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8">
    <numFmt numFmtId="164" formatCode="&quot;NT$&quot;#,##0.0_);(&quot;NT$&quot;#,##0.0)"/>
    <numFmt numFmtId="165" formatCode="#,##0.000_);(#,##0.000)"/>
    <numFmt numFmtId="166" formatCode="&quot;NT$&quot;#,##0.00_);(&quot;NT$&quot;#,##0.00)"/>
    <numFmt numFmtId="167" formatCode="#,##0.0_);(#,##0.0)"/>
    <numFmt numFmtId="168" formatCode="#,##0.0%_);(#,##0.0%)"/>
    <numFmt numFmtId="169" formatCode="&quot;$&quot;#,##0.0_);(&quot;$&quot;#,##0.0)"/>
    <numFmt numFmtId="170" formatCode="0.00&quot;x&quot;"/>
    <numFmt numFmtId="171" formatCode="&quot;NT$&quot;#,##0"/>
  </numFmts>
  <fonts count="12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color rgb="003366FF"/>
      <sz val="10"/>
    </font>
    <font>
      <name val="Calibri"/>
      <i val="1"/>
      <color rgb="0000AA00"/>
      <sz val="10"/>
    </font>
    <font>
      <name val="Calibri"/>
      <i val="1"/>
      <color rgb="00808080"/>
      <sz val="9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3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14" fontId="7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8" fillId="2" borderId="0" applyAlignment="1" pivotButton="0" quotePrefix="0" xfId="0">
      <alignment horizontal="centerContinuous"/>
    </xf>
    <xf numFmtId="0" fontId="5" fillId="0" borderId="0" pivotButton="0" quotePrefix="0" xfId="0"/>
    <xf numFmtId="164" fontId="9" fillId="0" borderId="0" pivotButton="0" quotePrefix="0" xfId="0"/>
    <xf numFmtId="164" fontId="2" fillId="0" borderId="1" pivotButton="0" quotePrefix="0" xfId="0"/>
    <xf numFmtId="165" fontId="10" fillId="0" borderId="0" pivotButton="0" quotePrefix="0" xfId="0"/>
    <xf numFmtId="166" fontId="9" fillId="0" borderId="0" pivotButton="0" quotePrefix="0" xfId="0"/>
    <xf numFmtId="167" fontId="9" fillId="0" borderId="0" pivotButton="0" quotePrefix="0" xfId="0"/>
    <xf numFmtId="168" fontId="5" fillId="0" borderId="0" pivotButton="0" quotePrefix="0" xfId="0"/>
    <xf numFmtId="3" fontId="9" fillId="0" borderId="0" pivotButton="0" quotePrefix="0" xfId="0"/>
    <xf numFmtId="3" fontId="5" fillId="0" borderId="0" pivotButton="0" quotePrefix="0" xfId="0"/>
    <xf numFmtId="4" fontId="9" fillId="0" borderId="0" pivotButton="0" quotePrefix="0" xfId="0"/>
    <xf numFmtId="169" fontId="5" fillId="0" borderId="0" pivotButton="0" quotePrefix="0" xfId="0"/>
    <xf numFmtId="0" fontId="8" fillId="3" borderId="0" applyAlignment="1" pivotButton="0" quotePrefix="0" xfId="0">
      <alignment horizontal="centerContinuous"/>
    </xf>
    <xf numFmtId="165" fontId="2" fillId="0" borderId="1" pivotButton="0" quotePrefix="0" xfId="0"/>
    <xf numFmtId="170" fontId="5" fillId="0" borderId="0" pivotButton="0" quotePrefix="0" xfId="0"/>
    <xf numFmtId="164" fontId="5" fillId="0" borderId="0" pivotButton="0" quotePrefix="0" xfId="0"/>
    <xf numFmtId="166" fontId="5" fillId="0" borderId="0" pivotButton="0" quotePrefix="0" xfId="0"/>
    <xf numFmtId="0" fontId="8" fillId="4" borderId="0" applyAlignment="1" pivotButton="0" quotePrefix="0" xfId="0">
      <alignment horizontal="centerContinuous"/>
    </xf>
    <xf numFmtId="164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71" fontId="0" fillId="0" borderId="0" pivotButton="0" quotePrefix="0" xfId="0"/>
    <xf numFmtId="4" fontId="0" fillId="0" borderId="0" pivotButton="0" quotePrefix="0" xfId="0"/>
    <xf numFmtId="3" fontId="0" fillId="0" borderId="0" pivotButton="0" quotePrefix="0" xfId="0"/>
    <xf numFmtId="168" fontId="0" fillId="0" borderId="0" pivotButton="0" quotePrefix="0" xfId="0"/>
    <xf numFmtId="167" fontId="9" fillId="0" borderId="0" pivotButton="0" quotePrefix="0" xfId="0"/>
    <xf numFmtId="167" fontId="5" fillId="0" borderId="0" applyAlignment="1" pivotButton="0" quotePrefix="0" xfId="0">
      <alignment horizontal="right"/>
    </xf>
    <xf numFmtId="164" fontId="2" fillId="0" borderId="1" pivotButton="0" quotePrefix="0" xfId="0"/>
    <xf numFmtId="165" fontId="10" fillId="0" borderId="0" pivotButton="0" quotePrefix="0" xfId="0"/>
    <xf numFmtId="164" fontId="9" fillId="0" borderId="0" pivotButton="0" quotePrefix="0" xfId="0"/>
    <xf numFmtId="164" fontId="5" fillId="0" borderId="0" applyAlignment="1" pivotButton="0" quotePrefix="0" xfId="0">
      <alignment horizontal="right"/>
    </xf>
    <xf numFmtId="164" fontId="9" fillId="0" borderId="0" applyAlignment="1" pivotButton="0" quotePrefix="0" xfId="0">
      <alignment horizontal="right"/>
    </xf>
    <xf numFmtId="167" fontId="9" fillId="0" borderId="0" applyAlignment="1" pivotButton="0" quotePrefix="0" xfId="0">
      <alignment horizontal="right"/>
    </xf>
    <xf numFmtId="166" fontId="9" fillId="0" borderId="0" pivotButton="0" quotePrefix="0" xfId="0"/>
    <xf numFmtId="166" fontId="5" fillId="0" borderId="0" applyAlignment="1" pivotButton="0" quotePrefix="0" xfId="0">
      <alignment horizontal="right"/>
    </xf>
    <xf numFmtId="168" fontId="5" fillId="0" borderId="0" pivotButton="0" quotePrefix="0" xfId="0"/>
    <xf numFmtId="168" fontId="5" fillId="0" borderId="0" applyAlignment="1" pivotButton="0" quotePrefix="0" xfId="0">
      <alignment horizontal="right"/>
    </xf>
    <xf numFmtId="168" fontId="9" fillId="0" borderId="0" applyAlignment="1" pivotButton="0" quotePrefix="0" xfId="0">
      <alignment horizontal="right"/>
    </xf>
    <xf numFmtId="0" fontId="11" fillId="0" borderId="0" pivotButton="0" quotePrefix="0" xfId="0"/>
    <xf numFmtId="169" fontId="5" fillId="0" borderId="0" pivotButton="0" quotePrefix="0" xfId="0"/>
    <xf numFmtId="165" fontId="2" fillId="0" borderId="1" pivotButton="0" quotePrefix="0" xfId="0"/>
    <xf numFmtId="3" fontId="5" fillId="0" borderId="0" applyAlignment="1" pivotButton="0" quotePrefix="0" xfId="0">
      <alignment horizontal="right"/>
    </xf>
    <xf numFmtId="170" fontId="5" fillId="0" borderId="0" pivotButton="0" quotePrefix="0" xfId="0"/>
    <xf numFmtId="170" fontId="5" fillId="0" borderId="0" applyAlignment="1" pivotButton="0" quotePrefix="0" xfId="0">
      <alignment horizontal="right"/>
    </xf>
    <xf numFmtId="164" fontId="5" fillId="0" borderId="0" pivotButton="0" quotePrefix="0" xfId="0"/>
    <xf numFmtId="166" fontId="5" fillId="0" borderId="0" pivotButton="0" quotePrefix="0" xfId="0"/>
    <xf numFmtId="164" fontId="2" fillId="0" borderId="0" pivotButton="0" quotePrefix="0" xfId="0"/>
    <xf numFmtId="164" fontId="2" fillId="0" borderId="1" applyAlignment="1" pivotButton="0" quotePrefix="0" xfId="0">
      <alignment horizontal="right"/>
    </xf>
    <xf numFmtId="3" fontId="9" fillId="0" borderId="0" applyAlignment="1" pivotButton="0" quotePrefix="0" xfId="0">
      <alignment horizontal="right"/>
    </xf>
    <xf numFmtId="166" fontId="9" fillId="0" borderId="0" applyAlignment="1" pivotButton="0" quotePrefix="0" xfId="0">
      <alignment horizontal="right"/>
    </xf>
    <xf numFmtId="171" fontId="0" fillId="0" borderId="0" pivotButton="0" quotePrefix="0" xfId="0"/>
    <xf numFmtId="168" fontId="0" fillId="0" borderId="0" pivotButton="0" quotePrefix="0" xfId="0"/>
    <xf numFmtId="0" fontId="8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X289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4" customWidth="1" min="2" max="2"/>
    <col width="40" customWidth="1" min="3" max="3"/>
    <col width="12" customWidth="1" min="4" max="4"/>
    <col width="3" customWidth="1" min="5" max="5"/>
    <col width="3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2" customWidth="1" min="27" max="27"/>
    <col width="12" customWidth="1" min="28" max="28"/>
    <col width="12" customWidth="1" min="29" max="29"/>
    <col width="12" customWidth="1" min="30" max="30"/>
    <col width="12" customWidth="1" min="31" max="31"/>
    <col width="12" customWidth="1" min="32" max="32"/>
    <col width="12" customWidth="1" min="33" max="33"/>
    <col width="12" customWidth="1" min="34" max="34"/>
    <col width="12" customWidth="1" min="35" max="35"/>
    <col width="3" customWidth="1" min="36" max="36"/>
    <col width="12" customWidth="1" min="37" max="37"/>
    <col width="12" customWidth="1" min="38" max="38"/>
    <col width="12" customWidth="1" min="39" max="39"/>
    <col width="12" customWidth="1" min="40" max="40"/>
    <col width="12" customWidth="1" min="41" max="41"/>
    <col width="12" customWidth="1" min="42" max="42"/>
    <col width="12" customWidth="1" min="43" max="43"/>
    <col width="12" customWidth="1" min="44" max="44"/>
    <col width="12" customWidth="1" min="45" max="45"/>
    <col width="12" customWidth="1" min="46" max="46"/>
    <col width="3" customWidth="1" min="47" max="47"/>
    <col width="12" customWidth="1" min="48" max="48"/>
    <col width="12" customWidth="1" min="49" max="49"/>
  </cols>
  <sheetData>
    <row r="1">
      <c r="B1" s="1" t="inlineStr">
        <is>
          <t>Taiwan Semiconductor Manufacturing Company</t>
        </is>
      </c>
    </row>
    <row r="2">
      <c r="B2" s="2" t="inlineStr">
        <is>
          <t>NT$ in billions, except per share (EPS in NT$)</t>
        </is>
      </c>
    </row>
    <row r="3">
      <c r="B3" s="3" t="inlineStr">
        <is>
          <t>Ticker: TSM (NYSE ADR, 1 ADR = 5 shares) / TWSE 2330  |  FYE: December 31  |  TIFRS, consolidated  |  NT$ is the currency of record</t>
        </is>
      </c>
    </row>
    <row r="4">
      <c r="G4" s="4" t="n">
        <v>44286</v>
      </c>
      <c r="H4" s="4" t="n">
        <v>44377</v>
      </c>
      <c r="I4" s="4" t="n">
        <v>44469</v>
      </c>
      <c r="J4" s="4" t="n">
        <v>44561</v>
      </c>
      <c r="K4" s="4" t="n">
        <v>44651</v>
      </c>
      <c r="L4" s="4" t="n">
        <v>44742</v>
      </c>
      <c r="M4" s="4" t="n">
        <v>44834</v>
      </c>
      <c r="N4" s="4" t="n">
        <v>44926</v>
      </c>
      <c r="O4" s="4" t="n">
        <v>45016</v>
      </c>
      <c r="P4" s="4" t="n">
        <v>45107</v>
      </c>
      <c r="Q4" s="4" t="n">
        <v>45199</v>
      </c>
      <c r="R4" s="4" t="n">
        <v>45291</v>
      </c>
      <c r="S4" s="4" t="n">
        <v>45382</v>
      </c>
      <c r="T4" s="4" t="n">
        <v>45473</v>
      </c>
      <c r="U4" s="4" t="n">
        <v>45565</v>
      </c>
      <c r="V4" s="4" t="n">
        <v>45657</v>
      </c>
      <c r="W4" s="4" t="n">
        <v>45747</v>
      </c>
      <c r="X4" s="4" t="n">
        <v>45838</v>
      </c>
      <c r="Y4" s="4" t="n">
        <v>45930</v>
      </c>
      <c r="Z4" s="4" t="n">
        <v>46022</v>
      </c>
      <c r="AA4" s="4" t="n">
        <v>46112</v>
      </c>
      <c r="AB4" s="4" t="n">
        <v>46203</v>
      </c>
      <c r="AC4" s="4" t="n">
        <v>46295</v>
      </c>
      <c r="AD4" s="4" t="n">
        <v>46387</v>
      </c>
      <c r="AE4" s="4" t="n">
        <v>46477</v>
      </c>
      <c r="AF4" s="4" t="n">
        <v>46568</v>
      </c>
      <c r="AG4" s="4" t="n">
        <v>46660</v>
      </c>
      <c r="AH4" s="4" t="n">
        <v>46752</v>
      </c>
      <c r="AI4" s="4" t="n">
        <v>46843</v>
      </c>
      <c r="AK4" s="4" t="n">
        <v>44561</v>
      </c>
      <c r="AL4" s="4" t="n">
        <v>44926</v>
      </c>
      <c r="AM4" s="4" t="n">
        <v>45291</v>
      </c>
      <c r="AN4" s="4" t="n">
        <v>45657</v>
      </c>
      <c r="AO4" s="4" t="n">
        <v>46022</v>
      </c>
      <c r="AP4" s="4" t="n">
        <v>46387</v>
      </c>
      <c r="AQ4" s="4" t="n">
        <v>46752</v>
      </c>
      <c r="AR4" s="4" t="n">
        <v>47118</v>
      </c>
      <c r="AS4" s="4" t="n">
        <v>47483</v>
      </c>
      <c r="AT4" s="4" t="n">
        <v>47848</v>
      </c>
    </row>
    <row r="5">
      <c r="G5" s="5" t="inlineStr">
        <is>
          <t>1Q21</t>
        </is>
      </c>
      <c r="H5" s="5" t="inlineStr">
        <is>
          <t>2Q21</t>
        </is>
      </c>
      <c r="I5" s="5" t="inlineStr">
        <is>
          <t>3Q21</t>
        </is>
      </c>
      <c r="J5" s="5" t="inlineStr">
        <is>
          <t>4Q21</t>
        </is>
      </c>
      <c r="K5" s="5" t="inlineStr">
        <is>
          <t>1Q22</t>
        </is>
      </c>
      <c r="L5" s="5" t="inlineStr">
        <is>
          <t>2Q22</t>
        </is>
      </c>
      <c r="M5" s="5" t="inlineStr">
        <is>
          <t>3Q22</t>
        </is>
      </c>
      <c r="N5" s="5" t="inlineStr">
        <is>
          <t>4Q22</t>
        </is>
      </c>
      <c r="O5" s="5" t="inlineStr">
        <is>
          <t>1Q23</t>
        </is>
      </c>
      <c r="P5" s="5" t="inlineStr">
        <is>
          <t>2Q23</t>
        </is>
      </c>
      <c r="Q5" s="5" t="inlineStr">
        <is>
          <t>3Q23</t>
        </is>
      </c>
      <c r="R5" s="5" t="inlineStr">
        <is>
          <t>4Q23</t>
        </is>
      </c>
      <c r="S5" s="5" t="inlineStr">
        <is>
          <t>1Q24</t>
        </is>
      </c>
      <c r="T5" s="5" t="inlineStr">
        <is>
          <t>2Q24</t>
        </is>
      </c>
      <c r="U5" s="5" t="inlineStr">
        <is>
          <t>3Q24</t>
        </is>
      </c>
      <c r="V5" s="5" t="inlineStr">
        <is>
          <t>4Q24</t>
        </is>
      </c>
      <c r="W5" s="5" t="inlineStr">
        <is>
          <t>1Q25</t>
        </is>
      </c>
      <c r="X5" s="5" t="inlineStr">
        <is>
          <t>2Q25</t>
        </is>
      </c>
      <c r="Y5" s="5" t="inlineStr">
        <is>
          <t>3Q25</t>
        </is>
      </c>
      <c r="Z5" s="5" t="inlineStr">
        <is>
          <t>4Q25</t>
        </is>
      </c>
      <c r="AA5" s="5" t="inlineStr">
        <is>
          <t>1Q26</t>
        </is>
      </c>
      <c r="AB5" s="5" t="inlineStr">
        <is>
          <t>2Q26</t>
        </is>
      </c>
      <c r="AC5" s="5" t="inlineStr">
        <is>
          <t>3Q26E</t>
        </is>
      </c>
      <c r="AD5" s="5" t="inlineStr">
        <is>
          <t>4Q26E</t>
        </is>
      </c>
      <c r="AE5" s="5" t="inlineStr">
        <is>
          <t>1Q27E</t>
        </is>
      </c>
      <c r="AF5" s="5" t="inlineStr">
        <is>
          <t>2Q27E</t>
        </is>
      </c>
      <c r="AG5" s="5" t="inlineStr">
        <is>
          <t>3Q27E</t>
        </is>
      </c>
      <c r="AH5" s="5" t="inlineStr">
        <is>
          <t>4Q27E</t>
        </is>
      </c>
      <c r="AI5" s="5" t="inlineStr">
        <is>
          <t>1Q28E</t>
        </is>
      </c>
      <c r="AK5" s="5" t="inlineStr">
        <is>
          <t>FY2021</t>
        </is>
      </c>
      <c r="AL5" s="5" t="inlineStr">
        <is>
          <t>FY2022</t>
        </is>
      </c>
      <c r="AM5" s="5" t="inlineStr">
        <is>
          <t>FY2023</t>
        </is>
      </c>
      <c r="AN5" s="5" t="inlineStr">
        <is>
          <t>FY2024</t>
        </is>
      </c>
      <c r="AO5" s="5" t="inlineStr">
        <is>
          <t>FY2025</t>
        </is>
      </c>
      <c r="AP5" s="5" t="inlineStr">
        <is>
          <t>FY2026E</t>
        </is>
      </c>
      <c r="AQ5" s="5" t="inlineStr">
        <is>
          <t>FY2027E</t>
        </is>
      </c>
      <c r="AR5" s="5" t="inlineStr">
        <is>
          <t>FY2028E</t>
        </is>
      </c>
      <c r="AS5" s="5" t="inlineStr">
        <is>
          <t>FY2029E</t>
        </is>
      </c>
      <c r="AT5" s="5" t="inlineStr">
        <is>
          <t>FY2030E</t>
        </is>
      </c>
      <c r="AV5" s="6" t="inlineStr">
        <is>
          <t>CAGR</t>
        </is>
      </c>
      <c r="AW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I8" s="7" t="n"/>
      <c r="AK8" s="7" t="n"/>
      <c r="AL8" s="7" t="n"/>
      <c r="AM8" s="7" t="n"/>
      <c r="AN8" s="7" t="n"/>
      <c r="AO8" s="7" t="n"/>
      <c r="AP8" s="7" t="n"/>
      <c r="AQ8" s="7" t="n"/>
      <c r="AR8" s="7" t="n"/>
      <c r="AS8" s="7" t="n"/>
      <c r="AT8" s="7" t="n"/>
    </row>
    <row r="9">
      <c r="C9" s="3" t="inlineStr">
        <is>
          <t>Platform revenue derived: filed integer % (mgmt report) x filed net revenue; HPC carries the &lt;NT$1M rounding residual (see tsm_model_data.py)</t>
        </is>
      </c>
    </row>
    <row r="10">
      <c r="C10" s="8" t="inlineStr">
        <is>
          <t>High Performance Computing Revenue</t>
        </is>
      </c>
      <c r="G10" s="32" t="n">
        <v>126.844</v>
      </c>
      <c r="H10" s="32" t="n">
        <v>145.136</v>
      </c>
      <c r="I10" s="32" t="n">
        <v>153.429</v>
      </c>
      <c r="J10" s="32" t="n">
        <v>162.129</v>
      </c>
      <c r="K10" s="32" t="n">
        <v>201.342</v>
      </c>
      <c r="L10" s="32" t="n">
        <v>229.681</v>
      </c>
      <c r="M10" s="32" t="n">
        <v>239.126</v>
      </c>
      <c r="N10" s="32" t="n">
        <v>262.723</v>
      </c>
      <c r="O10" s="32" t="n">
        <v>223.799</v>
      </c>
      <c r="P10" s="32" t="n">
        <v>211.57</v>
      </c>
      <c r="Q10" s="32" t="n">
        <v>229.627</v>
      </c>
      <c r="R10" s="32" t="n">
        <v>268.978</v>
      </c>
      <c r="S10" s="32" t="n">
        <v>272.615</v>
      </c>
      <c r="T10" s="32" t="n">
        <v>350.226</v>
      </c>
      <c r="U10" s="32" t="n">
        <v>387.443</v>
      </c>
      <c r="V10" s="32" t="n">
        <v>460.285</v>
      </c>
      <c r="W10" s="32" t="n">
        <v>495.159</v>
      </c>
      <c r="X10" s="32" t="n">
        <v>560.274</v>
      </c>
      <c r="Y10" s="32" t="n">
        <v>564.254</v>
      </c>
      <c r="Z10" s="32" t="n">
        <v>575.35</v>
      </c>
      <c r="AA10" s="32" t="n">
        <v>691.803</v>
      </c>
      <c r="AB10" s="33">
        <f>AA10*(1+AB95)</f>
        <v/>
      </c>
      <c r="AC10" s="33">
        <f>AB10*(1+AC95)</f>
        <v/>
      </c>
      <c r="AD10" s="33">
        <f>AC10*(1+AD95)</f>
        <v/>
      </c>
      <c r="AE10" s="33">
        <f>AD10*(1+AE95)</f>
        <v/>
      </c>
      <c r="AF10" s="33">
        <f>AE10*(1+AF95)</f>
        <v/>
      </c>
      <c r="AG10" s="33">
        <f>AF10*(1+AG95)</f>
        <v/>
      </c>
      <c r="AH10" s="33">
        <f>AG10*(1+AH95)</f>
        <v/>
      </c>
      <c r="AI10" s="33">
        <f>AH10*(1+AI95)</f>
        <v/>
      </c>
      <c r="AK10" s="32" t="n">
        <v>587.343</v>
      </c>
      <c r="AL10" s="32" t="n">
        <v>928.1950000000001</v>
      </c>
      <c r="AM10" s="32" t="n">
        <v>929.546</v>
      </c>
      <c r="AN10" s="32" t="n">
        <v>1476.098</v>
      </c>
      <c r="AO10" s="32" t="n">
        <v>2209.25</v>
      </c>
      <c r="AP10" s="33">
        <f>AA10+AB10+AC10+AD10</f>
        <v/>
      </c>
      <c r="AQ10" s="33">
        <f>AE10+AF10+AG10+AH10</f>
        <v/>
      </c>
      <c r="AR10" s="33">
        <f>AQ10*(1+AR102)</f>
        <v/>
      </c>
      <c r="AS10" s="33">
        <f>AR10*(1+AS102)</f>
        <v/>
      </c>
      <c r="AT10" s="33">
        <f>AS10*(1+AT102)</f>
        <v/>
      </c>
    </row>
    <row r="11">
      <c r="C11" s="8" t="inlineStr">
        <is>
          <t>Smartphone Revenue</t>
        </is>
      </c>
      <c r="G11" s="32" t="n">
        <v>163.085</v>
      </c>
      <c r="H11" s="32" t="n">
        <v>156.301</v>
      </c>
      <c r="I11" s="32" t="n">
        <v>182.455</v>
      </c>
      <c r="J11" s="32" t="n">
        <v>192.803</v>
      </c>
      <c r="K11" s="32" t="n">
        <v>196.43</v>
      </c>
      <c r="L11" s="32" t="n">
        <v>202.974</v>
      </c>
      <c r="M11" s="32" t="n">
        <v>251.388</v>
      </c>
      <c r="N11" s="32" t="n">
        <v>237.702</v>
      </c>
      <c r="O11" s="32" t="n">
        <v>172.935</v>
      </c>
      <c r="P11" s="32" t="n">
        <v>158.678</v>
      </c>
      <c r="Q11" s="32" t="n">
        <v>213.226</v>
      </c>
      <c r="R11" s="32" t="n">
        <v>268.977</v>
      </c>
      <c r="S11" s="32" t="n">
        <v>225.205</v>
      </c>
      <c r="T11" s="32" t="n">
        <v>222.258</v>
      </c>
      <c r="U11" s="32" t="n">
        <v>258.295</v>
      </c>
      <c r="V11" s="32" t="n">
        <v>303.961</v>
      </c>
      <c r="W11" s="32" t="n">
        <v>234.991</v>
      </c>
      <c r="X11" s="32" t="n">
        <v>252.124</v>
      </c>
      <c r="Y11" s="32" t="n">
        <v>296.975</v>
      </c>
      <c r="Z11" s="32" t="n">
        <v>334.749</v>
      </c>
      <c r="AA11" s="32" t="n">
        <v>294.867</v>
      </c>
      <c r="AB11" s="33">
        <f>AA11*(1+AB96)</f>
        <v/>
      </c>
      <c r="AC11" s="33">
        <f>AB11*(1+AC96)</f>
        <v/>
      </c>
      <c r="AD11" s="33">
        <f>AC11*(1+AD96)</f>
        <v/>
      </c>
      <c r="AE11" s="33">
        <f>AD11*(1+AE96)</f>
        <v/>
      </c>
      <c r="AF11" s="33">
        <f>AE11*(1+AF96)</f>
        <v/>
      </c>
      <c r="AG11" s="33">
        <f>AF11*(1+AG96)</f>
        <v/>
      </c>
      <c r="AH11" s="33">
        <f>AG11*(1+AH96)</f>
        <v/>
      </c>
      <c r="AI11" s="33">
        <f>AH11*(1+AI96)</f>
        <v/>
      </c>
      <c r="AK11" s="32" t="n">
        <v>698.463</v>
      </c>
      <c r="AL11" s="32" t="n">
        <v>882.917</v>
      </c>
      <c r="AM11" s="32" t="n">
        <v>821.46</v>
      </c>
      <c r="AN11" s="32" t="n">
        <v>1013.008</v>
      </c>
      <c r="AO11" s="32" t="n">
        <v>1104.626</v>
      </c>
      <c r="AP11" s="33">
        <f>AA11+AB11+AC11+AD11</f>
        <v/>
      </c>
      <c r="AQ11" s="33">
        <f>AE11+AF11+AG11+AH11</f>
        <v/>
      </c>
      <c r="AR11" s="33">
        <f>AQ11*(1+AR103)</f>
        <v/>
      </c>
      <c r="AS11" s="33">
        <f>AR11*(1+AS103)</f>
        <v/>
      </c>
      <c r="AT11" s="33">
        <f>AS11*(1+AT103)</f>
        <v/>
      </c>
    </row>
    <row r="12">
      <c r="C12" s="8" t="inlineStr">
        <is>
          <t>Internet of Things Revenue</t>
        </is>
      </c>
      <c r="G12" s="32" t="n">
        <v>32.617</v>
      </c>
      <c r="H12" s="32" t="n">
        <v>29.772</v>
      </c>
      <c r="I12" s="32" t="n">
        <v>37.32</v>
      </c>
      <c r="J12" s="32" t="n">
        <v>39.437</v>
      </c>
      <c r="K12" s="32" t="n">
        <v>39.286</v>
      </c>
      <c r="L12" s="32" t="n">
        <v>42.731</v>
      </c>
      <c r="M12" s="32" t="n">
        <v>61.314</v>
      </c>
      <c r="N12" s="32" t="n">
        <v>50.043</v>
      </c>
      <c r="O12" s="32" t="n">
        <v>45.777</v>
      </c>
      <c r="P12" s="32" t="n">
        <v>38.467</v>
      </c>
      <c r="Q12" s="32" t="n">
        <v>49.206</v>
      </c>
      <c r="R12" s="32" t="n">
        <v>31.276</v>
      </c>
      <c r="S12" s="32" t="n">
        <v>35.559</v>
      </c>
      <c r="T12" s="32" t="n">
        <v>40.411</v>
      </c>
      <c r="U12" s="32" t="n">
        <v>53.178</v>
      </c>
      <c r="V12" s="32" t="n">
        <v>43.423</v>
      </c>
      <c r="W12" s="32" t="n">
        <v>41.963</v>
      </c>
      <c r="X12" s="32" t="n">
        <v>46.69</v>
      </c>
      <c r="Y12" s="32" t="n">
        <v>49.496</v>
      </c>
      <c r="Z12" s="32" t="n">
        <v>52.304</v>
      </c>
      <c r="AA12" s="32" t="n">
        <v>68.04600000000001</v>
      </c>
      <c r="AB12" s="33">
        <f>AA12*(1+AB97)</f>
        <v/>
      </c>
      <c r="AC12" s="33">
        <f>AB12*(1+AC97)</f>
        <v/>
      </c>
      <c r="AD12" s="33">
        <f>AC12*(1+AD97)</f>
        <v/>
      </c>
      <c r="AE12" s="33">
        <f>AD12*(1+AE97)</f>
        <v/>
      </c>
      <c r="AF12" s="33">
        <f>AE12*(1+AF97)</f>
        <v/>
      </c>
      <c r="AG12" s="33">
        <f>AF12*(1+AG97)</f>
        <v/>
      </c>
      <c r="AH12" s="33">
        <f>AG12*(1+AH97)</f>
        <v/>
      </c>
      <c r="AI12" s="33">
        <f>AH12*(1+AI97)</f>
        <v/>
      </c>
      <c r="AK12" s="32" t="n">
        <v>126.993</v>
      </c>
      <c r="AL12" s="32" t="n">
        <v>203.75</v>
      </c>
      <c r="AM12" s="32" t="n">
        <v>172.939</v>
      </c>
      <c r="AN12" s="32" t="n">
        <v>173.658</v>
      </c>
      <c r="AO12" s="32" t="n">
        <v>190.453</v>
      </c>
      <c r="AP12" s="33">
        <f>AA12+AB12+AC12+AD12</f>
        <v/>
      </c>
      <c r="AQ12" s="33">
        <f>AE12+AF12+AG12+AH12</f>
        <v/>
      </c>
      <c r="AR12" s="33">
        <f>AQ12*(1+AR104)</f>
        <v/>
      </c>
      <c r="AS12" s="33">
        <f>AR12*(1+AS104)</f>
        <v/>
      </c>
      <c r="AT12" s="33">
        <f>AS12*(1+AT104)</f>
        <v/>
      </c>
    </row>
    <row r="13">
      <c r="C13" s="8" t="inlineStr">
        <is>
          <t>Automotive Revenue</t>
        </is>
      </c>
      <c r="G13" s="32" t="n">
        <v>14.496</v>
      </c>
      <c r="H13" s="32" t="n">
        <v>14.886</v>
      </c>
      <c r="I13" s="32" t="n">
        <v>16.587</v>
      </c>
      <c r="J13" s="32" t="n">
        <v>17.528</v>
      </c>
      <c r="K13" s="32" t="n">
        <v>24.554</v>
      </c>
      <c r="L13" s="32" t="n">
        <v>26.707</v>
      </c>
      <c r="M13" s="32" t="n">
        <v>30.657</v>
      </c>
      <c r="N13" s="32" t="n">
        <v>37.532</v>
      </c>
      <c r="O13" s="32" t="n">
        <v>35.604</v>
      </c>
      <c r="P13" s="32" t="n">
        <v>38.467</v>
      </c>
      <c r="Q13" s="32" t="n">
        <v>27.337</v>
      </c>
      <c r="R13" s="32" t="n">
        <v>31.276</v>
      </c>
      <c r="S13" s="32" t="n">
        <v>35.559</v>
      </c>
      <c r="T13" s="32" t="n">
        <v>33.675</v>
      </c>
      <c r="U13" s="32" t="n">
        <v>37.985</v>
      </c>
      <c r="V13" s="32" t="n">
        <v>34.738</v>
      </c>
      <c r="W13" s="32" t="n">
        <v>41.963</v>
      </c>
      <c r="X13" s="32" t="n">
        <v>46.69</v>
      </c>
      <c r="Y13" s="32" t="n">
        <v>49.496</v>
      </c>
      <c r="Z13" s="32" t="n">
        <v>52.304</v>
      </c>
      <c r="AA13" s="32" t="n">
        <v>45.364</v>
      </c>
      <c r="AB13" s="33">
        <f>AA13*(1+AB98)</f>
        <v/>
      </c>
      <c r="AC13" s="33">
        <f>AB13*(1+AC98)</f>
        <v/>
      </c>
      <c r="AD13" s="33">
        <f>AC13*(1+AD98)</f>
        <v/>
      </c>
      <c r="AE13" s="33">
        <f>AD13*(1+AE98)</f>
        <v/>
      </c>
      <c r="AF13" s="33">
        <f>AE13*(1+AF98)</f>
        <v/>
      </c>
      <c r="AG13" s="33">
        <f>AF13*(1+AG98)</f>
        <v/>
      </c>
      <c r="AH13" s="33">
        <f>AG13*(1+AH98)</f>
        <v/>
      </c>
      <c r="AI13" s="33">
        <f>AH13*(1+AI98)</f>
        <v/>
      </c>
      <c r="AK13" s="32" t="n">
        <v>63.497</v>
      </c>
      <c r="AL13" s="32" t="n">
        <v>113.195</v>
      </c>
      <c r="AM13" s="32" t="n">
        <v>129.704</v>
      </c>
      <c r="AN13" s="32" t="n">
        <v>144.715</v>
      </c>
      <c r="AO13" s="32" t="n">
        <v>190.453</v>
      </c>
      <c r="AP13" s="33">
        <f>AA13+AB13+AC13+AD13</f>
        <v/>
      </c>
      <c r="AQ13" s="33">
        <f>AE13+AF13+AG13+AH13</f>
        <v/>
      </c>
      <c r="AR13" s="33">
        <f>AQ13*(1+AR105)</f>
        <v/>
      </c>
      <c r="AS13" s="33">
        <f>AR13*(1+AS105)</f>
        <v/>
      </c>
      <c r="AT13" s="33">
        <f>AS13*(1+AT105)</f>
        <v/>
      </c>
    </row>
    <row r="14">
      <c r="C14" s="8" t="inlineStr">
        <is>
          <t>Digital Consumer Electronics Revenue</t>
        </is>
      </c>
      <c r="G14" s="32" t="n">
        <v>14.496</v>
      </c>
      <c r="H14" s="32" t="n">
        <v>14.886</v>
      </c>
      <c r="I14" s="32" t="n">
        <v>12.44</v>
      </c>
      <c r="J14" s="32" t="n">
        <v>13.146</v>
      </c>
      <c r="K14" s="32" t="n">
        <v>14.732</v>
      </c>
      <c r="L14" s="32" t="n">
        <v>16.024</v>
      </c>
      <c r="M14" s="32" t="n">
        <v>12.263</v>
      </c>
      <c r="N14" s="32" t="n">
        <v>12.511</v>
      </c>
      <c r="O14" s="32" t="n">
        <v>10.173</v>
      </c>
      <c r="P14" s="32" t="n">
        <v>14.425</v>
      </c>
      <c r="Q14" s="32" t="n">
        <v>10.935</v>
      </c>
      <c r="R14" s="32" t="n">
        <v>12.511</v>
      </c>
      <c r="S14" s="32" t="n">
        <v>11.853</v>
      </c>
      <c r="T14" s="32" t="n">
        <v>13.47</v>
      </c>
      <c r="U14" s="32" t="n">
        <v>7.597</v>
      </c>
      <c r="V14" s="32" t="n">
        <v>8.685</v>
      </c>
      <c r="W14" s="32" t="n">
        <v>8.393000000000001</v>
      </c>
      <c r="X14" s="32" t="n">
        <v>9.337999999999999</v>
      </c>
      <c r="Y14" s="32" t="n">
        <v>9.898999999999999</v>
      </c>
      <c r="Z14" s="32" t="n">
        <v>10.461</v>
      </c>
      <c r="AA14" s="32" t="n">
        <v>11.341</v>
      </c>
      <c r="AB14" s="33">
        <f>AA14*(1+AB99)</f>
        <v/>
      </c>
      <c r="AC14" s="33">
        <f>AB14*(1+AC99)</f>
        <v/>
      </c>
      <c r="AD14" s="33">
        <f>AC14*(1+AD99)</f>
        <v/>
      </c>
      <c r="AE14" s="33">
        <f>AD14*(1+AE99)</f>
        <v/>
      </c>
      <c r="AF14" s="33">
        <f>AE14*(1+AF99)</f>
        <v/>
      </c>
      <c r="AG14" s="33">
        <f>AF14*(1+AG99)</f>
        <v/>
      </c>
      <c r="AH14" s="33">
        <f>AG14*(1+AH99)</f>
        <v/>
      </c>
      <c r="AI14" s="33">
        <f>AH14*(1+AI99)</f>
        <v/>
      </c>
      <c r="AK14" s="32" t="n">
        <v>63.497</v>
      </c>
      <c r="AL14" s="32" t="n">
        <v>67.917</v>
      </c>
      <c r="AM14" s="32" t="n">
        <v>43.235</v>
      </c>
      <c r="AN14" s="32" t="n">
        <v>28.943</v>
      </c>
      <c r="AO14" s="32" t="n">
        <v>38.091</v>
      </c>
      <c r="AP14" s="33">
        <f>AA14+AB14+AC14+AD14</f>
        <v/>
      </c>
      <c r="AQ14" s="33">
        <f>AE14+AF14+AG14+AH14</f>
        <v/>
      </c>
      <c r="AR14" s="33">
        <f>AQ14*(1+AR106)</f>
        <v/>
      </c>
      <c r="AS14" s="33">
        <f>AR14*(1+AS106)</f>
        <v/>
      </c>
      <c r="AT14" s="33">
        <f>AS14*(1+AT106)</f>
        <v/>
      </c>
    </row>
    <row r="15">
      <c r="C15" s="8" t="inlineStr">
        <is>
          <t>Others Revenue</t>
        </is>
      </c>
      <c r="G15" s="32" t="n">
        <v>10.872</v>
      </c>
      <c r="H15" s="32" t="n">
        <v>11.164</v>
      </c>
      <c r="I15" s="32" t="n">
        <v>12.44</v>
      </c>
      <c r="J15" s="32" t="n">
        <v>13.146</v>
      </c>
      <c r="K15" s="32" t="n">
        <v>14.732</v>
      </c>
      <c r="L15" s="32" t="n">
        <v>16.024</v>
      </c>
      <c r="M15" s="32" t="n">
        <v>18.394</v>
      </c>
      <c r="N15" s="32" t="n">
        <v>25.021</v>
      </c>
      <c r="O15" s="32" t="n">
        <v>20.345</v>
      </c>
      <c r="P15" s="32" t="n">
        <v>19.234</v>
      </c>
      <c r="Q15" s="32" t="n">
        <v>16.402</v>
      </c>
      <c r="R15" s="32" t="n">
        <v>12.511</v>
      </c>
      <c r="S15" s="32" t="n">
        <v>11.853</v>
      </c>
      <c r="T15" s="32" t="n">
        <v>13.47</v>
      </c>
      <c r="U15" s="32" t="n">
        <v>15.194</v>
      </c>
      <c r="V15" s="32" t="n">
        <v>17.369</v>
      </c>
      <c r="W15" s="32" t="n">
        <v>16.785</v>
      </c>
      <c r="X15" s="32" t="n">
        <v>18.676</v>
      </c>
      <c r="Y15" s="32" t="n">
        <v>19.798</v>
      </c>
      <c r="Z15" s="32" t="n">
        <v>20.922</v>
      </c>
      <c r="AA15" s="32" t="n">
        <v>22.682</v>
      </c>
      <c r="AB15" s="33">
        <f>AA15*(1+AB100)</f>
        <v/>
      </c>
      <c r="AC15" s="33">
        <f>AB15*(1+AC100)</f>
        <v/>
      </c>
      <c r="AD15" s="33">
        <f>AC15*(1+AD100)</f>
        <v/>
      </c>
      <c r="AE15" s="33">
        <f>AD15*(1+AE100)</f>
        <v/>
      </c>
      <c r="AF15" s="33">
        <f>AE15*(1+AF100)</f>
        <v/>
      </c>
      <c r="AG15" s="33">
        <f>AF15*(1+AG100)</f>
        <v/>
      </c>
      <c r="AH15" s="33">
        <f>AG15*(1+AH100)</f>
        <v/>
      </c>
      <c r="AI15" s="33">
        <f>AH15*(1+AI100)</f>
        <v/>
      </c>
      <c r="AK15" s="32" t="n">
        <v>47.622</v>
      </c>
      <c r="AL15" s="32" t="n">
        <v>67.917</v>
      </c>
      <c r="AM15" s="32" t="n">
        <v>64.852</v>
      </c>
      <c r="AN15" s="32" t="n">
        <v>57.886</v>
      </c>
      <c r="AO15" s="32" t="n">
        <v>76.181</v>
      </c>
      <c r="AP15" s="33">
        <f>AA15+AB15+AC15+AD15</f>
        <v/>
      </c>
      <c r="AQ15" s="33">
        <f>AE15+AF15+AG15+AH15</f>
        <v/>
      </c>
      <c r="AR15" s="33">
        <f>AQ15*(1+AR107)</f>
        <v/>
      </c>
      <c r="AS15" s="33">
        <f>AR15*(1+AS107)</f>
        <v/>
      </c>
      <c r="AT15" s="33">
        <f>AS15*(1+AT107)</f>
        <v/>
      </c>
    </row>
    <row r="16">
      <c r="B16" s="6" t="inlineStr">
        <is>
          <t>Net Revenue</t>
        </is>
      </c>
      <c r="G16" s="34">
        <f>G10+G11+G12+G13+G14+G15</f>
        <v/>
      </c>
      <c r="H16" s="34">
        <f>H10+H11+H12+H13+H14+H15</f>
        <v/>
      </c>
      <c r="I16" s="34">
        <f>I10+I11+I12+I13+I14+I15</f>
        <v/>
      </c>
      <c r="J16" s="34">
        <f>J10+J11+J12+J13+J14+J15</f>
        <v/>
      </c>
      <c r="K16" s="34">
        <f>K10+K11+K12+K13+K14+K15</f>
        <v/>
      </c>
      <c r="L16" s="34">
        <f>L10+L11+L12+L13+L14+L15</f>
        <v/>
      </c>
      <c r="M16" s="34">
        <f>M10+M11+M12+M13+M14+M15</f>
        <v/>
      </c>
      <c r="N16" s="34">
        <f>N10+N11+N12+N13+N14+N15</f>
        <v/>
      </c>
      <c r="O16" s="34">
        <f>O10+O11+O12+O13+O14+O15</f>
        <v/>
      </c>
      <c r="P16" s="34">
        <f>P10+P11+P12+P13+P14+P15</f>
        <v/>
      </c>
      <c r="Q16" s="34">
        <f>Q10+Q11+Q12+Q13+Q14+Q15</f>
        <v/>
      </c>
      <c r="R16" s="34">
        <f>R10+R11+R12+R13+R14+R15</f>
        <v/>
      </c>
      <c r="S16" s="34">
        <f>S10+S11+S12+S13+S14+S15</f>
        <v/>
      </c>
      <c r="T16" s="34">
        <f>T10+T11+T12+T13+T14+T15</f>
        <v/>
      </c>
      <c r="U16" s="34">
        <f>U10+U11+U12+U13+U14+U15</f>
        <v/>
      </c>
      <c r="V16" s="34">
        <f>V10+V11+V12+V13+V14+V15</f>
        <v/>
      </c>
      <c r="W16" s="34">
        <f>W10+W11+W12+W13+W14+W15</f>
        <v/>
      </c>
      <c r="X16" s="34">
        <f>X10+X11+X12+X13+X14+X15</f>
        <v/>
      </c>
      <c r="Y16" s="34">
        <f>Y10+Y11+Y12+Y13+Y14+Y15</f>
        <v/>
      </c>
      <c r="Z16" s="34">
        <f>Z10+Z11+Z12+Z13+Z14+Z15</f>
        <v/>
      </c>
      <c r="AA16" s="34">
        <f>AA10+AA11+AA12+AA13+AA14+AA15</f>
        <v/>
      </c>
      <c r="AB16" s="34">
        <f>AB10+AB11+AB12+AB13+AB14+AB15</f>
        <v/>
      </c>
      <c r="AC16" s="34">
        <f>AC10+AC11+AC12+AC13+AC14+AC15</f>
        <v/>
      </c>
      <c r="AD16" s="34">
        <f>AD10+AD11+AD12+AD13+AD14+AD15</f>
        <v/>
      </c>
      <c r="AE16" s="34">
        <f>AE10+AE11+AE12+AE13+AE14+AE15</f>
        <v/>
      </c>
      <c r="AF16" s="34">
        <f>AF10+AF11+AF12+AF13+AF14+AF15</f>
        <v/>
      </c>
      <c r="AG16" s="34">
        <f>AG10+AG11+AG12+AG13+AG14+AG15</f>
        <v/>
      </c>
      <c r="AH16" s="34">
        <f>AH10+AH11+AH12+AH13+AH14+AH15</f>
        <v/>
      </c>
      <c r="AI16" s="34">
        <f>AI10+AI11+AI12+AI13+AI14+AI15</f>
        <v/>
      </c>
      <c r="AK16" s="34">
        <f>AK10+AK11+AK12+AK13+AK14+AK15</f>
        <v/>
      </c>
      <c r="AL16" s="34">
        <f>AL10+AL11+AL12+AL13+AL14+AL15</f>
        <v/>
      </c>
      <c r="AM16" s="34">
        <f>AM10+AM11+AM12+AM13+AM14+AM15</f>
        <v/>
      </c>
      <c r="AN16" s="34">
        <f>AN10+AN11+AN12+AN13+AN14+AN15</f>
        <v/>
      </c>
      <c r="AO16" s="34">
        <f>AO10+AO11+AO12+AO13+AO14+AO15</f>
        <v/>
      </c>
      <c r="AP16" s="34">
        <f>AP10+AP11+AP12+AP13+AP14+AP15</f>
        <v/>
      </c>
      <c r="AQ16" s="34">
        <f>AQ10+AQ11+AQ12+AQ13+AQ14+AQ15</f>
        <v/>
      </c>
      <c r="AR16" s="34">
        <f>AR10+AR11+AR12+AR13+AR14+AR15</f>
        <v/>
      </c>
      <c r="AS16" s="34">
        <f>AS10+AS11+AS12+AS13+AS14+AS15</f>
        <v/>
      </c>
      <c r="AT16" s="34">
        <f>AT10+AT11+AT12+AT13+AT14+AT15</f>
        <v/>
      </c>
    </row>
    <row r="17">
      <c r="D17" s="3" t="inlineStr">
        <is>
          <t>Recon: Net Revenue</t>
        </is>
      </c>
      <c r="G17" s="35">
        <f>IF(_reported!G9="","",G16-_reported!G9)</f>
        <v/>
      </c>
      <c r="H17" s="35">
        <f>IF(_reported!H9="","",H16-_reported!H9)</f>
        <v/>
      </c>
      <c r="I17" s="35">
        <f>IF(_reported!I9="","",I16-_reported!I9)</f>
        <v/>
      </c>
      <c r="J17" s="35">
        <f>IF(_reported!J9="","",J16-_reported!J9)</f>
        <v/>
      </c>
      <c r="K17" s="35">
        <f>IF(_reported!K9="","",K16-_reported!K9)</f>
        <v/>
      </c>
      <c r="L17" s="35">
        <f>IF(_reported!L9="","",L16-_reported!L9)</f>
        <v/>
      </c>
      <c r="M17" s="35">
        <f>IF(_reported!M9="","",M16-_reported!M9)</f>
        <v/>
      </c>
      <c r="N17" s="35">
        <f>IF(_reported!N9="","",N16-_reported!N9)</f>
        <v/>
      </c>
      <c r="O17" s="35">
        <f>IF(_reported!O9="","",O16-_reported!O9)</f>
        <v/>
      </c>
      <c r="P17" s="35">
        <f>IF(_reported!P9="","",P16-_reported!P9)</f>
        <v/>
      </c>
      <c r="Q17" s="35">
        <f>IF(_reported!Q9="","",Q16-_reported!Q9)</f>
        <v/>
      </c>
      <c r="R17" s="35">
        <f>IF(_reported!R9="","",R16-_reported!R9)</f>
        <v/>
      </c>
      <c r="S17" s="35">
        <f>IF(_reported!S9="","",S16-_reported!S9)</f>
        <v/>
      </c>
      <c r="T17" s="35">
        <f>IF(_reported!T9="","",T16-_reported!T9)</f>
        <v/>
      </c>
      <c r="U17" s="35">
        <f>IF(_reported!U9="","",U16-_reported!U9)</f>
        <v/>
      </c>
      <c r="V17" s="35">
        <f>IF(_reported!V9="","",V16-_reported!V9)</f>
        <v/>
      </c>
      <c r="W17" s="35">
        <f>IF(_reported!W9="","",W16-_reported!W9)</f>
        <v/>
      </c>
      <c r="X17" s="35">
        <f>IF(_reported!X9="","",X16-_reported!X9)</f>
        <v/>
      </c>
      <c r="Y17" s="35">
        <f>IF(_reported!Y9="","",Y16-_reported!Y9)</f>
        <v/>
      </c>
      <c r="Z17" s="35">
        <f>IF(_reported!Z9="","",Z16-_reported!Z9)</f>
        <v/>
      </c>
      <c r="AA17" s="35">
        <f>IF(_reported!AA9="","",AA16-_reported!AA9)</f>
        <v/>
      </c>
      <c r="AB17" s="35">
        <f>IF(_reported!AB9="","",AB16-_reported!AB9)</f>
        <v/>
      </c>
      <c r="AC17" s="35">
        <f>IF(_reported!AC9="","",AC16-_reported!AC9)</f>
        <v/>
      </c>
      <c r="AD17" s="35">
        <f>IF(_reported!AD9="","",AD16-_reported!AD9)</f>
        <v/>
      </c>
      <c r="AE17" s="35">
        <f>IF(_reported!AE9="","",AE16-_reported!AE9)</f>
        <v/>
      </c>
      <c r="AF17" s="35">
        <f>IF(_reported!AF9="","",AF16-_reported!AF9)</f>
        <v/>
      </c>
      <c r="AG17" s="35">
        <f>IF(_reported!AG9="","",AG16-_reported!AG9)</f>
        <v/>
      </c>
      <c r="AH17" s="35">
        <f>IF(_reported!AH9="","",AH16-_reported!AH9)</f>
        <v/>
      </c>
      <c r="AI17" s="35">
        <f>IF(_reported!AI9="","",AI16-_reported!AI9)</f>
        <v/>
      </c>
      <c r="AK17" s="35">
        <f>IF(_reported!AK9="","",AK16-_reported!AK9)</f>
        <v/>
      </c>
      <c r="AL17" s="35">
        <f>IF(_reported!AL9="","",AL16-_reported!AL9)</f>
        <v/>
      </c>
      <c r="AM17" s="35">
        <f>IF(_reported!AM9="","",AM16-_reported!AM9)</f>
        <v/>
      </c>
      <c r="AN17" s="35">
        <f>IF(_reported!AN9="","",AN16-_reported!AN9)</f>
        <v/>
      </c>
      <c r="AO17" s="35">
        <f>IF(_reported!AO9="","",AO16-_reported!AO9)</f>
        <v/>
      </c>
      <c r="AP17" s="35">
        <f>IF(_reported!AP9="","",AP16-_reported!AP9)</f>
        <v/>
      </c>
      <c r="AQ17" s="35">
        <f>IF(_reported!AQ9="","",AQ16-_reported!AQ9)</f>
        <v/>
      </c>
      <c r="AR17" s="35">
        <f>IF(_reported!AR9="","",AR16-_reported!AR9)</f>
        <v/>
      </c>
      <c r="AS17" s="35">
        <f>IF(_reported!AS9="","",AS16-_reported!AS9)</f>
        <v/>
      </c>
      <c r="AT17" s="35">
        <f>IF(_reported!AT9="","",AT16-_reported!AT9)</f>
        <v/>
      </c>
    </row>
    <row r="18"/>
    <row r="19">
      <c r="C19" s="8" t="inlineStr">
        <is>
          <t>Less: Cost of Revenue</t>
        </is>
      </c>
      <c r="G19" s="36" t="n">
        <v>-172.571</v>
      </c>
      <c r="H19" s="36" t="n">
        <v>-185.948</v>
      </c>
      <c r="I19" s="36" t="n">
        <v>-201.925</v>
      </c>
      <c r="J19" s="36" t="n">
        <v>-207.434</v>
      </c>
      <c r="K19" s="36" t="n">
        <v>-217.873</v>
      </c>
      <c r="L19" s="36" t="n">
        <v>-218.673</v>
      </c>
      <c r="M19" s="36" t="n">
        <v>-242.643</v>
      </c>
      <c r="N19" s="36" t="n">
        <v>-236.347</v>
      </c>
      <c r="O19" s="36" t="n">
        <v>-222.133</v>
      </c>
      <c r="P19" s="36" t="n">
        <v>-220.641</v>
      </c>
      <c r="Q19" s="36" t="n">
        <v>-250.09</v>
      </c>
      <c r="R19" s="36" t="n">
        <v>-293.761</v>
      </c>
      <c r="S19" s="36" t="n">
        <v>-278.139</v>
      </c>
      <c r="T19" s="36" t="n">
        <v>-315.385</v>
      </c>
      <c r="U19" s="36" t="n">
        <v>-320.347</v>
      </c>
      <c r="V19" s="36" t="n">
        <v>-356.082</v>
      </c>
      <c r="W19" s="36" t="n">
        <v>-345.859</v>
      </c>
      <c r="X19" s="36" t="n">
        <v>-386.423</v>
      </c>
      <c r="Y19" s="36" t="n">
        <v>-401.375</v>
      </c>
      <c r="Z19" s="36" t="n">
        <v>-394.103</v>
      </c>
      <c r="AA19" s="36" t="n">
        <v>-382.808</v>
      </c>
      <c r="AB19" s="37">
        <f>-AB16*(1-AB77)</f>
        <v/>
      </c>
      <c r="AC19" s="37">
        <f>-AC16*(1-AC77)</f>
        <v/>
      </c>
      <c r="AD19" s="37">
        <f>-AD16*(1-AD77)</f>
        <v/>
      </c>
      <c r="AE19" s="37">
        <f>-AE16*(1-AE77)</f>
        <v/>
      </c>
      <c r="AF19" s="37">
        <f>-AF16*(1-AF77)</f>
        <v/>
      </c>
      <c r="AG19" s="37">
        <f>-AG16*(1-AG77)</f>
        <v/>
      </c>
      <c r="AH19" s="37">
        <f>-AH16*(1-AH77)</f>
        <v/>
      </c>
      <c r="AI19" s="37">
        <f>-AI16*(1-AI77)</f>
        <v/>
      </c>
      <c r="AK19" s="36" t="n">
        <v>-767.878</v>
      </c>
      <c r="AL19" s="36" t="n">
        <v>-915.5359999999999</v>
      </c>
      <c r="AM19" s="36" t="n">
        <v>-986.625</v>
      </c>
      <c r="AN19" s="36" t="n">
        <v>-1269.954</v>
      </c>
      <c r="AO19" s="36" t="n">
        <v>-1527.76</v>
      </c>
      <c r="AP19" s="37">
        <f>AA19+AB19+AC19+AD19</f>
        <v/>
      </c>
      <c r="AQ19" s="37">
        <f>AE19+AF19+AG19+AH19</f>
        <v/>
      </c>
      <c r="AR19" s="37">
        <f>-AR16*(1-AR77)</f>
        <v/>
      </c>
      <c r="AS19" s="37">
        <f>-AS16*(1-AS77)</f>
        <v/>
      </c>
      <c r="AT19" s="37">
        <f>-AT16*(1-AT77)</f>
        <v/>
      </c>
    </row>
    <row r="20">
      <c r="B20" s="6" t="inlineStr">
        <is>
          <t>Gross Profit</t>
        </is>
      </c>
      <c r="G20" s="34">
        <f>G16+G19</f>
        <v/>
      </c>
      <c r="H20" s="34">
        <f>H16+H19</f>
        <v/>
      </c>
      <c r="I20" s="34">
        <f>I16+I19</f>
        <v/>
      </c>
      <c r="J20" s="34">
        <f>J16+J19</f>
        <v/>
      </c>
      <c r="K20" s="34">
        <f>K16+K19</f>
        <v/>
      </c>
      <c r="L20" s="34">
        <f>L16+L19</f>
        <v/>
      </c>
      <c r="M20" s="34">
        <f>M16+M19</f>
        <v/>
      </c>
      <c r="N20" s="34">
        <f>N16+N19</f>
        <v/>
      </c>
      <c r="O20" s="34">
        <f>O16+O19</f>
        <v/>
      </c>
      <c r="P20" s="34">
        <f>P16+P19</f>
        <v/>
      </c>
      <c r="Q20" s="34">
        <f>Q16+Q19</f>
        <v/>
      </c>
      <c r="R20" s="34">
        <f>R16+R19</f>
        <v/>
      </c>
      <c r="S20" s="34">
        <f>S16+S19</f>
        <v/>
      </c>
      <c r="T20" s="34">
        <f>T16+T19</f>
        <v/>
      </c>
      <c r="U20" s="34">
        <f>U16+U19</f>
        <v/>
      </c>
      <c r="V20" s="34">
        <f>V16+V19</f>
        <v/>
      </c>
      <c r="W20" s="34">
        <f>W16+W19</f>
        <v/>
      </c>
      <c r="X20" s="34">
        <f>X16+X19</f>
        <v/>
      </c>
      <c r="Y20" s="34">
        <f>Y16+Y19</f>
        <v/>
      </c>
      <c r="Z20" s="34">
        <f>Z16+Z19</f>
        <v/>
      </c>
      <c r="AA20" s="34">
        <f>AA16+AA19</f>
        <v/>
      </c>
      <c r="AB20" s="34">
        <f>AB16+AB19</f>
        <v/>
      </c>
      <c r="AC20" s="34">
        <f>AC16+AC19</f>
        <v/>
      </c>
      <c r="AD20" s="34">
        <f>AD16+AD19</f>
        <v/>
      </c>
      <c r="AE20" s="34">
        <f>AE16+AE19</f>
        <v/>
      </c>
      <c r="AF20" s="34">
        <f>AF16+AF19</f>
        <v/>
      </c>
      <c r="AG20" s="34">
        <f>AG16+AG19</f>
        <v/>
      </c>
      <c r="AH20" s="34">
        <f>AH16+AH19</f>
        <v/>
      </c>
      <c r="AI20" s="34">
        <f>AI16+AI19</f>
        <v/>
      </c>
      <c r="AK20" s="34">
        <f>AK16+AK19</f>
        <v/>
      </c>
      <c r="AL20" s="34">
        <f>AL16+AL19</f>
        <v/>
      </c>
      <c r="AM20" s="34">
        <f>AM16+AM19</f>
        <v/>
      </c>
      <c r="AN20" s="34">
        <f>AN16+AN19</f>
        <v/>
      </c>
      <c r="AO20" s="34">
        <f>AO16+AO19</f>
        <v/>
      </c>
      <c r="AP20" s="34">
        <f>AP16+AP19</f>
        <v/>
      </c>
      <c r="AQ20" s="34">
        <f>AQ16+AQ19</f>
        <v/>
      </c>
      <c r="AR20" s="34">
        <f>AR16+AR19</f>
        <v/>
      </c>
      <c r="AS20" s="34">
        <f>AS16+AS19</f>
        <v/>
      </c>
      <c r="AT20" s="34">
        <f>AT16+AT19</f>
        <v/>
      </c>
    </row>
    <row r="21">
      <c r="D21" s="3" t="inlineStr">
        <is>
          <t>Recon: Gross Profit</t>
        </is>
      </c>
      <c r="G21" s="35">
        <f>IF(_reported!G10="","",G20-_reported!G10)</f>
        <v/>
      </c>
      <c r="H21" s="35">
        <f>IF(_reported!H10="","",H20-_reported!H10)</f>
        <v/>
      </c>
      <c r="I21" s="35">
        <f>IF(_reported!I10="","",I20-_reported!I10)</f>
        <v/>
      </c>
      <c r="J21" s="35">
        <f>IF(_reported!J10="","",J20-_reported!J10)</f>
        <v/>
      </c>
      <c r="K21" s="35">
        <f>IF(_reported!K10="","",K20-_reported!K10)</f>
        <v/>
      </c>
      <c r="L21" s="35">
        <f>IF(_reported!L10="","",L20-_reported!L10)</f>
        <v/>
      </c>
      <c r="M21" s="35">
        <f>IF(_reported!M10="","",M20-_reported!M10)</f>
        <v/>
      </c>
      <c r="N21" s="35">
        <f>IF(_reported!N10="","",N20-_reported!N10)</f>
        <v/>
      </c>
      <c r="O21" s="35">
        <f>IF(_reported!O10="","",O20-_reported!O10)</f>
        <v/>
      </c>
      <c r="P21" s="35">
        <f>IF(_reported!P10="","",P20-_reported!P10)</f>
        <v/>
      </c>
      <c r="Q21" s="35">
        <f>IF(_reported!Q10="","",Q20-_reported!Q10)</f>
        <v/>
      </c>
      <c r="R21" s="35">
        <f>IF(_reported!R10="","",R20-_reported!R10)</f>
        <v/>
      </c>
      <c r="S21" s="35">
        <f>IF(_reported!S10="","",S20-_reported!S10)</f>
        <v/>
      </c>
      <c r="T21" s="35">
        <f>IF(_reported!T10="","",T20-_reported!T10)</f>
        <v/>
      </c>
      <c r="U21" s="35">
        <f>IF(_reported!U10="","",U20-_reported!U10)</f>
        <v/>
      </c>
      <c r="V21" s="35">
        <f>IF(_reported!V10="","",V20-_reported!V10)</f>
        <v/>
      </c>
      <c r="W21" s="35">
        <f>IF(_reported!W10="","",W20-_reported!W10)</f>
        <v/>
      </c>
      <c r="X21" s="35">
        <f>IF(_reported!X10="","",X20-_reported!X10)</f>
        <v/>
      </c>
      <c r="Y21" s="35">
        <f>IF(_reported!Y10="","",Y20-_reported!Y10)</f>
        <v/>
      </c>
      <c r="Z21" s="35">
        <f>IF(_reported!Z10="","",Z20-_reported!Z10)</f>
        <v/>
      </c>
      <c r="AA21" s="35">
        <f>IF(_reported!AA10="","",AA20-_reported!AA10)</f>
        <v/>
      </c>
      <c r="AB21" s="35">
        <f>IF(_reported!AB10="","",AB20-_reported!AB10)</f>
        <v/>
      </c>
      <c r="AC21" s="35">
        <f>IF(_reported!AC10="","",AC20-_reported!AC10)</f>
        <v/>
      </c>
      <c r="AD21" s="35">
        <f>IF(_reported!AD10="","",AD20-_reported!AD10)</f>
        <v/>
      </c>
      <c r="AE21" s="35">
        <f>IF(_reported!AE10="","",AE20-_reported!AE10)</f>
        <v/>
      </c>
      <c r="AF21" s="35">
        <f>IF(_reported!AF10="","",AF20-_reported!AF10)</f>
        <v/>
      </c>
      <c r="AG21" s="35">
        <f>IF(_reported!AG10="","",AG20-_reported!AG10)</f>
        <v/>
      </c>
      <c r="AH21" s="35">
        <f>IF(_reported!AH10="","",AH20-_reported!AH10)</f>
        <v/>
      </c>
      <c r="AI21" s="35">
        <f>IF(_reported!AI10="","",AI20-_reported!AI10)</f>
        <v/>
      </c>
      <c r="AK21" s="35">
        <f>IF(_reported!AK10="","",AK20-_reported!AK10)</f>
        <v/>
      </c>
      <c r="AL21" s="35">
        <f>IF(_reported!AL10="","",AL20-_reported!AL10)</f>
        <v/>
      </c>
      <c r="AM21" s="35">
        <f>IF(_reported!AM10="","",AM20-_reported!AM10)</f>
        <v/>
      </c>
      <c r="AN21" s="35">
        <f>IF(_reported!AN10="","",AN20-_reported!AN10)</f>
        <v/>
      </c>
      <c r="AO21" s="35">
        <f>IF(_reported!AO10="","",AO20-_reported!AO10)</f>
        <v/>
      </c>
      <c r="AP21" s="35">
        <f>IF(_reported!AP10="","",AP20-_reported!AP10)</f>
        <v/>
      </c>
      <c r="AQ21" s="35">
        <f>IF(_reported!AQ10="","",AQ20-_reported!AQ10)</f>
        <v/>
      </c>
      <c r="AR21" s="35">
        <f>IF(_reported!AR10="","",AR20-_reported!AR10)</f>
        <v/>
      </c>
      <c r="AS21" s="35">
        <f>IF(_reported!AS10="","",AS20-_reported!AS10)</f>
        <v/>
      </c>
      <c r="AT21" s="35">
        <f>IF(_reported!AT10="","",AT20-_reported!AT10)</f>
        <v/>
      </c>
    </row>
    <row r="22"/>
    <row r="23">
      <c r="C23" s="8" t="inlineStr">
        <is>
          <t>Less: Research and Development Expenses</t>
        </is>
      </c>
      <c r="G23" s="36" t="n">
        <v>-30.756</v>
      </c>
      <c r="H23" s="36" t="n">
        <v>-30.874</v>
      </c>
      <c r="I23" s="36" t="n">
        <v>-30.866</v>
      </c>
      <c r="J23" s="36" t="n">
        <v>-32.239</v>
      </c>
      <c r="K23" s="36" t="n">
        <v>-36.048</v>
      </c>
      <c r="L23" s="36" t="n">
        <v>-39.65</v>
      </c>
      <c r="M23" s="36" t="n">
        <v>-42.977</v>
      </c>
      <c r="N23" s="36" t="n">
        <v>-44.587</v>
      </c>
      <c r="O23" s="36" t="n">
        <v>-39.157</v>
      </c>
      <c r="P23" s="36" t="n">
        <v>-41.665</v>
      </c>
      <c r="Q23" s="36" t="n">
        <v>-51.138</v>
      </c>
      <c r="R23" s="36" t="n">
        <v>-50.41</v>
      </c>
      <c r="S23" s="36" t="n">
        <v>-46.109</v>
      </c>
      <c r="T23" s="36" t="n">
        <v>-48.058</v>
      </c>
      <c r="U23" s="36" t="n">
        <v>-52.783</v>
      </c>
      <c r="V23" s="36" t="n">
        <v>-57.232</v>
      </c>
      <c r="W23" s="36" t="n">
        <v>-56.547</v>
      </c>
      <c r="X23" s="36" t="n">
        <v>-61.28</v>
      </c>
      <c r="Y23" s="36" t="n">
        <v>-63.743</v>
      </c>
      <c r="Z23" s="36" t="n">
        <v>-64.857</v>
      </c>
      <c r="AA23" s="36" t="n">
        <v>-67.75700000000001</v>
      </c>
      <c r="AB23" s="37">
        <f>-AB16*AB78</f>
        <v/>
      </c>
      <c r="AC23" s="37">
        <f>-AC16*AC78</f>
        <v/>
      </c>
      <c r="AD23" s="37">
        <f>-AD16*AD78</f>
        <v/>
      </c>
      <c r="AE23" s="37">
        <f>-AE16*AE78</f>
        <v/>
      </c>
      <c r="AF23" s="37">
        <f>-AF16*AF78</f>
        <v/>
      </c>
      <c r="AG23" s="37">
        <f>-AG16*AG78</f>
        <v/>
      </c>
      <c r="AH23" s="37">
        <f>-AH16*AH78</f>
        <v/>
      </c>
      <c r="AI23" s="37">
        <f>-AI16*AI78</f>
        <v/>
      </c>
      <c r="AK23" s="36" t="n">
        <v>-124.735</v>
      </c>
      <c r="AL23" s="36" t="n">
        <v>-163.262</v>
      </c>
      <c r="AM23" s="36" t="n">
        <v>-182.37</v>
      </c>
      <c r="AN23" s="36" t="n">
        <v>-204.182</v>
      </c>
      <c r="AO23" s="36" t="n">
        <v>-246.427</v>
      </c>
      <c r="AP23" s="37">
        <f>AA23+AB23+AC23+AD23</f>
        <v/>
      </c>
      <c r="AQ23" s="37">
        <f>AE23+AF23+AG23+AH23</f>
        <v/>
      </c>
      <c r="AR23" s="37">
        <f>-AR16*AR78</f>
        <v/>
      </c>
      <c r="AS23" s="37">
        <f>-AS16*AS78</f>
        <v/>
      </c>
      <c r="AT23" s="37">
        <f>-AT16*AT78</f>
        <v/>
      </c>
    </row>
    <row r="24">
      <c r="C24" s="8" t="inlineStr">
        <is>
          <t>Less: Sales, General and Administrative Expenses</t>
        </is>
      </c>
      <c r="G24" s="32" t="n">
        <v>-8.356</v>
      </c>
      <c r="H24" s="32" t="n">
        <v>-9.709</v>
      </c>
      <c r="I24" s="32" t="n">
        <v>-10.784</v>
      </c>
      <c r="J24" s="32" t="n">
        <v>-15.639</v>
      </c>
      <c r="K24" s="32" t="n">
        <v>-12.563</v>
      </c>
      <c r="L24" s="32" t="n">
        <v>-13.725</v>
      </c>
      <c r="M24" s="32" t="n">
        <v>-17.209</v>
      </c>
      <c r="N24" s="32" t="n">
        <v>-19.949</v>
      </c>
      <c r="O24" s="32" t="n">
        <v>-16.152</v>
      </c>
      <c r="P24" s="32" t="n">
        <v>-16.53</v>
      </c>
      <c r="Q24" s="32" t="n">
        <v>-17.571</v>
      </c>
      <c r="R24" s="32" t="n">
        <v>-21.211</v>
      </c>
      <c r="S24" s="32" t="n">
        <v>-19.248</v>
      </c>
      <c r="T24" s="32" t="n">
        <v>-22.238</v>
      </c>
      <c r="U24" s="32" t="n">
        <v>-26.295</v>
      </c>
      <c r="V24" s="32" t="n">
        <v>-29.108</v>
      </c>
      <c r="W24" s="32" t="n">
        <v>-28.639</v>
      </c>
      <c r="X24" s="32" t="n">
        <v>-23.228</v>
      </c>
      <c r="Y24" s="32" t="n">
        <v>-24.022</v>
      </c>
      <c r="Z24" s="32" t="n">
        <v>-23.333</v>
      </c>
      <c r="AA24" s="32" t="n">
        <v>-26.249</v>
      </c>
      <c r="AB24" s="33">
        <f>-AB16*AB79</f>
        <v/>
      </c>
      <c r="AC24" s="33">
        <f>-AC16*AC79</f>
        <v/>
      </c>
      <c r="AD24" s="33">
        <f>-AD16*AD79</f>
        <v/>
      </c>
      <c r="AE24" s="33">
        <f>-AE16*AE79</f>
        <v/>
      </c>
      <c r="AF24" s="33">
        <f>-AF16*AF79</f>
        <v/>
      </c>
      <c r="AG24" s="33">
        <f>-AG16*AG79</f>
        <v/>
      </c>
      <c r="AH24" s="33">
        <f>-AH16*AH79</f>
        <v/>
      </c>
      <c r="AI24" s="33">
        <f>-AI16*AI79</f>
        <v/>
      </c>
      <c r="AK24" s="32" t="n">
        <v>-44.488</v>
      </c>
      <c r="AL24" s="32" t="n">
        <v>-63.446</v>
      </c>
      <c r="AM24" s="32" t="n">
        <v>-71.464</v>
      </c>
      <c r="AN24" s="32" t="n">
        <v>-96.889</v>
      </c>
      <c r="AO24" s="32" t="n">
        <v>-99.22199999999999</v>
      </c>
      <c r="AP24" s="33">
        <f>AA24+AB24+AC24+AD24</f>
        <v/>
      </c>
      <c r="AQ24" s="33">
        <f>AE24+AF24+AG24+AH24</f>
        <v/>
      </c>
      <c r="AR24" s="33">
        <f>-AR16*AR79</f>
        <v/>
      </c>
      <c r="AS24" s="33">
        <f>-AS16*AS79</f>
        <v/>
      </c>
      <c r="AT24" s="33">
        <f>-AT16*AT79</f>
        <v/>
      </c>
    </row>
    <row r="25">
      <c r="B25" s="6" t="inlineStr">
        <is>
          <t>Total Operating Expenses</t>
        </is>
      </c>
      <c r="G25" s="34">
        <f>G23+G24</f>
        <v/>
      </c>
      <c r="H25" s="34">
        <f>H23+H24</f>
        <v/>
      </c>
      <c r="I25" s="34">
        <f>I23+I24</f>
        <v/>
      </c>
      <c r="J25" s="34">
        <f>J23+J24</f>
        <v/>
      </c>
      <c r="K25" s="34">
        <f>K23+K24</f>
        <v/>
      </c>
      <c r="L25" s="34">
        <f>L23+L24</f>
        <v/>
      </c>
      <c r="M25" s="34">
        <f>M23+M24</f>
        <v/>
      </c>
      <c r="N25" s="34">
        <f>N23+N24</f>
        <v/>
      </c>
      <c r="O25" s="34">
        <f>O23+O24</f>
        <v/>
      </c>
      <c r="P25" s="34">
        <f>P23+P24</f>
        <v/>
      </c>
      <c r="Q25" s="34">
        <f>Q23+Q24</f>
        <v/>
      </c>
      <c r="R25" s="34">
        <f>R23+R24</f>
        <v/>
      </c>
      <c r="S25" s="34">
        <f>S23+S24</f>
        <v/>
      </c>
      <c r="T25" s="34">
        <f>T23+T24</f>
        <v/>
      </c>
      <c r="U25" s="34">
        <f>U23+U24</f>
        <v/>
      </c>
      <c r="V25" s="34">
        <f>V23+V24</f>
        <v/>
      </c>
      <c r="W25" s="34">
        <f>W23+W24</f>
        <v/>
      </c>
      <c r="X25" s="34">
        <f>X23+X24</f>
        <v/>
      </c>
      <c r="Y25" s="34">
        <f>Y23+Y24</f>
        <v/>
      </c>
      <c r="Z25" s="34">
        <f>Z23+Z24</f>
        <v/>
      </c>
      <c r="AA25" s="34">
        <f>AA23+AA24</f>
        <v/>
      </c>
      <c r="AB25" s="34">
        <f>AB23+AB24</f>
        <v/>
      </c>
      <c r="AC25" s="34">
        <f>AC23+AC24</f>
        <v/>
      </c>
      <c r="AD25" s="34">
        <f>AD23+AD24</f>
        <v/>
      </c>
      <c r="AE25" s="34">
        <f>AE23+AE24</f>
        <v/>
      </c>
      <c r="AF25" s="34">
        <f>AF23+AF24</f>
        <v/>
      </c>
      <c r="AG25" s="34">
        <f>AG23+AG24</f>
        <v/>
      </c>
      <c r="AH25" s="34">
        <f>AH23+AH24</f>
        <v/>
      </c>
      <c r="AI25" s="34">
        <f>AI23+AI24</f>
        <v/>
      </c>
      <c r="AK25" s="34">
        <f>AK23+AK24</f>
        <v/>
      </c>
      <c r="AL25" s="34">
        <f>AL23+AL24</f>
        <v/>
      </c>
      <c r="AM25" s="34">
        <f>AM23+AM24</f>
        <v/>
      </c>
      <c r="AN25" s="34">
        <f>AN23+AN24</f>
        <v/>
      </c>
      <c r="AO25" s="34">
        <f>AO23+AO24</f>
        <v/>
      </c>
      <c r="AP25" s="34">
        <f>AP23+AP24</f>
        <v/>
      </c>
      <c r="AQ25" s="34">
        <f>AQ23+AQ24</f>
        <v/>
      </c>
      <c r="AR25" s="34">
        <f>AR23+AR24</f>
        <v/>
      </c>
      <c r="AS25" s="34">
        <f>AS23+AS24</f>
        <v/>
      </c>
      <c r="AT25" s="34">
        <f>AT23+AT24</f>
        <v/>
      </c>
    </row>
    <row r="26">
      <c r="D26" s="3" t="inlineStr">
        <is>
          <t>Recon: Total Operating Expenses</t>
        </is>
      </c>
      <c r="G26" s="35">
        <f>IF(_reported!G11="","",G25-_reported!G11)</f>
        <v/>
      </c>
      <c r="H26" s="35">
        <f>IF(_reported!H11="","",H25-_reported!H11)</f>
        <v/>
      </c>
      <c r="I26" s="35">
        <f>IF(_reported!I11="","",I25-_reported!I11)</f>
        <v/>
      </c>
      <c r="J26" s="35">
        <f>IF(_reported!J11="","",J25-_reported!J11)</f>
        <v/>
      </c>
      <c r="K26" s="35">
        <f>IF(_reported!K11="","",K25-_reported!K11)</f>
        <v/>
      </c>
      <c r="L26" s="35">
        <f>IF(_reported!L11="","",L25-_reported!L11)</f>
        <v/>
      </c>
      <c r="M26" s="35">
        <f>IF(_reported!M11="","",M25-_reported!M11)</f>
        <v/>
      </c>
      <c r="N26" s="35">
        <f>IF(_reported!N11="","",N25-_reported!N11)</f>
        <v/>
      </c>
      <c r="O26" s="35">
        <f>IF(_reported!O11="","",O25-_reported!O11)</f>
        <v/>
      </c>
      <c r="P26" s="35">
        <f>IF(_reported!P11="","",P25-_reported!P11)</f>
        <v/>
      </c>
      <c r="Q26" s="35">
        <f>IF(_reported!Q11="","",Q25-_reported!Q11)</f>
        <v/>
      </c>
      <c r="R26" s="35">
        <f>IF(_reported!R11="","",R25-_reported!R11)</f>
        <v/>
      </c>
      <c r="S26" s="35">
        <f>IF(_reported!S11="","",S25-_reported!S11)</f>
        <v/>
      </c>
      <c r="T26" s="35">
        <f>IF(_reported!T11="","",T25-_reported!T11)</f>
        <v/>
      </c>
      <c r="U26" s="35">
        <f>IF(_reported!U11="","",U25-_reported!U11)</f>
        <v/>
      </c>
      <c r="V26" s="35">
        <f>IF(_reported!V11="","",V25-_reported!V11)</f>
        <v/>
      </c>
      <c r="W26" s="35">
        <f>IF(_reported!W11="","",W25-_reported!W11)</f>
        <v/>
      </c>
      <c r="X26" s="35">
        <f>IF(_reported!X11="","",X25-_reported!X11)</f>
        <v/>
      </c>
      <c r="Y26" s="35">
        <f>IF(_reported!Y11="","",Y25-_reported!Y11)</f>
        <v/>
      </c>
      <c r="Z26" s="35">
        <f>IF(_reported!Z11="","",Z25-_reported!Z11)</f>
        <v/>
      </c>
      <c r="AA26" s="35">
        <f>IF(_reported!AA11="","",AA25-_reported!AA11)</f>
        <v/>
      </c>
      <c r="AB26" s="35">
        <f>IF(_reported!AB11="","",AB25-_reported!AB11)</f>
        <v/>
      </c>
      <c r="AC26" s="35">
        <f>IF(_reported!AC11="","",AC25-_reported!AC11)</f>
        <v/>
      </c>
      <c r="AD26" s="35">
        <f>IF(_reported!AD11="","",AD25-_reported!AD11)</f>
        <v/>
      </c>
      <c r="AE26" s="35">
        <f>IF(_reported!AE11="","",AE25-_reported!AE11)</f>
        <v/>
      </c>
      <c r="AF26" s="35">
        <f>IF(_reported!AF11="","",AF25-_reported!AF11)</f>
        <v/>
      </c>
      <c r="AG26" s="35">
        <f>IF(_reported!AG11="","",AG25-_reported!AG11)</f>
        <v/>
      </c>
      <c r="AH26" s="35">
        <f>IF(_reported!AH11="","",AH25-_reported!AH11)</f>
        <v/>
      </c>
      <c r="AI26" s="35">
        <f>IF(_reported!AI11="","",AI25-_reported!AI11)</f>
        <v/>
      </c>
      <c r="AK26" s="35">
        <f>IF(_reported!AK11="","",AK25-_reported!AK11)</f>
        <v/>
      </c>
      <c r="AL26" s="35">
        <f>IF(_reported!AL11="","",AL25-_reported!AL11)</f>
        <v/>
      </c>
      <c r="AM26" s="35">
        <f>IF(_reported!AM11="","",AM25-_reported!AM11)</f>
        <v/>
      </c>
      <c r="AN26" s="35">
        <f>IF(_reported!AN11="","",AN25-_reported!AN11)</f>
        <v/>
      </c>
      <c r="AO26" s="35">
        <f>IF(_reported!AO11="","",AO25-_reported!AO11)</f>
        <v/>
      </c>
      <c r="AP26" s="35">
        <f>IF(_reported!AP11="","",AP25-_reported!AP11)</f>
        <v/>
      </c>
      <c r="AQ26" s="35">
        <f>IF(_reported!AQ11="","",AQ25-_reported!AQ11)</f>
        <v/>
      </c>
      <c r="AR26" s="35">
        <f>IF(_reported!AR11="","",AR25-_reported!AR11)</f>
        <v/>
      </c>
      <c r="AS26" s="35">
        <f>IF(_reported!AS11="","",AS25-_reported!AS11)</f>
        <v/>
      </c>
      <c r="AT26" s="35">
        <f>IF(_reported!AT11="","",AT25-_reported!AT11)</f>
        <v/>
      </c>
    </row>
    <row r="27"/>
    <row r="28">
      <c r="C28" s="8" t="inlineStr">
        <is>
          <t>Other Operating Income and Expenses, Net</t>
        </is>
      </c>
      <c r="G28" s="36" t="n">
        <v>-0.189</v>
      </c>
      <c r="H28" s="36" t="n">
        <v>0.053</v>
      </c>
      <c r="I28" s="36" t="n">
        <v>-0.092</v>
      </c>
      <c r="J28" s="36" t="n">
        <v>-0.105</v>
      </c>
      <c r="K28" s="36" t="n">
        <v>-0.802</v>
      </c>
      <c r="L28" s="36" t="n">
        <v>0.031</v>
      </c>
      <c r="M28" s="36" t="n">
        <v>0.011</v>
      </c>
      <c r="N28" s="36" t="n">
        <v>0.392</v>
      </c>
      <c r="O28" s="36" t="n">
        <v>0.047</v>
      </c>
      <c r="P28" s="36" t="n">
        <v>-0.047</v>
      </c>
      <c r="Q28" s="36" t="n">
        <v>0.131</v>
      </c>
      <c r="R28" s="36" t="n">
        <v>0.058</v>
      </c>
      <c r="S28" s="36" t="n">
        <v>-0.13</v>
      </c>
      <c r="T28" s="36" t="n">
        <v>-1.273</v>
      </c>
      <c r="U28" s="36" t="n">
        <v>0.499</v>
      </c>
      <c r="V28" s="36" t="n">
        <v>-0.326</v>
      </c>
      <c r="W28" s="36" t="n">
        <v>-1.128</v>
      </c>
      <c r="X28" s="36" t="n">
        <v>0.5620000000000001</v>
      </c>
      <c r="Y28" s="36" t="n">
        <v>-0.093</v>
      </c>
      <c r="Z28" s="36" t="n">
        <v>1.106</v>
      </c>
      <c r="AA28" s="36" t="n">
        <v>1.677</v>
      </c>
      <c r="AB28" s="38" t="n">
        <v>0</v>
      </c>
      <c r="AC28" s="38" t="n">
        <v>0</v>
      </c>
      <c r="AD28" s="38" t="n">
        <v>0</v>
      </c>
      <c r="AE28" s="38" t="n">
        <v>0</v>
      </c>
      <c r="AF28" s="38" t="n">
        <v>0</v>
      </c>
      <c r="AG28" s="38" t="n">
        <v>0</v>
      </c>
      <c r="AH28" s="38" t="n">
        <v>0</v>
      </c>
      <c r="AI28" s="38" t="n">
        <v>0</v>
      </c>
      <c r="AK28" s="36" t="n">
        <v>-0.333</v>
      </c>
      <c r="AL28" s="36" t="n">
        <v>-0.368</v>
      </c>
      <c r="AM28" s="36" t="n">
        <v>0.189</v>
      </c>
      <c r="AN28" s="36" t="n">
        <v>-1.23</v>
      </c>
      <c r="AO28" s="36" t="n">
        <v>0.447</v>
      </c>
      <c r="AP28" s="37">
        <f>AA28+AB28+AC28+AD28</f>
        <v/>
      </c>
      <c r="AQ28" s="37">
        <f>AE28+AF28+AG28+AH28</f>
        <v/>
      </c>
      <c r="AR28" s="38" t="n">
        <v>0</v>
      </c>
      <c r="AS28" s="38" t="n">
        <v>0</v>
      </c>
      <c r="AT28" s="38" t="n">
        <v>0</v>
      </c>
    </row>
    <row r="29">
      <c r="B29" s="6" t="inlineStr">
        <is>
          <t>Income from Operations</t>
        </is>
      </c>
      <c r="G29" s="34">
        <f>G20+G25+G28</f>
        <v/>
      </c>
      <c r="H29" s="34">
        <f>H20+H25+H28</f>
        <v/>
      </c>
      <c r="I29" s="34">
        <f>I20+I25+I28</f>
        <v/>
      </c>
      <c r="J29" s="34">
        <f>J20+J25+J28</f>
        <v/>
      </c>
      <c r="K29" s="34">
        <f>K20+K25+K28</f>
        <v/>
      </c>
      <c r="L29" s="34">
        <f>L20+L25+L28</f>
        <v/>
      </c>
      <c r="M29" s="34">
        <f>M20+M25+M28</f>
        <v/>
      </c>
      <c r="N29" s="34">
        <f>N20+N25+N28</f>
        <v/>
      </c>
      <c r="O29" s="34">
        <f>O20+O25+O28</f>
        <v/>
      </c>
      <c r="P29" s="34">
        <f>P20+P25+P28</f>
        <v/>
      </c>
      <c r="Q29" s="34">
        <f>Q20+Q25+Q28</f>
        <v/>
      </c>
      <c r="R29" s="34">
        <f>R20+R25+R28</f>
        <v/>
      </c>
      <c r="S29" s="34">
        <f>S20+S25+S28</f>
        <v/>
      </c>
      <c r="T29" s="34">
        <f>T20+T25+T28</f>
        <v/>
      </c>
      <c r="U29" s="34">
        <f>U20+U25+U28</f>
        <v/>
      </c>
      <c r="V29" s="34">
        <f>V20+V25+V28</f>
        <v/>
      </c>
      <c r="W29" s="34">
        <f>W20+W25+W28</f>
        <v/>
      </c>
      <c r="X29" s="34">
        <f>X20+X25+X28</f>
        <v/>
      </c>
      <c r="Y29" s="34">
        <f>Y20+Y25+Y28</f>
        <v/>
      </c>
      <c r="Z29" s="34">
        <f>Z20+Z25+Z28</f>
        <v/>
      </c>
      <c r="AA29" s="34">
        <f>AA20+AA25+AA28</f>
        <v/>
      </c>
      <c r="AB29" s="34">
        <f>AB20+AB25+AB28</f>
        <v/>
      </c>
      <c r="AC29" s="34">
        <f>AC20+AC25+AC28</f>
        <v/>
      </c>
      <c r="AD29" s="34">
        <f>AD20+AD25+AD28</f>
        <v/>
      </c>
      <c r="AE29" s="34">
        <f>AE20+AE25+AE28</f>
        <v/>
      </c>
      <c r="AF29" s="34">
        <f>AF20+AF25+AF28</f>
        <v/>
      </c>
      <c r="AG29" s="34">
        <f>AG20+AG25+AG28</f>
        <v/>
      </c>
      <c r="AH29" s="34">
        <f>AH20+AH25+AH28</f>
        <v/>
      </c>
      <c r="AI29" s="34">
        <f>AI20+AI25+AI28</f>
        <v/>
      </c>
      <c r="AK29" s="34">
        <f>AK20+AK25+AK28</f>
        <v/>
      </c>
      <c r="AL29" s="34">
        <f>AL20+AL25+AL28</f>
        <v/>
      </c>
      <c r="AM29" s="34">
        <f>AM20+AM25+AM28</f>
        <v/>
      </c>
      <c r="AN29" s="34">
        <f>AN20+AN25+AN28</f>
        <v/>
      </c>
      <c r="AO29" s="34">
        <f>AO20+AO25+AO28</f>
        <v/>
      </c>
      <c r="AP29" s="34">
        <f>AP20+AP25+AP28</f>
        <v/>
      </c>
      <c r="AQ29" s="34">
        <f>AQ20+AQ25+AQ28</f>
        <v/>
      </c>
      <c r="AR29" s="34">
        <f>AR20+AR25+AR28</f>
        <v/>
      </c>
      <c r="AS29" s="34">
        <f>AS20+AS25+AS28</f>
        <v/>
      </c>
      <c r="AT29" s="34">
        <f>AT20+AT25+AT28</f>
        <v/>
      </c>
    </row>
    <row r="30">
      <c r="D30" s="3" t="inlineStr">
        <is>
          <t>Recon: Income from Operations</t>
        </is>
      </c>
      <c r="G30" s="35">
        <f>IF(_reported!G12="","",G29-_reported!G12)</f>
        <v/>
      </c>
      <c r="H30" s="35">
        <f>IF(_reported!H12="","",H29-_reported!H12)</f>
        <v/>
      </c>
      <c r="I30" s="35">
        <f>IF(_reported!I12="","",I29-_reported!I12)</f>
        <v/>
      </c>
      <c r="J30" s="35">
        <f>IF(_reported!J12="","",J29-_reported!J12)</f>
        <v/>
      </c>
      <c r="K30" s="35">
        <f>IF(_reported!K12="","",K29-_reported!K12)</f>
        <v/>
      </c>
      <c r="L30" s="35">
        <f>IF(_reported!L12="","",L29-_reported!L12)</f>
        <v/>
      </c>
      <c r="M30" s="35">
        <f>IF(_reported!M12="","",M29-_reported!M12)</f>
        <v/>
      </c>
      <c r="N30" s="35">
        <f>IF(_reported!N12="","",N29-_reported!N12)</f>
        <v/>
      </c>
      <c r="O30" s="35">
        <f>IF(_reported!O12="","",O29-_reported!O12)</f>
        <v/>
      </c>
      <c r="P30" s="35">
        <f>IF(_reported!P12="","",P29-_reported!P12)</f>
        <v/>
      </c>
      <c r="Q30" s="35">
        <f>IF(_reported!Q12="","",Q29-_reported!Q12)</f>
        <v/>
      </c>
      <c r="R30" s="35">
        <f>IF(_reported!R12="","",R29-_reported!R12)</f>
        <v/>
      </c>
      <c r="S30" s="35">
        <f>IF(_reported!S12="","",S29-_reported!S12)</f>
        <v/>
      </c>
      <c r="T30" s="35">
        <f>IF(_reported!T12="","",T29-_reported!T12)</f>
        <v/>
      </c>
      <c r="U30" s="35">
        <f>IF(_reported!U12="","",U29-_reported!U12)</f>
        <v/>
      </c>
      <c r="V30" s="35">
        <f>IF(_reported!V12="","",V29-_reported!V12)</f>
        <v/>
      </c>
      <c r="W30" s="35">
        <f>IF(_reported!W12="","",W29-_reported!W12)</f>
        <v/>
      </c>
      <c r="X30" s="35">
        <f>IF(_reported!X12="","",X29-_reported!X12)</f>
        <v/>
      </c>
      <c r="Y30" s="35">
        <f>IF(_reported!Y12="","",Y29-_reported!Y12)</f>
        <v/>
      </c>
      <c r="Z30" s="35">
        <f>IF(_reported!Z12="","",Z29-_reported!Z12)</f>
        <v/>
      </c>
      <c r="AA30" s="35">
        <f>IF(_reported!AA12="","",AA29-_reported!AA12)</f>
        <v/>
      </c>
      <c r="AB30" s="35">
        <f>IF(_reported!AB12="","",AB29-_reported!AB12)</f>
        <v/>
      </c>
      <c r="AC30" s="35">
        <f>IF(_reported!AC12="","",AC29-_reported!AC12)</f>
        <v/>
      </c>
      <c r="AD30" s="35">
        <f>IF(_reported!AD12="","",AD29-_reported!AD12)</f>
        <v/>
      </c>
      <c r="AE30" s="35">
        <f>IF(_reported!AE12="","",AE29-_reported!AE12)</f>
        <v/>
      </c>
      <c r="AF30" s="35">
        <f>IF(_reported!AF12="","",AF29-_reported!AF12)</f>
        <v/>
      </c>
      <c r="AG30" s="35">
        <f>IF(_reported!AG12="","",AG29-_reported!AG12)</f>
        <v/>
      </c>
      <c r="AH30" s="35">
        <f>IF(_reported!AH12="","",AH29-_reported!AH12)</f>
        <v/>
      </c>
      <c r="AI30" s="35">
        <f>IF(_reported!AI12="","",AI29-_reported!AI12)</f>
        <v/>
      </c>
      <c r="AK30" s="35">
        <f>IF(_reported!AK12="","",AK29-_reported!AK12)</f>
        <v/>
      </c>
      <c r="AL30" s="35">
        <f>IF(_reported!AL12="","",AL29-_reported!AL12)</f>
        <v/>
      </c>
      <c r="AM30" s="35">
        <f>IF(_reported!AM12="","",AM29-_reported!AM12)</f>
        <v/>
      </c>
      <c r="AN30" s="35">
        <f>IF(_reported!AN12="","",AN29-_reported!AN12)</f>
        <v/>
      </c>
      <c r="AO30" s="35">
        <f>IF(_reported!AO12="","",AO29-_reported!AO12)</f>
        <v/>
      </c>
      <c r="AP30" s="35">
        <f>IF(_reported!AP12="","",AP29-_reported!AP12)</f>
        <v/>
      </c>
      <c r="AQ30" s="35">
        <f>IF(_reported!AQ12="","",AQ29-_reported!AQ12)</f>
        <v/>
      </c>
      <c r="AR30" s="35">
        <f>IF(_reported!AR12="","",AR29-_reported!AR12)</f>
        <v/>
      </c>
      <c r="AS30" s="35">
        <f>IF(_reported!AS12="","",AS29-_reported!AS12)</f>
        <v/>
      </c>
      <c r="AT30" s="35">
        <f>IF(_reported!AT12="","",AT29-_reported!AT12)</f>
        <v/>
      </c>
    </row>
    <row r="31"/>
    <row r="32">
      <c r="C32" s="8" t="inlineStr">
        <is>
          <t>Share of Profits of Associates</t>
        </is>
      </c>
      <c r="G32" s="36" t="n">
        <v>1.267</v>
      </c>
      <c r="H32" s="36" t="n">
        <v>1.172</v>
      </c>
      <c r="I32" s="36" t="n">
        <v>1.513</v>
      </c>
      <c r="J32" s="36" t="n">
        <v>1.651</v>
      </c>
      <c r="K32" s="36" t="n">
        <v>1.726</v>
      </c>
      <c r="L32" s="36" t="n">
        <v>2.257</v>
      </c>
      <c r="M32" s="36" t="n">
        <v>2.078</v>
      </c>
      <c r="N32" s="36" t="n">
        <v>1.738</v>
      </c>
      <c r="O32" s="36" t="n">
        <v>1.039</v>
      </c>
      <c r="P32" s="36" t="n">
        <v>1.134</v>
      </c>
      <c r="Q32" s="36" t="n">
        <v>1.167</v>
      </c>
      <c r="R32" s="36" t="n">
        <v>1.315</v>
      </c>
      <c r="S32" s="36" t="n">
        <v>0.878</v>
      </c>
      <c r="T32" s="36" t="n">
        <v>1.152</v>
      </c>
      <c r="U32" s="36" t="n">
        <v>1.561</v>
      </c>
      <c r="V32" s="36" t="n">
        <v>1.289</v>
      </c>
      <c r="W32" s="36" t="n">
        <v>1.368</v>
      </c>
      <c r="X32" s="36" t="n">
        <v>1.222</v>
      </c>
      <c r="Y32" s="36" t="n">
        <v>1.424</v>
      </c>
      <c r="Z32" s="36" t="n">
        <v>1.483</v>
      </c>
      <c r="AA32" s="36" t="n">
        <v>1.685</v>
      </c>
      <c r="AB32" s="38" t="n">
        <v>0</v>
      </c>
      <c r="AC32" s="38" t="n">
        <v>0</v>
      </c>
      <c r="AD32" s="38" t="n">
        <v>0</v>
      </c>
      <c r="AE32" s="38" t="n">
        <v>0</v>
      </c>
      <c r="AF32" s="38" t="n">
        <v>0</v>
      </c>
      <c r="AG32" s="38" t="n">
        <v>0</v>
      </c>
      <c r="AH32" s="38" t="n">
        <v>0</v>
      </c>
      <c r="AI32" s="38" t="n">
        <v>0</v>
      </c>
      <c r="AK32" s="36" t="n">
        <v>5.603</v>
      </c>
      <c r="AL32" s="36" t="n">
        <v>7.799</v>
      </c>
      <c r="AM32" s="36" t="n">
        <v>4.655</v>
      </c>
      <c r="AN32" s="36" t="n">
        <v>4.88</v>
      </c>
      <c r="AO32" s="36" t="n">
        <v>5.497</v>
      </c>
      <c r="AP32" s="37">
        <f>AA32+AB32+AC32+AD32</f>
        <v/>
      </c>
      <c r="AQ32" s="37">
        <f>AE32+AF32+AG32+AH32</f>
        <v/>
      </c>
      <c r="AR32" s="38" t="n">
        <v>0</v>
      </c>
      <c r="AS32" s="38" t="n">
        <v>0</v>
      </c>
      <c r="AT32" s="38" t="n">
        <v>0</v>
      </c>
    </row>
    <row r="33">
      <c r="C33" s="8" t="inlineStr">
        <is>
          <t>Net Interest Income (Expenses)</t>
        </is>
      </c>
      <c r="G33" s="32" t="n">
        <v>0.6889999999999999</v>
      </c>
      <c r="H33" s="32" t="n">
        <v>0.294</v>
      </c>
      <c r="I33" s="32" t="n">
        <v>0.023</v>
      </c>
      <c r="J33" s="32" t="n">
        <v>-0.712</v>
      </c>
      <c r="K33" s="32" t="n">
        <v>-0.467</v>
      </c>
      <c r="L33" s="32" t="n">
        <v>0.642</v>
      </c>
      <c r="M33" s="32" t="n">
        <v>3.245</v>
      </c>
      <c r="N33" s="32" t="n">
        <v>7.252</v>
      </c>
      <c r="O33" s="32" t="n">
        <v>10.654</v>
      </c>
      <c r="P33" s="32" t="n">
        <v>10.667</v>
      </c>
      <c r="Q33" s="32" t="n">
        <v>12.483</v>
      </c>
      <c r="R33" s="32" t="n">
        <v>14.49</v>
      </c>
      <c r="S33" s="32" t="n">
        <v>16.661</v>
      </c>
      <c r="T33" s="32" t="n">
        <v>18.341</v>
      </c>
      <c r="U33" s="32" t="n">
        <v>19.966</v>
      </c>
      <c r="V33" s="32" t="n">
        <v>21.75</v>
      </c>
      <c r="W33" s="32" t="n">
        <v>22.182</v>
      </c>
      <c r="X33" s="32" t="n">
        <v>21.501</v>
      </c>
      <c r="Y33" s="32" t="n">
        <v>23.222</v>
      </c>
      <c r="Z33" s="32" t="n">
        <v>26.463</v>
      </c>
      <c r="AA33" s="32" t="n">
        <v>26.146</v>
      </c>
      <c r="AB33" s="33">
        <f>AB16*AB82</f>
        <v/>
      </c>
      <c r="AC33" s="33">
        <f>AC16*AC82</f>
        <v/>
      </c>
      <c r="AD33" s="33">
        <f>AD16*AD82</f>
        <v/>
      </c>
      <c r="AE33" s="33">
        <f>AE16*AE82</f>
        <v/>
      </c>
      <c r="AF33" s="33">
        <f>AF16*AF82</f>
        <v/>
      </c>
      <c r="AG33" s="33">
        <f>AG16*AG82</f>
        <v/>
      </c>
      <c r="AH33" s="33">
        <f>AH16*AH82</f>
        <v/>
      </c>
      <c r="AI33" s="33">
        <f>AI16*AI82</f>
        <v/>
      </c>
      <c r="AK33" s="32" t="n">
        <v>0.294</v>
      </c>
      <c r="AL33" s="32" t="n">
        <v>10.672</v>
      </c>
      <c r="AM33" s="32" t="n">
        <v>48.294</v>
      </c>
      <c r="AN33" s="32" t="n">
        <v>76.718</v>
      </c>
      <c r="AO33" s="32" t="n">
        <v>93.36799999999999</v>
      </c>
      <c r="AP33" s="33">
        <f>AA33+AB33+AC33+AD33</f>
        <v/>
      </c>
      <c r="AQ33" s="33">
        <f>AE33+AF33+AG33+AH33</f>
        <v/>
      </c>
      <c r="AR33" s="33">
        <f>AR16*AR82</f>
        <v/>
      </c>
      <c r="AS33" s="33">
        <f>AS16*AS82</f>
        <v/>
      </c>
      <c r="AT33" s="33">
        <f>AT16*AT82</f>
        <v/>
      </c>
    </row>
    <row r="34">
      <c r="C34" s="8" t="inlineStr">
        <is>
          <t>Other Gains and Losses</t>
        </is>
      </c>
      <c r="G34" s="32" t="n">
        <v>2.57</v>
      </c>
      <c r="H34" s="32" t="n">
        <v>2.258</v>
      </c>
      <c r="I34" s="32" t="n">
        <v>1.312</v>
      </c>
      <c r="J34" s="32" t="n">
        <v>1.108</v>
      </c>
      <c r="K34" s="32" t="n">
        <v>1.783</v>
      </c>
      <c r="L34" s="32" t="n">
        <v>0.975</v>
      </c>
      <c r="M34" s="32" t="n">
        <v>1.044</v>
      </c>
      <c r="N34" s="32" t="n">
        <v>0.639</v>
      </c>
      <c r="O34" s="32" t="n">
        <v>1.344</v>
      </c>
      <c r="P34" s="32" t="n">
        <v>0.916</v>
      </c>
      <c r="Q34" s="32" t="n">
        <v>0.225</v>
      </c>
      <c r="R34" s="32" t="n">
        <v>2.271</v>
      </c>
      <c r="S34" s="32" t="n">
        <v>-0.014</v>
      </c>
      <c r="T34" s="32" t="n">
        <v>0.262</v>
      </c>
      <c r="U34" s="32" t="n">
        <v>1.894</v>
      </c>
      <c r="V34" s="32" t="n">
        <v>0.046</v>
      </c>
      <c r="W34" s="32" t="n">
        <v>0.264</v>
      </c>
      <c r="X34" s="32" t="n">
        <v>6.89</v>
      </c>
      <c r="Y34" s="32" t="n">
        <v>0.038</v>
      </c>
      <c r="Z34" s="32" t="n">
        <v>-0.486</v>
      </c>
      <c r="AA34" s="32" t="n">
        <v>1.003</v>
      </c>
      <c r="AB34" s="39" t="n">
        <v>0</v>
      </c>
      <c r="AC34" s="39" t="n">
        <v>0</v>
      </c>
      <c r="AD34" s="39" t="n">
        <v>0</v>
      </c>
      <c r="AE34" s="39" t="n">
        <v>0</v>
      </c>
      <c r="AF34" s="39" t="n">
        <v>0</v>
      </c>
      <c r="AG34" s="39" t="n">
        <v>0</v>
      </c>
      <c r="AH34" s="39" t="n">
        <v>0</v>
      </c>
      <c r="AI34" s="39" t="n">
        <v>0</v>
      </c>
      <c r="AK34" s="32" t="n">
        <v>7.248</v>
      </c>
      <c r="AL34" s="32" t="n">
        <v>4.441</v>
      </c>
      <c r="AM34" s="32" t="n">
        <v>4.756</v>
      </c>
      <c r="AN34" s="32" t="n">
        <v>2.188</v>
      </c>
      <c r="AO34" s="32" t="n">
        <v>6.706</v>
      </c>
      <c r="AP34" s="33">
        <f>AA34+AB34+AC34+AD34</f>
        <v/>
      </c>
      <c r="AQ34" s="33">
        <f>AE34+AF34+AG34+AH34</f>
        <v/>
      </c>
      <c r="AR34" s="39" t="n">
        <v>0</v>
      </c>
      <c r="AS34" s="39" t="n">
        <v>0</v>
      </c>
      <c r="AT34" s="39" t="n">
        <v>0</v>
      </c>
    </row>
    <row r="35">
      <c r="B35" s="6" t="inlineStr">
        <is>
          <t>Total Non-operating Income and Expenses</t>
        </is>
      </c>
      <c r="G35" s="34">
        <f>G32+G33+G34</f>
        <v/>
      </c>
      <c r="H35" s="34">
        <f>H32+H33+H34</f>
        <v/>
      </c>
      <c r="I35" s="34">
        <f>I32+I33+I34</f>
        <v/>
      </c>
      <c r="J35" s="34">
        <f>J32+J33+J34</f>
        <v/>
      </c>
      <c r="K35" s="34">
        <f>K32+K33+K34</f>
        <v/>
      </c>
      <c r="L35" s="34">
        <f>L32+L33+L34</f>
        <v/>
      </c>
      <c r="M35" s="34">
        <f>M32+M33+M34</f>
        <v/>
      </c>
      <c r="N35" s="34">
        <f>N32+N33+N34</f>
        <v/>
      </c>
      <c r="O35" s="34">
        <f>O32+O33+O34</f>
        <v/>
      </c>
      <c r="P35" s="34">
        <f>P32+P33+P34</f>
        <v/>
      </c>
      <c r="Q35" s="34">
        <f>Q32+Q33+Q34</f>
        <v/>
      </c>
      <c r="R35" s="34">
        <f>R32+R33+R34</f>
        <v/>
      </c>
      <c r="S35" s="34">
        <f>S32+S33+S34</f>
        <v/>
      </c>
      <c r="T35" s="34">
        <f>T32+T33+T34</f>
        <v/>
      </c>
      <c r="U35" s="34">
        <f>U32+U33+U34</f>
        <v/>
      </c>
      <c r="V35" s="34">
        <f>V32+V33+V34</f>
        <v/>
      </c>
      <c r="W35" s="34">
        <f>W32+W33+W34</f>
        <v/>
      </c>
      <c r="X35" s="34">
        <f>X32+X33+X34</f>
        <v/>
      </c>
      <c r="Y35" s="34">
        <f>Y32+Y33+Y34</f>
        <v/>
      </c>
      <c r="Z35" s="34">
        <f>Z32+Z33+Z34</f>
        <v/>
      </c>
      <c r="AA35" s="34">
        <f>AA32+AA33+AA34</f>
        <v/>
      </c>
      <c r="AB35" s="34">
        <f>AB32+AB33+AB34</f>
        <v/>
      </c>
      <c r="AC35" s="34">
        <f>AC32+AC33+AC34</f>
        <v/>
      </c>
      <c r="AD35" s="34">
        <f>AD32+AD33+AD34</f>
        <v/>
      </c>
      <c r="AE35" s="34">
        <f>AE32+AE33+AE34</f>
        <v/>
      </c>
      <c r="AF35" s="34">
        <f>AF32+AF33+AF34</f>
        <v/>
      </c>
      <c r="AG35" s="34">
        <f>AG32+AG33+AG34</f>
        <v/>
      </c>
      <c r="AH35" s="34">
        <f>AH32+AH33+AH34</f>
        <v/>
      </c>
      <c r="AI35" s="34">
        <f>AI32+AI33+AI34</f>
        <v/>
      </c>
      <c r="AK35" s="34">
        <f>AK32+AK33+AK34</f>
        <v/>
      </c>
      <c r="AL35" s="34">
        <f>AL32+AL33+AL34</f>
        <v/>
      </c>
      <c r="AM35" s="34">
        <f>AM32+AM33+AM34</f>
        <v/>
      </c>
      <c r="AN35" s="34">
        <f>AN32+AN33+AN34</f>
        <v/>
      </c>
      <c r="AO35" s="34">
        <f>AO32+AO33+AO34</f>
        <v/>
      </c>
      <c r="AP35" s="34">
        <f>AP32+AP33+AP34</f>
        <v/>
      </c>
      <c r="AQ35" s="34">
        <f>AQ32+AQ33+AQ34</f>
        <v/>
      </c>
      <c r="AR35" s="34">
        <f>AR32+AR33+AR34</f>
        <v/>
      </c>
      <c r="AS35" s="34">
        <f>AS32+AS33+AS34</f>
        <v/>
      </c>
      <c r="AT35" s="34">
        <f>AT32+AT33+AT34</f>
        <v/>
      </c>
    </row>
    <row r="36">
      <c r="D36" s="3" t="inlineStr">
        <is>
          <t>Recon: Total Non-operating</t>
        </is>
      </c>
      <c r="G36" s="35">
        <f>IF(_reported!G13="","",G35-_reported!G13)</f>
        <v/>
      </c>
      <c r="H36" s="35">
        <f>IF(_reported!H13="","",H35-_reported!H13)</f>
        <v/>
      </c>
      <c r="I36" s="35">
        <f>IF(_reported!I13="","",I35-_reported!I13)</f>
        <v/>
      </c>
      <c r="J36" s="35">
        <f>IF(_reported!J13="","",J35-_reported!J13)</f>
        <v/>
      </c>
      <c r="K36" s="35">
        <f>IF(_reported!K13="","",K35-_reported!K13)</f>
        <v/>
      </c>
      <c r="L36" s="35">
        <f>IF(_reported!L13="","",L35-_reported!L13)</f>
        <v/>
      </c>
      <c r="M36" s="35">
        <f>IF(_reported!M13="","",M35-_reported!M13)</f>
        <v/>
      </c>
      <c r="N36" s="35">
        <f>IF(_reported!N13="","",N35-_reported!N13)</f>
        <v/>
      </c>
      <c r="O36" s="35">
        <f>IF(_reported!O13="","",O35-_reported!O13)</f>
        <v/>
      </c>
      <c r="P36" s="35">
        <f>IF(_reported!P13="","",P35-_reported!P13)</f>
        <v/>
      </c>
      <c r="Q36" s="35">
        <f>IF(_reported!Q13="","",Q35-_reported!Q13)</f>
        <v/>
      </c>
      <c r="R36" s="35">
        <f>IF(_reported!R13="","",R35-_reported!R13)</f>
        <v/>
      </c>
      <c r="S36" s="35">
        <f>IF(_reported!S13="","",S35-_reported!S13)</f>
        <v/>
      </c>
      <c r="T36" s="35">
        <f>IF(_reported!T13="","",T35-_reported!T13)</f>
        <v/>
      </c>
      <c r="U36" s="35">
        <f>IF(_reported!U13="","",U35-_reported!U13)</f>
        <v/>
      </c>
      <c r="V36" s="35">
        <f>IF(_reported!V13="","",V35-_reported!V13)</f>
        <v/>
      </c>
      <c r="W36" s="35">
        <f>IF(_reported!W13="","",W35-_reported!W13)</f>
        <v/>
      </c>
      <c r="X36" s="35">
        <f>IF(_reported!X13="","",X35-_reported!X13)</f>
        <v/>
      </c>
      <c r="Y36" s="35">
        <f>IF(_reported!Y13="","",Y35-_reported!Y13)</f>
        <v/>
      </c>
      <c r="Z36" s="35">
        <f>IF(_reported!Z13="","",Z35-_reported!Z13)</f>
        <v/>
      </c>
      <c r="AA36" s="35">
        <f>IF(_reported!AA13="","",AA35-_reported!AA13)</f>
        <v/>
      </c>
      <c r="AB36" s="35">
        <f>IF(_reported!AB13="","",AB35-_reported!AB13)</f>
        <v/>
      </c>
      <c r="AC36" s="35">
        <f>IF(_reported!AC13="","",AC35-_reported!AC13)</f>
        <v/>
      </c>
      <c r="AD36" s="35">
        <f>IF(_reported!AD13="","",AD35-_reported!AD13)</f>
        <v/>
      </c>
      <c r="AE36" s="35">
        <f>IF(_reported!AE13="","",AE35-_reported!AE13)</f>
        <v/>
      </c>
      <c r="AF36" s="35">
        <f>IF(_reported!AF13="","",AF35-_reported!AF13)</f>
        <v/>
      </c>
      <c r="AG36" s="35">
        <f>IF(_reported!AG13="","",AG35-_reported!AG13)</f>
        <v/>
      </c>
      <c r="AH36" s="35">
        <f>IF(_reported!AH13="","",AH35-_reported!AH13)</f>
        <v/>
      </c>
      <c r="AI36" s="35">
        <f>IF(_reported!AI13="","",AI35-_reported!AI13)</f>
        <v/>
      </c>
      <c r="AK36" s="35">
        <f>IF(_reported!AK13="","",AK35-_reported!AK13)</f>
        <v/>
      </c>
      <c r="AL36" s="35">
        <f>IF(_reported!AL13="","",AL35-_reported!AL13)</f>
        <v/>
      </c>
      <c r="AM36" s="35">
        <f>IF(_reported!AM13="","",AM35-_reported!AM13)</f>
        <v/>
      </c>
      <c r="AN36" s="35">
        <f>IF(_reported!AN13="","",AN35-_reported!AN13)</f>
        <v/>
      </c>
      <c r="AO36" s="35">
        <f>IF(_reported!AO13="","",AO35-_reported!AO13)</f>
        <v/>
      </c>
      <c r="AP36" s="35">
        <f>IF(_reported!AP13="","",AP35-_reported!AP13)</f>
        <v/>
      </c>
      <c r="AQ36" s="35">
        <f>IF(_reported!AQ13="","",AQ35-_reported!AQ13)</f>
        <v/>
      </c>
      <c r="AR36" s="35">
        <f>IF(_reported!AR13="","",AR35-_reported!AR13)</f>
        <v/>
      </c>
      <c r="AS36" s="35">
        <f>IF(_reported!AS13="","",AS35-_reported!AS13)</f>
        <v/>
      </c>
      <c r="AT36" s="35">
        <f>IF(_reported!AT13="","",AT35-_reported!AT13)</f>
        <v/>
      </c>
    </row>
    <row r="37"/>
    <row r="38">
      <c r="B38" s="6" t="inlineStr">
        <is>
          <t>Income Before Income Tax</t>
        </is>
      </c>
      <c r="G38" s="34">
        <f>G29+G35</f>
        <v/>
      </c>
      <c r="H38" s="34">
        <f>H29+H35</f>
        <v/>
      </c>
      <c r="I38" s="34">
        <f>I29+I35</f>
        <v/>
      </c>
      <c r="J38" s="34">
        <f>J29+J35</f>
        <v/>
      </c>
      <c r="K38" s="34">
        <f>K29+K35</f>
        <v/>
      </c>
      <c r="L38" s="34">
        <f>L29+L35</f>
        <v/>
      </c>
      <c r="M38" s="34">
        <f>M29+M35</f>
        <v/>
      </c>
      <c r="N38" s="34">
        <f>N29+N35</f>
        <v/>
      </c>
      <c r="O38" s="34">
        <f>O29+O35</f>
        <v/>
      </c>
      <c r="P38" s="34">
        <f>P29+P35</f>
        <v/>
      </c>
      <c r="Q38" s="34">
        <f>Q29+Q35</f>
        <v/>
      </c>
      <c r="R38" s="34">
        <f>R29+R35</f>
        <v/>
      </c>
      <c r="S38" s="34">
        <f>S29+S35</f>
        <v/>
      </c>
      <c r="T38" s="34">
        <f>T29+T35</f>
        <v/>
      </c>
      <c r="U38" s="34">
        <f>U29+U35</f>
        <v/>
      </c>
      <c r="V38" s="34">
        <f>V29+V35</f>
        <v/>
      </c>
      <c r="W38" s="34">
        <f>W29+W35</f>
        <v/>
      </c>
      <c r="X38" s="34">
        <f>X29+X35</f>
        <v/>
      </c>
      <c r="Y38" s="34">
        <f>Y29+Y35</f>
        <v/>
      </c>
      <c r="Z38" s="34">
        <f>Z29+Z35</f>
        <v/>
      </c>
      <c r="AA38" s="34">
        <f>AA29+AA35</f>
        <v/>
      </c>
      <c r="AB38" s="34">
        <f>AB29+AB35</f>
        <v/>
      </c>
      <c r="AC38" s="34">
        <f>AC29+AC35</f>
        <v/>
      </c>
      <c r="AD38" s="34">
        <f>AD29+AD35</f>
        <v/>
      </c>
      <c r="AE38" s="34">
        <f>AE29+AE35</f>
        <v/>
      </c>
      <c r="AF38" s="34">
        <f>AF29+AF35</f>
        <v/>
      </c>
      <c r="AG38" s="34">
        <f>AG29+AG35</f>
        <v/>
      </c>
      <c r="AH38" s="34">
        <f>AH29+AH35</f>
        <v/>
      </c>
      <c r="AI38" s="34">
        <f>AI29+AI35</f>
        <v/>
      </c>
      <c r="AK38" s="34">
        <f>AK29+AK35</f>
        <v/>
      </c>
      <c r="AL38" s="34">
        <f>AL29+AL35</f>
        <v/>
      </c>
      <c r="AM38" s="34">
        <f>AM29+AM35</f>
        <v/>
      </c>
      <c r="AN38" s="34">
        <f>AN29+AN35</f>
        <v/>
      </c>
      <c r="AO38" s="34">
        <f>AO29+AO35</f>
        <v/>
      </c>
      <c r="AP38" s="34">
        <f>AP29+AP35</f>
        <v/>
      </c>
      <c r="AQ38" s="34">
        <f>AQ29+AQ35</f>
        <v/>
      </c>
      <c r="AR38" s="34">
        <f>AR29+AR35</f>
        <v/>
      </c>
      <c r="AS38" s="34">
        <f>AS29+AS35</f>
        <v/>
      </c>
      <c r="AT38" s="34">
        <f>AT29+AT35</f>
        <v/>
      </c>
    </row>
    <row r="39">
      <c r="D39" s="3" t="inlineStr">
        <is>
          <t>Recon: Income Before Income Tax</t>
        </is>
      </c>
      <c r="G39" s="35">
        <f>IF(_reported!G14="","",G38-_reported!G14)</f>
        <v/>
      </c>
      <c r="H39" s="35">
        <f>IF(_reported!H14="","",H38-_reported!H14)</f>
        <v/>
      </c>
      <c r="I39" s="35">
        <f>IF(_reported!I14="","",I38-_reported!I14)</f>
        <v/>
      </c>
      <c r="J39" s="35">
        <f>IF(_reported!J14="","",J38-_reported!J14)</f>
        <v/>
      </c>
      <c r="K39" s="35">
        <f>IF(_reported!K14="","",K38-_reported!K14)</f>
        <v/>
      </c>
      <c r="L39" s="35">
        <f>IF(_reported!L14="","",L38-_reported!L14)</f>
        <v/>
      </c>
      <c r="M39" s="35">
        <f>IF(_reported!M14="","",M38-_reported!M14)</f>
        <v/>
      </c>
      <c r="N39" s="35">
        <f>IF(_reported!N14="","",N38-_reported!N14)</f>
        <v/>
      </c>
      <c r="O39" s="35">
        <f>IF(_reported!O14="","",O38-_reported!O14)</f>
        <v/>
      </c>
      <c r="P39" s="35">
        <f>IF(_reported!P14="","",P38-_reported!P14)</f>
        <v/>
      </c>
      <c r="Q39" s="35">
        <f>IF(_reported!Q14="","",Q38-_reported!Q14)</f>
        <v/>
      </c>
      <c r="R39" s="35">
        <f>IF(_reported!R14="","",R38-_reported!R14)</f>
        <v/>
      </c>
      <c r="S39" s="35">
        <f>IF(_reported!S14="","",S38-_reported!S14)</f>
        <v/>
      </c>
      <c r="T39" s="35">
        <f>IF(_reported!T14="","",T38-_reported!T14)</f>
        <v/>
      </c>
      <c r="U39" s="35">
        <f>IF(_reported!U14="","",U38-_reported!U14)</f>
        <v/>
      </c>
      <c r="V39" s="35">
        <f>IF(_reported!V14="","",V38-_reported!V14)</f>
        <v/>
      </c>
      <c r="W39" s="35">
        <f>IF(_reported!W14="","",W38-_reported!W14)</f>
        <v/>
      </c>
      <c r="X39" s="35">
        <f>IF(_reported!X14="","",X38-_reported!X14)</f>
        <v/>
      </c>
      <c r="Y39" s="35">
        <f>IF(_reported!Y14="","",Y38-_reported!Y14)</f>
        <v/>
      </c>
      <c r="Z39" s="35">
        <f>IF(_reported!Z14="","",Z38-_reported!Z14)</f>
        <v/>
      </c>
      <c r="AA39" s="35">
        <f>IF(_reported!AA14="","",AA38-_reported!AA14)</f>
        <v/>
      </c>
      <c r="AB39" s="35">
        <f>IF(_reported!AB14="","",AB38-_reported!AB14)</f>
        <v/>
      </c>
      <c r="AC39" s="35">
        <f>IF(_reported!AC14="","",AC38-_reported!AC14)</f>
        <v/>
      </c>
      <c r="AD39" s="35">
        <f>IF(_reported!AD14="","",AD38-_reported!AD14)</f>
        <v/>
      </c>
      <c r="AE39" s="35">
        <f>IF(_reported!AE14="","",AE38-_reported!AE14)</f>
        <v/>
      </c>
      <c r="AF39" s="35">
        <f>IF(_reported!AF14="","",AF38-_reported!AF14)</f>
        <v/>
      </c>
      <c r="AG39" s="35">
        <f>IF(_reported!AG14="","",AG38-_reported!AG14)</f>
        <v/>
      </c>
      <c r="AH39" s="35">
        <f>IF(_reported!AH14="","",AH38-_reported!AH14)</f>
        <v/>
      </c>
      <c r="AI39" s="35">
        <f>IF(_reported!AI14="","",AI38-_reported!AI14)</f>
        <v/>
      </c>
      <c r="AK39" s="35">
        <f>IF(_reported!AK14="","",AK38-_reported!AK14)</f>
        <v/>
      </c>
      <c r="AL39" s="35">
        <f>IF(_reported!AL14="","",AL38-_reported!AL14)</f>
        <v/>
      </c>
      <c r="AM39" s="35">
        <f>IF(_reported!AM14="","",AM38-_reported!AM14)</f>
        <v/>
      </c>
      <c r="AN39" s="35">
        <f>IF(_reported!AN14="","",AN38-_reported!AN14)</f>
        <v/>
      </c>
      <c r="AO39" s="35">
        <f>IF(_reported!AO14="","",AO38-_reported!AO14)</f>
        <v/>
      </c>
      <c r="AP39" s="35">
        <f>IF(_reported!AP14="","",AP38-_reported!AP14)</f>
        <v/>
      </c>
      <c r="AQ39" s="35">
        <f>IF(_reported!AQ14="","",AQ38-_reported!AQ14)</f>
        <v/>
      </c>
      <c r="AR39" s="35">
        <f>IF(_reported!AR14="","",AR38-_reported!AR14)</f>
        <v/>
      </c>
      <c r="AS39" s="35">
        <f>IF(_reported!AS14="","",AS38-_reported!AS14)</f>
        <v/>
      </c>
      <c r="AT39" s="35">
        <f>IF(_reported!AT14="","",AT38-_reported!AT14)</f>
        <v/>
      </c>
    </row>
    <row r="40"/>
    <row r="41">
      <c r="C41" s="8" t="inlineStr">
        <is>
          <t>Less: Income Tax Expenses</t>
        </is>
      </c>
      <c r="G41" s="36" t="n">
        <v>-15.325</v>
      </c>
      <c r="H41" s="36" t="n">
        <v>-14.91</v>
      </c>
      <c r="I41" s="36" t="n">
        <v>-17.372</v>
      </c>
      <c r="J41" s="36" t="n">
        <v>-18.446</v>
      </c>
      <c r="K41" s="36" t="n">
        <v>-23.959</v>
      </c>
      <c r="L41" s="36" t="n">
        <v>-28.817</v>
      </c>
      <c r="M41" s="36" t="n">
        <v>-35.723</v>
      </c>
      <c r="N41" s="36" t="n">
        <v>-38.791</v>
      </c>
      <c r="O41" s="36" t="n">
        <v>-37.326</v>
      </c>
      <c r="P41" s="36" t="n">
        <v>-32.958</v>
      </c>
      <c r="Q41" s="36" t="n">
        <v>-31.145</v>
      </c>
      <c r="R41" s="36" t="n">
        <v>-39.974</v>
      </c>
      <c r="S41" s="36" t="n">
        <v>-41.322</v>
      </c>
      <c r="T41" s="36" t="n">
        <v>-58.649</v>
      </c>
      <c r="U41" s="36" t="n">
        <v>-59.107</v>
      </c>
      <c r="V41" s="36" t="n">
        <v>-74.32899999999999</v>
      </c>
      <c r="W41" s="36" t="n">
        <v>-70.16200000000001</v>
      </c>
      <c r="X41" s="36" t="n">
        <v>-95.54300000000001</v>
      </c>
      <c r="Y41" s="36" t="n">
        <v>-73.614</v>
      </c>
      <c r="Z41" s="36" t="n">
        <v>-86.947</v>
      </c>
      <c r="AA41" s="36" t="n">
        <v>-114.999</v>
      </c>
      <c r="AB41" s="37">
        <f>-AB38*AB83</f>
        <v/>
      </c>
      <c r="AC41" s="37">
        <f>-AC38*AC83</f>
        <v/>
      </c>
      <c r="AD41" s="37">
        <f>-AD38*AD83</f>
        <v/>
      </c>
      <c r="AE41" s="37">
        <f>-AE38*AE83</f>
        <v/>
      </c>
      <c r="AF41" s="37">
        <f>-AF38*AF83</f>
        <v/>
      </c>
      <c r="AG41" s="37">
        <f>-AG38*AG83</f>
        <v/>
      </c>
      <c r="AH41" s="37">
        <f>-AH38*AH83</f>
        <v/>
      </c>
      <c r="AI41" s="37">
        <f>-AI38*AI83</f>
        <v/>
      </c>
      <c r="AK41" s="36" t="n">
        <v>-66.053</v>
      </c>
      <c r="AL41" s="36" t="n">
        <v>-127.29</v>
      </c>
      <c r="AM41" s="36" t="n">
        <v>-141.403</v>
      </c>
      <c r="AN41" s="36" t="n">
        <v>-233.407</v>
      </c>
      <c r="AO41" s="36" t="n">
        <v>-326.266</v>
      </c>
      <c r="AP41" s="37">
        <f>AA41+AB41+AC41+AD41</f>
        <v/>
      </c>
      <c r="AQ41" s="37">
        <f>AE41+AF41+AG41+AH41</f>
        <v/>
      </c>
      <c r="AR41" s="37">
        <f>-AR38*AR83</f>
        <v/>
      </c>
      <c r="AS41" s="37">
        <f>-AS38*AS83</f>
        <v/>
      </c>
      <c r="AT41" s="37">
        <f>-AT38*AT83</f>
        <v/>
      </c>
    </row>
    <row r="42">
      <c r="B42" s="6" t="inlineStr">
        <is>
          <t>Net Income</t>
        </is>
      </c>
      <c r="G42" s="34">
        <f>G38+G41</f>
        <v/>
      </c>
      <c r="H42" s="34">
        <f>H38+H41</f>
        <v/>
      </c>
      <c r="I42" s="34">
        <f>I38+I41</f>
        <v/>
      </c>
      <c r="J42" s="34">
        <f>J38+J41</f>
        <v/>
      </c>
      <c r="K42" s="34">
        <f>K38+K41</f>
        <v/>
      </c>
      <c r="L42" s="34">
        <f>L38+L41</f>
        <v/>
      </c>
      <c r="M42" s="34">
        <f>M38+M41</f>
        <v/>
      </c>
      <c r="N42" s="34">
        <f>N38+N41</f>
        <v/>
      </c>
      <c r="O42" s="34">
        <f>O38+O41</f>
        <v/>
      </c>
      <c r="P42" s="34">
        <f>P38+P41</f>
        <v/>
      </c>
      <c r="Q42" s="34">
        <f>Q38+Q41</f>
        <v/>
      </c>
      <c r="R42" s="34">
        <f>R38+R41</f>
        <v/>
      </c>
      <c r="S42" s="34">
        <f>S38+S41</f>
        <v/>
      </c>
      <c r="T42" s="34">
        <f>T38+T41</f>
        <v/>
      </c>
      <c r="U42" s="34">
        <f>U38+U41</f>
        <v/>
      </c>
      <c r="V42" s="34">
        <f>V38+V41</f>
        <v/>
      </c>
      <c r="W42" s="34">
        <f>W38+W41</f>
        <v/>
      </c>
      <c r="X42" s="34">
        <f>X38+X41</f>
        <v/>
      </c>
      <c r="Y42" s="34">
        <f>Y38+Y41</f>
        <v/>
      </c>
      <c r="Z42" s="34">
        <f>Z38+Z41</f>
        <v/>
      </c>
      <c r="AA42" s="34">
        <f>AA38+AA41</f>
        <v/>
      </c>
      <c r="AB42" s="34">
        <f>AB38+AB41</f>
        <v/>
      </c>
      <c r="AC42" s="34">
        <f>AC38+AC41</f>
        <v/>
      </c>
      <c r="AD42" s="34">
        <f>AD38+AD41</f>
        <v/>
      </c>
      <c r="AE42" s="34">
        <f>AE38+AE41</f>
        <v/>
      </c>
      <c r="AF42" s="34">
        <f>AF38+AF41</f>
        <v/>
      </c>
      <c r="AG42" s="34">
        <f>AG38+AG41</f>
        <v/>
      </c>
      <c r="AH42" s="34">
        <f>AH38+AH41</f>
        <v/>
      </c>
      <c r="AI42" s="34">
        <f>AI38+AI41</f>
        <v/>
      </c>
      <c r="AK42" s="34">
        <f>AK38+AK41</f>
        <v/>
      </c>
      <c r="AL42" s="34">
        <f>AL38+AL41</f>
        <v/>
      </c>
      <c r="AM42" s="34">
        <f>AM38+AM41</f>
        <v/>
      </c>
      <c r="AN42" s="34">
        <f>AN38+AN41</f>
        <v/>
      </c>
      <c r="AO42" s="34">
        <f>AO38+AO41</f>
        <v/>
      </c>
      <c r="AP42" s="34">
        <f>AP38+AP41</f>
        <v/>
      </c>
      <c r="AQ42" s="34">
        <f>AQ38+AQ41</f>
        <v/>
      </c>
      <c r="AR42" s="34">
        <f>AR38+AR41</f>
        <v/>
      </c>
      <c r="AS42" s="34">
        <f>AS38+AS41</f>
        <v/>
      </c>
      <c r="AT42" s="34">
        <f>AT38+AT41</f>
        <v/>
      </c>
    </row>
    <row r="43">
      <c r="D43" s="3" t="inlineStr">
        <is>
          <t>Recon: Net Income</t>
        </is>
      </c>
      <c r="G43" s="35">
        <f>IF(_reported!G15="","",G42-_reported!G15)</f>
        <v/>
      </c>
      <c r="H43" s="35">
        <f>IF(_reported!H15="","",H42-_reported!H15)</f>
        <v/>
      </c>
      <c r="I43" s="35">
        <f>IF(_reported!I15="","",I42-_reported!I15)</f>
        <v/>
      </c>
      <c r="J43" s="35">
        <f>IF(_reported!J15="","",J42-_reported!J15)</f>
        <v/>
      </c>
      <c r="K43" s="35">
        <f>IF(_reported!K15="","",K42-_reported!K15)</f>
        <v/>
      </c>
      <c r="L43" s="35">
        <f>IF(_reported!L15="","",L42-_reported!L15)</f>
        <v/>
      </c>
      <c r="M43" s="35">
        <f>IF(_reported!M15="","",M42-_reported!M15)</f>
        <v/>
      </c>
      <c r="N43" s="35">
        <f>IF(_reported!N15="","",N42-_reported!N15)</f>
        <v/>
      </c>
      <c r="O43" s="35">
        <f>IF(_reported!O15="","",O42-_reported!O15)</f>
        <v/>
      </c>
      <c r="P43" s="35">
        <f>IF(_reported!P15="","",P42-_reported!P15)</f>
        <v/>
      </c>
      <c r="Q43" s="35">
        <f>IF(_reported!Q15="","",Q42-_reported!Q15)</f>
        <v/>
      </c>
      <c r="R43" s="35">
        <f>IF(_reported!R15="","",R42-_reported!R15)</f>
        <v/>
      </c>
      <c r="S43" s="35">
        <f>IF(_reported!S15="","",S42-_reported!S15)</f>
        <v/>
      </c>
      <c r="T43" s="35">
        <f>IF(_reported!T15="","",T42-_reported!T15)</f>
        <v/>
      </c>
      <c r="U43" s="35">
        <f>IF(_reported!U15="","",U42-_reported!U15)</f>
        <v/>
      </c>
      <c r="V43" s="35">
        <f>IF(_reported!V15="","",V42-_reported!V15)</f>
        <v/>
      </c>
      <c r="W43" s="35">
        <f>IF(_reported!W15="","",W42-_reported!W15)</f>
        <v/>
      </c>
      <c r="X43" s="35">
        <f>IF(_reported!X15="","",X42-_reported!X15)</f>
        <v/>
      </c>
      <c r="Y43" s="35">
        <f>IF(_reported!Y15="","",Y42-_reported!Y15)</f>
        <v/>
      </c>
      <c r="Z43" s="35">
        <f>IF(_reported!Z15="","",Z42-_reported!Z15)</f>
        <v/>
      </c>
      <c r="AA43" s="35">
        <f>IF(_reported!AA15="","",AA42-_reported!AA15)</f>
        <v/>
      </c>
      <c r="AB43" s="35">
        <f>IF(_reported!AB15="","",AB42-_reported!AB15)</f>
        <v/>
      </c>
      <c r="AC43" s="35">
        <f>IF(_reported!AC15="","",AC42-_reported!AC15)</f>
        <v/>
      </c>
      <c r="AD43" s="35">
        <f>IF(_reported!AD15="","",AD42-_reported!AD15)</f>
        <v/>
      </c>
      <c r="AE43" s="35">
        <f>IF(_reported!AE15="","",AE42-_reported!AE15)</f>
        <v/>
      </c>
      <c r="AF43" s="35">
        <f>IF(_reported!AF15="","",AF42-_reported!AF15)</f>
        <v/>
      </c>
      <c r="AG43" s="35">
        <f>IF(_reported!AG15="","",AG42-_reported!AG15)</f>
        <v/>
      </c>
      <c r="AH43" s="35">
        <f>IF(_reported!AH15="","",AH42-_reported!AH15)</f>
        <v/>
      </c>
      <c r="AI43" s="35">
        <f>IF(_reported!AI15="","",AI42-_reported!AI15)</f>
        <v/>
      </c>
      <c r="AK43" s="35">
        <f>IF(_reported!AK15="","",AK42-_reported!AK15)</f>
        <v/>
      </c>
      <c r="AL43" s="35">
        <f>IF(_reported!AL15="","",AL42-_reported!AL15)</f>
        <v/>
      </c>
      <c r="AM43" s="35">
        <f>IF(_reported!AM15="","",AM42-_reported!AM15)</f>
        <v/>
      </c>
      <c r="AN43" s="35">
        <f>IF(_reported!AN15="","",AN42-_reported!AN15)</f>
        <v/>
      </c>
      <c r="AO43" s="35">
        <f>IF(_reported!AO15="","",AO42-_reported!AO15)</f>
        <v/>
      </c>
      <c r="AP43" s="35">
        <f>IF(_reported!AP15="","",AP42-_reported!AP15)</f>
        <v/>
      </c>
      <c r="AQ43" s="35">
        <f>IF(_reported!AQ15="","",AQ42-_reported!AQ15)</f>
        <v/>
      </c>
      <c r="AR43" s="35">
        <f>IF(_reported!AR15="","",AR42-_reported!AR15)</f>
        <v/>
      </c>
      <c r="AS43" s="35">
        <f>IF(_reported!AS15="","",AS42-_reported!AS15)</f>
        <v/>
      </c>
      <c r="AT43" s="35">
        <f>IF(_reported!AT15="","",AT42-_reported!AT15)</f>
        <v/>
      </c>
    </row>
    <row r="44"/>
    <row r="45">
      <c r="C45" s="8" t="inlineStr">
        <is>
          <t>Less: Net Income Attributable to Noncontrolling Interests</t>
        </is>
      </c>
      <c r="G45" s="36" t="n">
        <v>0.049</v>
      </c>
      <c r="H45" s="36" t="n">
        <v>0.122</v>
      </c>
      <c r="I45" s="36" t="n">
        <v>0.221</v>
      </c>
      <c r="J45" s="36" t="n">
        <v>0.141</v>
      </c>
      <c r="K45" s="36" t="n">
        <v>0.14</v>
      </c>
      <c r="L45" s="36" t="n">
        <v>0.154</v>
      </c>
      <c r="M45" s="36" t="n">
        <v>0.102</v>
      </c>
      <c r="N45" s="36" t="n">
        <v>-0.025</v>
      </c>
      <c r="O45" s="36" t="n">
        <v>-0.038</v>
      </c>
      <c r="P45" s="36" t="n">
        <v>-0.082</v>
      </c>
      <c r="Q45" s="36" t="n">
        <v>-0.205</v>
      </c>
      <c r="R45" s="36" t="n">
        <v>-0.405</v>
      </c>
      <c r="S45" s="36" t="n">
        <v>-0.264</v>
      </c>
      <c r="T45" s="36" t="n">
        <v>-0.183</v>
      </c>
      <c r="U45" s="36" t="n">
        <v>-0.178</v>
      </c>
      <c r="V45" s="36" t="n">
        <v>-0.211</v>
      </c>
      <c r="W45" s="36" t="n">
        <v>-0.831</v>
      </c>
      <c r="X45" s="36" t="n">
        <v>-0.78</v>
      </c>
      <c r="Y45" s="36" t="n">
        <v>-0.547</v>
      </c>
      <c r="Z45" s="36" t="n">
        <v>-0.328</v>
      </c>
      <c r="AA45" s="36" t="n">
        <v>0.321</v>
      </c>
      <c r="AB45" s="38" t="n">
        <v>0</v>
      </c>
      <c r="AC45" s="38" t="n">
        <v>0</v>
      </c>
      <c r="AD45" s="38" t="n">
        <v>0</v>
      </c>
      <c r="AE45" s="38" t="n">
        <v>0</v>
      </c>
      <c r="AF45" s="38" t="n">
        <v>0</v>
      </c>
      <c r="AG45" s="38" t="n">
        <v>0</v>
      </c>
      <c r="AH45" s="38" t="n">
        <v>0</v>
      </c>
      <c r="AI45" s="38" t="n">
        <v>0</v>
      </c>
      <c r="AK45" s="36" t="n">
        <v>0.533</v>
      </c>
      <c r="AL45" s="36" t="n">
        <v>0.371</v>
      </c>
      <c r="AM45" s="36" t="n">
        <v>-0.73</v>
      </c>
      <c r="AN45" s="36" t="n">
        <v>-0.836</v>
      </c>
      <c r="AO45" s="36" t="n">
        <v>-2.486</v>
      </c>
      <c r="AP45" s="37">
        <f>AA45+AB45+AC45+AD45</f>
        <v/>
      </c>
      <c r="AQ45" s="37">
        <f>AE45+AF45+AG45+AH45</f>
        <v/>
      </c>
      <c r="AR45" s="38" t="n">
        <v>0</v>
      </c>
      <c r="AS45" s="38" t="n">
        <v>0</v>
      </c>
      <c r="AT45" s="38" t="n">
        <v>0</v>
      </c>
    </row>
    <row r="46">
      <c r="B46" s="6" t="inlineStr">
        <is>
          <t>Net Income Attributable to Shareholders of the Parent</t>
        </is>
      </c>
      <c r="G46" s="34">
        <f>G42-G45</f>
        <v/>
      </c>
      <c r="H46" s="34">
        <f>H42-H45</f>
        <v/>
      </c>
      <c r="I46" s="34">
        <f>I42-I45</f>
        <v/>
      </c>
      <c r="J46" s="34">
        <f>J42-J45</f>
        <v/>
      </c>
      <c r="K46" s="34">
        <f>K42-K45</f>
        <v/>
      </c>
      <c r="L46" s="34">
        <f>L42-L45</f>
        <v/>
      </c>
      <c r="M46" s="34">
        <f>M42-M45</f>
        <v/>
      </c>
      <c r="N46" s="34">
        <f>N42-N45</f>
        <v/>
      </c>
      <c r="O46" s="34">
        <f>O42-O45</f>
        <v/>
      </c>
      <c r="P46" s="34">
        <f>P42-P45</f>
        <v/>
      </c>
      <c r="Q46" s="34">
        <f>Q42-Q45</f>
        <v/>
      </c>
      <c r="R46" s="34">
        <f>R42-R45</f>
        <v/>
      </c>
      <c r="S46" s="34">
        <f>S42-S45</f>
        <v/>
      </c>
      <c r="T46" s="34">
        <f>T42-T45</f>
        <v/>
      </c>
      <c r="U46" s="34">
        <f>U42-U45</f>
        <v/>
      </c>
      <c r="V46" s="34">
        <f>V42-V45</f>
        <v/>
      </c>
      <c r="W46" s="34">
        <f>W42-W45</f>
        <v/>
      </c>
      <c r="X46" s="34">
        <f>X42-X45</f>
        <v/>
      </c>
      <c r="Y46" s="34">
        <f>Y42-Y45</f>
        <v/>
      </c>
      <c r="Z46" s="34">
        <f>Z42-Z45</f>
        <v/>
      </c>
      <c r="AA46" s="34">
        <f>AA42-AA45</f>
        <v/>
      </c>
      <c r="AB46" s="34">
        <f>AB42-AB45</f>
        <v/>
      </c>
      <c r="AC46" s="34">
        <f>AC42-AC45</f>
        <v/>
      </c>
      <c r="AD46" s="34">
        <f>AD42-AD45</f>
        <v/>
      </c>
      <c r="AE46" s="34">
        <f>AE42-AE45</f>
        <v/>
      </c>
      <c r="AF46" s="34">
        <f>AF42-AF45</f>
        <v/>
      </c>
      <c r="AG46" s="34">
        <f>AG42-AG45</f>
        <v/>
      </c>
      <c r="AH46" s="34">
        <f>AH42-AH45</f>
        <v/>
      </c>
      <c r="AI46" s="34">
        <f>AI42-AI45</f>
        <v/>
      </c>
      <c r="AK46" s="34">
        <f>AK42-AK45</f>
        <v/>
      </c>
      <c r="AL46" s="34">
        <f>AL42-AL45</f>
        <v/>
      </c>
      <c r="AM46" s="34">
        <f>AM42-AM45</f>
        <v/>
      </c>
      <c r="AN46" s="34">
        <f>AN42-AN45</f>
        <v/>
      </c>
      <c r="AO46" s="34">
        <f>AO42-AO45</f>
        <v/>
      </c>
      <c r="AP46" s="34">
        <f>AP42-AP45</f>
        <v/>
      </c>
      <c r="AQ46" s="34">
        <f>AQ42-AQ45</f>
        <v/>
      </c>
      <c r="AR46" s="34">
        <f>AR42-AR45</f>
        <v/>
      </c>
      <c r="AS46" s="34">
        <f>AS42-AS45</f>
        <v/>
      </c>
      <c r="AT46" s="34">
        <f>AT42-AT45</f>
        <v/>
      </c>
    </row>
    <row r="47">
      <c r="D47" s="3" t="inlineStr">
        <is>
          <t>Recon: NI Attributable to Parent</t>
        </is>
      </c>
      <c r="G47" s="35">
        <f>IF(_reported!G16="","",G46-_reported!G16)</f>
        <v/>
      </c>
      <c r="H47" s="35">
        <f>IF(_reported!H16="","",H46-_reported!H16)</f>
        <v/>
      </c>
      <c r="I47" s="35">
        <f>IF(_reported!I16="","",I46-_reported!I16)</f>
        <v/>
      </c>
      <c r="J47" s="35">
        <f>IF(_reported!J16="","",J46-_reported!J16)</f>
        <v/>
      </c>
      <c r="K47" s="35">
        <f>IF(_reported!K16="","",K46-_reported!K16)</f>
        <v/>
      </c>
      <c r="L47" s="35">
        <f>IF(_reported!L16="","",L46-_reported!L16)</f>
        <v/>
      </c>
      <c r="M47" s="35">
        <f>IF(_reported!M16="","",M46-_reported!M16)</f>
        <v/>
      </c>
      <c r="N47" s="35">
        <f>IF(_reported!N16="","",N46-_reported!N16)</f>
        <v/>
      </c>
      <c r="O47" s="35">
        <f>IF(_reported!O16="","",O46-_reported!O16)</f>
        <v/>
      </c>
      <c r="P47" s="35">
        <f>IF(_reported!P16="","",P46-_reported!P16)</f>
        <v/>
      </c>
      <c r="Q47" s="35">
        <f>IF(_reported!Q16="","",Q46-_reported!Q16)</f>
        <v/>
      </c>
      <c r="R47" s="35">
        <f>IF(_reported!R16="","",R46-_reported!R16)</f>
        <v/>
      </c>
      <c r="S47" s="35">
        <f>IF(_reported!S16="","",S46-_reported!S16)</f>
        <v/>
      </c>
      <c r="T47" s="35">
        <f>IF(_reported!T16="","",T46-_reported!T16)</f>
        <v/>
      </c>
      <c r="U47" s="35">
        <f>IF(_reported!U16="","",U46-_reported!U16)</f>
        <v/>
      </c>
      <c r="V47" s="35">
        <f>IF(_reported!V16="","",V46-_reported!V16)</f>
        <v/>
      </c>
      <c r="W47" s="35">
        <f>IF(_reported!W16="","",W46-_reported!W16)</f>
        <v/>
      </c>
      <c r="X47" s="35">
        <f>IF(_reported!X16="","",X46-_reported!X16)</f>
        <v/>
      </c>
      <c r="Y47" s="35">
        <f>IF(_reported!Y16="","",Y46-_reported!Y16)</f>
        <v/>
      </c>
      <c r="Z47" s="35">
        <f>IF(_reported!Z16="","",Z46-_reported!Z16)</f>
        <v/>
      </c>
      <c r="AA47" s="35">
        <f>IF(_reported!AA16="","",AA46-_reported!AA16)</f>
        <v/>
      </c>
      <c r="AB47" s="35">
        <f>IF(_reported!AB16="","",AB46-_reported!AB16)</f>
        <v/>
      </c>
      <c r="AC47" s="35">
        <f>IF(_reported!AC16="","",AC46-_reported!AC16)</f>
        <v/>
      </c>
      <c r="AD47" s="35">
        <f>IF(_reported!AD16="","",AD46-_reported!AD16)</f>
        <v/>
      </c>
      <c r="AE47" s="35">
        <f>IF(_reported!AE16="","",AE46-_reported!AE16)</f>
        <v/>
      </c>
      <c r="AF47" s="35">
        <f>IF(_reported!AF16="","",AF46-_reported!AF16)</f>
        <v/>
      </c>
      <c r="AG47" s="35">
        <f>IF(_reported!AG16="","",AG46-_reported!AG16)</f>
        <v/>
      </c>
      <c r="AH47" s="35">
        <f>IF(_reported!AH16="","",AH46-_reported!AH16)</f>
        <v/>
      </c>
      <c r="AI47" s="35">
        <f>IF(_reported!AI16="","",AI46-_reported!AI16)</f>
        <v/>
      </c>
      <c r="AK47" s="35">
        <f>IF(_reported!AK16="","",AK46-_reported!AK16)</f>
        <v/>
      </c>
      <c r="AL47" s="35">
        <f>IF(_reported!AL16="","",AL46-_reported!AL16)</f>
        <v/>
      </c>
      <c r="AM47" s="35">
        <f>IF(_reported!AM16="","",AM46-_reported!AM16)</f>
        <v/>
      </c>
      <c r="AN47" s="35">
        <f>IF(_reported!AN16="","",AN46-_reported!AN16)</f>
        <v/>
      </c>
      <c r="AO47" s="35">
        <f>IF(_reported!AO16="","",AO46-_reported!AO16)</f>
        <v/>
      </c>
      <c r="AP47" s="35">
        <f>IF(_reported!AP16="","",AP46-_reported!AP16)</f>
        <v/>
      </c>
      <c r="AQ47" s="35">
        <f>IF(_reported!AQ16="","",AQ46-_reported!AQ16)</f>
        <v/>
      </c>
      <c r="AR47" s="35">
        <f>IF(_reported!AR16="","",AR46-_reported!AR16)</f>
        <v/>
      </c>
      <c r="AS47" s="35">
        <f>IF(_reported!AS16="","",AS46-_reported!AS16)</f>
        <v/>
      </c>
      <c r="AT47" s="35">
        <f>IF(_reported!AT16="","",AT46-_reported!AT16)</f>
        <v/>
      </c>
    </row>
    <row r="48"/>
    <row r="49">
      <c r="C49" s="8" t="inlineStr">
        <is>
          <t>Other Comprehensive Income (Losses)</t>
        </is>
      </c>
      <c r="G49" s="36" t="n">
        <v>5.967</v>
      </c>
      <c r="H49" s="36" t="n">
        <v>-10.201</v>
      </c>
      <c r="I49" s="36" t="n">
        <v>-0.708</v>
      </c>
      <c r="J49" s="36" t="n">
        <v>-2.677</v>
      </c>
      <c r="K49" s="36" t="n">
        <v>15.412</v>
      </c>
      <c r="L49" s="36" t="n">
        <v>11.378</v>
      </c>
      <c r="M49" s="36" t="n">
        <v>32.122</v>
      </c>
      <c r="N49" s="36" t="n">
        <v>-16.482</v>
      </c>
      <c r="O49" s="36" t="n">
        <v>-3.296</v>
      </c>
      <c r="P49" s="36" t="n">
        <v>5.659</v>
      </c>
      <c r="Q49" s="36" t="n">
        <v>26.05</v>
      </c>
      <c r="R49" s="36" t="n">
        <v>-37.227</v>
      </c>
      <c r="S49" s="36" t="n">
        <v>41.274</v>
      </c>
      <c r="T49" s="36" t="n">
        <v>13.464</v>
      </c>
      <c r="U49" s="36" t="n">
        <v>-21.056</v>
      </c>
      <c r="V49" s="36" t="n">
        <v>37.903</v>
      </c>
      <c r="W49" s="36" t="n">
        <v>31.897</v>
      </c>
      <c r="X49" s="36" t="n">
        <v>-254.502</v>
      </c>
      <c r="Y49" s="36" t="n">
        <v>95.202</v>
      </c>
      <c r="Z49" s="36" t="n">
        <v>71.07599999999999</v>
      </c>
      <c r="AA49" s="36" t="n">
        <v>53.996</v>
      </c>
      <c r="AB49" s="38" t="n">
        <v>0</v>
      </c>
      <c r="AC49" s="38" t="n">
        <v>0</v>
      </c>
      <c r="AD49" s="38" t="n">
        <v>0</v>
      </c>
      <c r="AE49" s="38" t="n">
        <v>0</v>
      </c>
      <c r="AF49" s="38" t="n">
        <v>0</v>
      </c>
      <c r="AG49" s="38" t="n">
        <v>0</v>
      </c>
      <c r="AH49" s="38" t="n">
        <v>0</v>
      </c>
      <c r="AI49" s="38" t="n">
        <v>0</v>
      </c>
      <c r="AK49" s="36" t="n">
        <v>-7.619</v>
      </c>
      <c r="AL49" s="36" t="n">
        <v>42.43</v>
      </c>
      <c r="AM49" s="36" t="n">
        <v>-8.814</v>
      </c>
      <c r="AN49" s="36" t="n">
        <v>71.58499999999999</v>
      </c>
      <c r="AO49" s="36" t="n">
        <v>-56.327</v>
      </c>
      <c r="AP49" s="37">
        <f>AA49+AB49+AC49+AD49</f>
        <v/>
      </c>
      <c r="AQ49" s="37">
        <f>AE49+AF49+AG49+AH49</f>
        <v/>
      </c>
      <c r="AR49" s="38" t="n">
        <v>0</v>
      </c>
      <c r="AS49" s="38" t="n">
        <v>0</v>
      </c>
      <c r="AT49" s="38" t="n">
        <v>0</v>
      </c>
    </row>
    <row r="50">
      <c r="B50" s="6" t="inlineStr">
        <is>
          <t>Comprehensive Income</t>
        </is>
      </c>
      <c r="G50" s="34">
        <f>G42+G49</f>
        <v/>
      </c>
      <c r="H50" s="34">
        <f>H42+H49</f>
        <v/>
      </c>
      <c r="I50" s="34">
        <f>I42+I49</f>
        <v/>
      </c>
      <c r="J50" s="34">
        <f>J42+J49</f>
        <v/>
      </c>
      <c r="K50" s="34">
        <f>K42+K49</f>
        <v/>
      </c>
      <c r="L50" s="34">
        <f>L42+L49</f>
        <v/>
      </c>
      <c r="M50" s="34">
        <f>M42+M49</f>
        <v/>
      </c>
      <c r="N50" s="34">
        <f>N42+N49</f>
        <v/>
      </c>
      <c r="O50" s="34">
        <f>O42+O49</f>
        <v/>
      </c>
      <c r="P50" s="34">
        <f>P42+P49</f>
        <v/>
      </c>
      <c r="Q50" s="34">
        <f>Q42+Q49</f>
        <v/>
      </c>
      <c r="R50" s="34">
        <f>R42+R49</f>
        <v/>
      </c>
      <c r="S50" s="34">
        <f>S42+S49</f>
        <v/>
      </c>
      <c r="T50" s="34">
        <f>T42+T49</f>
        <v/>
      </c>
      <c r="U50" s="34">
        <f>U42+U49</f>
        <v/>
      </c>
      <c r="V50" s="34">
        <f>V42+V49</f>
        <v/>
      </c>
      <c r="W50" s="34">
        <f>W42+W49</f>
        <v/>
      </c>
      <c r="X50" s="34">
        <f>X42+X49</f>
        <v/>
      </c>
      <c r="Y50" s="34">
        <f>Y42+Y49</f>
        <v/>
      </c>
      <c r="Z50" s="34">
        <f>Z42+Z49</f>
        <v/>
      </c>
      <c r="AA50" s="34">
        <f>AA42+AA49</f>
        <v/>
      </c>
      <c r="AB50" s="34">
        <f>AB42+AB49</f>
        <v/>
      </c>
      <c r="AC50" s="34">
        <f>AC42+AC49</f>
        <v/>
      </c>
      <c r="AD50" s="34">
        <f>AD42+AD49</f>
        <v/>
      </c>
      <c r="AE50" s="34">
        <f>AE42+AE49</f>
        <v/>
      </c>
      <c r="AF50" s="34">
        <f>AF42+AF49</f>
        <v/>
      </c>
      <c r="AG50" s="34">
        <f>AG42+AG49</f>
        <v/>
      </c>
      <c r="AH50" s="34">
        <f>AH42+AH49</f>
        <v/>
      </c>
      <c r="AI50" s="34">
        <f>AI42+AI49</f>
        <v/>
      </c>
      <c r="AK50" s="34">
        <f>AK42+AK49</f>
        <v/>
      </c>
      <c r="AL50" s="34">
        <f>AL42+AL49</f>
        <v/>
      </c>
      <c r="AM50" s="34">
        <f>AM42+AM49</f>
        <v/>
      </c>
      <c r="AN50" s="34">
        <f>AN42+AN49</f>
        <v/>
      </c>
      <c r="AO50" s="34">
        <f>AO42+AO49</f>
        <v/>
      </c>
      <c r="AP50" s="34">
        <f>AP42+AP49</f>
        <v/>
      </c>
      <c r="AQ50" s="34">
        <f>AQ42+AQ49</f>
        <v/>
      </c>
      <c r="AR50" s="34">
        <f>AR42+AR49</f>
        <v/>
      </c>
      <c r="AS50" s="34">
        <f>AS42+AS49</f>
        <v/>
      </c>
      <c r="AT50" s="34">
        <f>AT42+AT49</f>
        <v/>
      </c>
    </row>
    <row r="51"/>
    <row r="52">
      <c r="C52" s="8" t="inlineStr">
        <is>
          <t>EPS — Diluted (NT$ per common share, as filed)</t>
        </is>
      </c>
      <c r="G52" s="40" t="n">
        <v>5.39</v>
      </c>
      <c r="H52" s="40" t="n">
        <v>5.18</v>
      </c>
      <c r="I52" s="40" t="n">
        <v>6.03</v>
      </c>
      <c r="J52" s="40" t="n">
        <v>6.41</v>
      </c>
      <c r="K52" s="40" t="n">
        <v>7.82</v>
      </c>
      <c r="L52" s="40" t="n">
        <v>9.140000000000001</v>
      </c>
      <c r="M52" s="40" t="n">
        <v>10.83</v>
      </c>
      <c r="N52" s="40" t="n">
        <v>11.41</v>
      </c>
      <c r="O52" s="40" t="n">
        <v>7.98</v>
      </c>
      <c r="P52" s="40" t="n">
        <v>7.01</v>
      </c>
      <c r="Q52" s="40" t="n">
        <v>8.140000000000001</v>
      </c>
      <c r="R52" s="40" t="n">
        <v>9.210000000000001</v>
      </c>
      <c r="S52" s="40" t="n">
        <v>8.699999999999999</v>
      </c>
      <c r="T52" s="40" t="n">
        <v>9.56</v>
      </c>
      <c r="U52" s="40" t="n">
        <v>12.54</v>
      </c>
      <c r="V52" s="40" t="n">
        <v>14.45</v>
      </c>
      <c r="W52" s="40" t="n">
        <v>13.94</v>
      </c>
      <c r="X52" s="40" t="n">
        <v>15.36</v>
      </c>
      <c r="Y52" s="40" t="n">
        <v>17.44</v>
      </c>
      <c r="Z52" s="40" t="n">
        <v>19.5</v>
      </c>
      <c r="AA52" s="40" t="n">
        <v>22.08</v>
      </c>
      <c r="AB52" s="41">
        <f>IFERROR(AB46*1000/AB54,"")</f>
        <v/>
      </c>
      <c r="AC52" s="41">
        <f>IFERROR(AC46*1000/AC54,"")</f>
        <v/>
      </c>
      <c r="AD52" s="41">
        <f>IFERROR(AD46*1000/AD54,"")</f>
        <v/>
      </c>
      <c r="AE52" s="41">
        <f>IFERROR(AE46*1000/AE54,"")</f>
        <v/>
      </c>
      <c r="AF52" s="41">
        <f>IFERROR(AF46*1000/AF54,"")</f>
        <v/>
      </c>
      <c r="AG52" s="41">
        <f>IFERROR(AG46*1000/AG54,"")</f>
        <v/>
      </c>
      <c r="AH52" s="41">
        <f>IFERROR(AH46*1000/AH54,"")</f>
        <v/>
      </c>
      <c r="AI52" s="41">
        <f>IFERROR(AI46*1000/AI54,"")</f>
        <v/>
      </c>
      <c r="AK52" s="40" t="n">
        <v>23.01</v>
      </c>
      <c r="AL52" s="40" t="n">
        <v>39.2</v>
      </c>
      <c r="AM52" s="40" t="n">
        <v>32.34</v>
      </c>
      <c r="AN52" s="40" t="n">
        <v>45.25</v>
      </c>
      <c r="AO52" s="40" t="n">
        <v>66.25</v>
      </c>
      <c r="AP52" s="41">
        <f>IFERROR(AP46*1000/AP54,"")</f>
        <v/>
      </c>
      <c r="AQ52" s="41">
        <f>IFERROR(AQ46*1000/AQ54,"")</f>
        <v/>
      </c>
      <c r="AR52" s="41">
        <f>IFERROR(AR46*1000/AR54,"")</f>
        <v/>
      </c>
      <c r="AS52" s="41">
        <f>IFERROR(AS46*1000/AS54,"")</f>
        <v/>
      </c>
      <c r="AT52" s="41">
        <f>IFERROR(AT46*1000/AT54,"")</f>
        <v/>
      </c>
    </row>
    <row r="53">
      <c r="C53" s="8" t="inlineStr">
        <is>
          <t>Earnings per ADR — Diluted (NT$; 1 ADR = 5 shares)</t>
        </is>
      </c>
      <c r="G53" s="40" t="n">
        <v>26.94</v>
      </c>
      <c r="H53" s="40" t="n">
        <v>25.91</v>
      </c>
      <c r="I53" s="40" t="n">
        <v>30.13</v>
      </c>
      <c r="J53" s="40" t="n">
        <v>32.05</v>
      </c>
      <c r="K53" s="40" t="n">
        <v>39.09</v>
      </c>
      <c r="L53" s="40" t="n">
        <v>45.71</v>
      </c>
      <c r="M53" s="40" t="n">
        <v>54.16</v>
      </c>
      <c r="N53" s="40" t="n">
        <v>57.06</v>
      </c>
      <c r="O53" s="40" t="n">
        <v>39.91</v>
      </c>
      <c r="P53" s="40" t="n">
        <v>35.06</v>
      </c>
      <c r="Q53" s="40" t="n">
        <v>40.69</v>
      </c>
      <c r="R53" s="40" t="n">
        <v>46.03</v>
      </c>
      <c r="S53" s="40" t="n">
        <v>43.48</v>
      </c>
      <c r="T53" s="40" t="n">
        <v>47.79</v>
      </c>
      <c r="U53" s="40" t="n">
        <v>62.72</v>
      </c>
      <c r="V53" s="40" t="n">
        <v>72.25</v>
      </c>
      <c r="W53" s="40" t="n">
        <v>69.72</v>
      </c>
      <c r="X53" s="40" t="n">
        <v>76.8</v>
      </c>
      <c r="Y53" s="40" t="n">
        <v>87.22</v>
      </c>
      <c r="Z53" s="40" t="n">
        <v>97.52</v>
      </c>
      <c r="AA53" s="40" t="n">
        <v>110.38</v>
      </c>
      <c r="AB53" s="41">
        <f>AB52*5</f>
        <v/>
      </c>
      <c r="AC53" s="41">
        <f>AC52*5</f>
        <v/>
      </c>
      <c r="AD53" s="41">
        <f>AD52*5</f>
        <v/>
      </c>
      <c r="AE53" s="41">
        <f>AE52*5</f>
        <v/>
      </c>
      <c r="AF53" s="41">
        <f>AF52*5</f>
        <v/>
      </c>
      <c r="AG53" s="41">
        <f>AG52*5</f>
        <v/>
      </c>
      <c r="AH53" s="41">
        <f>AH52*5</f>
        <v/>
      </c>
      <c r="AI53" s="41">
        <f>AI52*5</f>
        <v/>
      </c>
      <c r="AK53" s="40" t="n">
        <v>115.03</v>
      </c>
      <c r="AL53" s="40" t="n">
        <v>196.02</v>
      </c>
      <c r="AM53" s="40" t="n">
        <v>161.69</v>
      </c>
      <c r="AN53" s="40" t="n">
        <v>226.24</v>
      </c>
      <c r="AO53" s="40" t="n">
        <v>331.25</v>
      </c>
      <c r="AP53" s="41">
        <f>AP52*5</f>
        <v/>
      </c>
      <c r="AQ53" s="41">
        <f>AQ52*5</f>
        <v/>
      </c>
      <c r="AR53" s="41">
        <f>AR52*5</f>
        <v/>
      </c>
      <c r="AS53" s="41">
        <f>AS52*5</f>
        <v/>
      </c>
      <c r="AT53" s="41">
        <f>AT52*5</f>
        <v/>
      </c>
    </row>
    <row r="54">
      <c r="C54" s="8" t="inlineStr">
        <is>
          <t>Shares — Weighted Avg Diluted (M)</t>
        </is>
      </c>
      <c r="G54" s="32" t="n">
        <v>25930</v>
      </c>
      <c r="H54" s="32" t="n">
        <v>25930</v>
      </c>
      <c r="I54" s="32" t="n">
        <v>25930</v>
      </c>
      <c r="J54" s="32" t="n">
        <v>25930</v>
      </c>
      <c r="K54" s="32" t="n">
        <v>25930</v>
      </c>
      <c r="L54" s="32" t="n">
        <v>25929</v>
      </c>
      <c r="M54" s="32" t="n">
        <v>25929</v>
      </c>
      <c r="N54" s="32" t="n">
        <v>25929</v>
      </c>
      <c r="O54" s="32" t="n">
        <v>25929</v>
      </c>
      <c r="P54" s="32" t="n">
        <v>25929</v>
      </c>
      <c r="Q54" s="32" t="n">
        <v>25929</v>
      </c>
      <c r="R54" s="32" t="n">
        <v>25929</v>
      </c>
      <c r="S54" s="32" t="n">
        <v>25930</v>
      </c>
      <c r="T54" s="32" t="n">
        <v>25931</v>
      </c>
      <c r="U54" s="32" t="n">
        <v>25928</v>
      </c>
      <c r="V54" s="32" t="n">
        <v>25929</v>
      </c>
      <c r="W54" s="32" t="n">
        <v>25929</v>
      </c>
      <c r="X54" s="32" t="n">
        <v>25929</v>
      </c>
      <c r="Y54" s="32" t="n">
        <v>25930</v>
      </c>
      <c r="Z54" s="32" t="n">
        <v>25931</v>
      </c>
      <c r="AA54" s="32" t="n">
        <v>25931</v>
      </c>
      <c r="AB54" s="33">
        <f>AA54</f>
        <v/>
      </c>
      <c r="AC54" s="33">
        <f>AB54</f>
        <v/>
      </c>
      <c r="AD54" s="33">
        <f>AC54</f>
        <v/>
      </c>
      <c r="AE54" s="33">
        <f>AD54</f>
        <v/>
      </c>
      <c r="AF54" s="33">
        <f>AE54</f>
        <v/>
      </c>
      <c r="AG54" s="33">
        <f>AF54</f>
        <v/>
      </c>
      <c r="AH54" s="33">
        <f>AG54</f>
        <v/>
      </c>
      <c r="AI54" s="33">
        <f>AH54</f>
        <v/>
      </c>
      <c r="AK54" s="32" t="n">
        <v>25930</v>
      </c>
      <c r="AL54" s="32" t="n">
        <v>25929</v>
      </c>
      <c r="AM54" s="32" t="n">
        <v>25929</v>
      </c>
      <c r="AN54" s="32" t="n">
        <v>25930</v>
      </c>
      <c r="AO54" s="32" t="n">
        <v>25931</v>
      </c>
      <c r="AP54" s="33">
        <f>AVERAGE(AA54,AB54,AC54,AD54)</f>
        <v/>
      </c>
      <c r="AQ54" s="33">
        <f>AVERAGE(AE54,AF54,AG54,AH54)</f>
        <v/>
      </c>
      <c r="AR54" s="33">
        <f>AQ54</f>
        <v/>
      </c>
      <c r="AS54" s="33">
        <f>AR54</f>
        <v/>
      </c>
      <c r="AT54" s="33">
        <f>AS54</f>
        <v/>
      </c>
    </row>
    <row r="55"/>
    <row r="56"/>
    <row r="57">
      <c r="B57" s="7" t="inlineStr">
        <is>
          <t>Ratios &amp; Assumptions</t>
        </is>
      </c>
      <c r="C57" s="7" t="n"/>
      <c r="D57" s="7" t="n"/>
      <c r="E57" s="7" t="n"/>
      <c r="F57" s="7" t="n"/>
      <c r="G57" s="7" t="n"/>
      <c r="H57" s="7" t="n"/>
      <c r="I57" s="7" t="n"/>
      <c r="J57" s="7" t="n"/>
      <c r="K57" s="7" t="n"/>
      <c r="L57" s="7" t="n"/>
      <c r="M57" s="7" t="n"/>
      <c r="N57" s="7" t="n"/>
      <c r="O57" s="7" t="n"/>
      <c r="P57" s="7" t="n"/>
      <c r="Q57" s="7" t="n"/>
      <c r="R57" s="7" t="n"/>
      <c r="S57" s="7" t="n"/>
      <c r="T57" s="7" t="n"/>
      <c r="U57" s="7" t="n"/>
      <c r="V57" s="7" t="n"/>
      <c r="W57" s="7" t="n"/>
      <c r="X57" s="7" t="n"/>
      <c r="Y57" s="7" t="n"/>
      <c r="Z57" s="7" t="n"/>
      <c r="AA57" s="7" t="n"/>
      <c r="AB57" s="7" t="n"/>
      <c r="AC57" s="7" t="n"/>
      <c r="AD57" s="7" t="n"/>
      <c r="AE57" s="7" t="n"/>
      <c r="AF57" s="7" t="n"/>
      <c r="AG57" s="7" t="n"/>
      <c r="AH57" s="7" t="n"/>
      <c r="AI57" s="7" t="n"/>
      <c r="AK57" s="7" t="n"/>
      <c r="AL57" s="7" t="n"/>
      <c r="AM57" s="7" t="n"/>
      <c r="AN57" s="7" t="n"/>
      <c r="AO57" s="7" t="n"/>
      <c r="AP57" s="7" t="n"/>
      <c r="AQ57" s="7" t="n"/>
      <c r="AR57" s="7" t="n"/>
      <c r="AS57" s="7" t="n"/>
      <c r="AT57" s="7" t="n"/>
    </row>
    <row r="58"/>
    <row r="59">
      <c r="D59" s="8" t="inlineStr">
        <is>
          <t>HPC (% of Net Revenue)</t>
        </is>
      </c>
      <c r="G59" s="42">
        <f>IFERROR(G10/G16,"")</f>
        <v/>
      </c>
      <c r="H59" s="42">
        <f>IFERROR(H10/H16,"")</f>
        <v/>
      </c>
      <c r="I59" s="42">
        <f>IFERROR(I10/I16,"")</f>
        <v/>
      </c>
      <c r="J59" s="42">
        <f>IFERROR(J10/J16,"")</f>
        <v/>
      </c>
      <c r="K59" s="42">
        <f>IFERROR(K10/K16,"")</f>
        <v/>
      </c>
      <c r="L59" s="42">
        <f>IFERROR(L10/L16,"")</f>
        <v/>
      </c>
      <c r="M59" s="42">
        <f>IFERROR(M10/M16,"")</f>
        <v/>
      </c>
      <c r="N59" s="42">
        <f>IFERROR(N10/N16,"")</f>
        <v/>
      </c>
      <c r="O59" s="42">
        <f>IFERROR(O10/O16,"")</f>
        <v/>
      </c>
      <c r="P59" s="42">
        <f>IFERROR(P10/P16,"")</f>
        <v/>
      </c>
      <c r="Q59" s="42">
        <f>IFERROR(Q10/Q16,"")</f>
        <v/>
      </c>
      <c r="R59" s="42">
        <f>IFERROR(R10/R16,"")</f>
        <v/>
      </c>
      <c r="S59" s="42">
        <f>IFERROR(S10/S16,"")</f>
        <v/>
      </c>
      <c r="T59" s="42">
        <f>IFERROR(T10/T16,"")</f>
        <v/>
      </c>
      <c r="U59" s="42">
        <f>IFERROR(U10/U16,"")</f>
        <v/>
      </c>
      <c r="V59" s="42">
        <f>IFERROR(V10/V16,"")</f>
        <v/>
      </c>
      <c r="W59" s="42">
        <f>IFERROR(W10/W16,"")</f>
        <v/>
      </c>
      <c r="X59" s="42">
        <f>IFERROR(X10/X16,"")</f>
        <v/>
      </c>
      <c r="Y59" s="42">
        <f>IFERROR(Y10/Y16,"")</f>
        <v/>
      </c>
      <c r="Z59" s="42">
        <f>IFERROR(Z10/Z16,"")</f>
        <v/>
      </c>
      <c r="AA59" s="42">
        <f>IFERROR(AA10/AA16,"")</f>
        <v/>
      </c>
      <c r="AB59" s="43">
        <f>IFERROR(AB10/AB16,"")</f>
        <v/>
      </c>
      <c r="AC59" s="43">
        <f>IFERROR(AC10/AC16,"")</f>
        <v/>
      </c>
      <c r="AD59" s="43">
        <f>IFERROR(AD10/AD16,"")</f>
        <v/>
      </c>
      <c r="AE59" s="43">
        <f>IFERROR(AE10/AE16,"")</f>
        <v/>
      </c>
      <c r="AF59" s="43">
        <f>IFERROR(AF10/AF16,"")</f>
        <v/>
      </c>
      <c r="AG59" s="43">
        <f>IFERROR(AG10/AG16,"")</f>
        <v/>
      </c>
      <c r="AH59" s="43">
        <f>IFERROR(AH10/AH16,"")</f>
        <v/>
      </c>
      <c r="AI59" s="43">
        <f>IFERROR(AI10/AI16,"")</f>
        <v/>
      </c>
      <c r="AK59" s="42">
        <f>IFERROR(AK10/AK16,"")</f>
        <v/>
      </c>
      <c r="AL59" s="42">
        <f>IFERROR(AL10/AL16,"")</f>
        <v/>
      </c>
      <c r="AM59" s="42">
        <f>IFERROR(AM10/AM16,"")</f>
        <v/>
      </c>
      <c r="AN59" s="42">
        <f>IFERROR(AN10/AN16,"")</f>
        <v/>
      </c>
      <c r="AO59" s="42">
        <f>IFERROR(AO10/AO16,"")</f>
        <v/>
      </c>
      <c r="AP59" s="43">
        <f>IFERROR(AP10/AP16,"")</f>
        <v/>
      </c>
      <c r="AQ59" s="43">
        <f>IFERROR(AQ10/AQ16,"")</f>
        <v/>
      </c>
      <c r="AR59" s="43">
        <f>IFERROR(AR10/AR16,"")</f>
        <v/>
      </c>
      <c r="AS59" s="43">
        <f>IFERROR(AS10/AS16,"")</f>
        <v/>
      </c>
      <c r="AT59" s="43">
        <f>IFERROR(AT10/AT16,"")</f>
        <v/>
      </c>
    </row>
    <row r="60">
      <c r="D60" s="8" t="inlineStr">
        <is>
          <t>Smartphone (% of Net Revenue)</t>
        </is>
      </c>
      <c r="G60" s="42">
        <f>IFERROR(G11/G16,"")</f>
        <v/>
      </c>
      <c r="H60" s="42">
        <f>IFERROR(H11/H16,"")</f>
        <v/>
      </c>
      <c r="I60" s="42">
        <f>IFERROR(I11/I16,"")</f>
        <v/>
      </c>
      <c r="J60" s="42">
        <f>IFERROR(J11/J16,"")</f>
        <v/>
      </c>
      <c r="K60" s="42">
        <f>IFERROR(K11/K16,"")</f>
        <v/>
      </c>
      <c r="L60" s="42">
        <f>IFERROR(L11/L16,"")</f>
        <v/>
      </c>
      <c r="M60" s="42">
        <f>IFERROR(M11/M16,"")</f>
        <v/>
      </c>
      <c r="N60" s="42">
        <f>IFERROR(N11/N16,"")</f>
        <v/>
      </c>
      <c r="O60" s="42">
        <f>IFERROR(O11/O16,"")</f>
        <v/>
      </c>
      <c r="P60" s="42">
        <f>IFERROR(P11/P16,"")</f>
        <v/>
      </c>
      <c r="Q60" s="42">
        <f>IFERROR(Q11/Q16,"")</f>
        <v/>
      </c>
      <c r="R60" s="42">
        <f>IFERROR(R11/R16,"")</f>
        <v/>
      </c>
      <c r="S60" s="42">
        <f>IFERROR(S11/S16,"")</f>
        <v/>
      </c>
      <c r="T60" s="42">
        <f>IFERROR(T11/T16,"")</f>
        <v/>
      </c>
      <c r="U60" s="42">
        <f>IFERROR(U11/U16,"")</f>
        <v/>
      </c>
      <c r="V60" s="42">
        <f>IFERROR(V11/V16,"")</f>
        <v/>
      </c>
      <c r="W60" s="42">
        <f>IFERROR(W11/W16,"")</f>
        <v/>
      </c>
      <c r="X60" s="42">
        <f>IFERROR(X11/X16,"")</f>
        <v/>
      </c>
      <c r="Y60" s="42">
        <f>IFERROR(Y11/Y16,"")</f>
        <v/>
      </c>
      <c r="Z60" s="42">
        <f>IFERROR(Z11/Z16,"")</f>
        <v/>
      </c>
      <c r="AA60" s="42">
        <f>IFERROR(AA11/AA16,"")</f>
        <v/>
      </c>
      <c r="AB60" s="43">
        <f>IFERROR(AB11/AB16,"")</f>
        <v/>
      </c>
      <c r="AC60" s="43">
        <f>IFERROR(AC11/AC16,"")</f>
        <v/>
      </c>
      <c r="AD60" s="43">
        <f>IFERROR(AD11/AD16,"")</f>
        <v/>
      </c>
      <c r="AE60" s="43">
        <f>IFERROR(AE11/AE16,"")</f>
        <v/>
      </c>
      <c r="AF60" s="43">
        <f>IFERROR(AF11/AF16,"")</f>
        <v/>
      </c>
      <c r="AG60" s="43">
        <f>IFERROR(AG11/AG16,"")</f>
        <v/>
      </c>
      <c r="AH60" s="43">
        <f>IFERROR(AH11/AH16,"")</f>
        <v/>
      </c>
      <c r="AI60" s="43">
        <f>IFERROR(AI11/AI16,"")</f>
        <v/>
      </c>
      <c r="AK60" s="42">
        <f>IFERROR(AK11/AK16,"")</f>
        <v/>
      </c>
      <c r="AL60" s="42">
        <f>IFERROR(AL11/AL16,"")</f>
        <v/>
      </c>
      <c r="AM60" s="42">
        <f>IFERROR(AM11/AM16,"")</f>
        <v/>
      </c>
      <c r="AN60" s="42">
        <f>IFERROR(AN11/AN16,"")</f>
        <v/>
      </c>
      <c r="AO60" s="42">
        <f>IFERROR(AO11/AO16,"")</f>
        <v/>
      </c>
      <c r="AP60" s="43">
        <f>IFERROR(AP11/AP16,"")</f>
        <v/>
      </c>
      <c r="AQ60" s="43">
        <f>IFERROR(AQ11/AQ16,"")</f>
        <v/>
      </c>
      <c r="AR60" s="43">
        <f>IFERROR(AR11/AR16,"")</f>
        <v/>
      </c>
      <c r="AS60" s="43">
        <f>IFERROR(AS11/AS16,"")</f>
        <v/>
      </c>
      <c r="AT60" s="43">
        <f>IFERROR(AT11/AT16,"")</f>
        <v/>
      </c>
    </row>
    <row r="61">
      <c r="D61" s="8" t="inlineStr">
        <is>
          <t>IoT (% of Net Revenue)</t>
        </is>
      </c>
      <c r="G61" s="42">
        <f>IFERROR(G12/G16,"")</f>
        <v/>
      </c>
      <c r="H61" s="42">
        <f>IFERROR(H12/H16,"")</f>
        <v/>
      </c>
      <c r="I61" s="42">
        <f>IFERROR(I12/I16,"")</f>
        <v/>
      </c>
      <c r="J61" s="42">
        <f>IFERROR(J12/J16,"")</f>
        <v/>
      </c>
      <c r="K61" s="42">
        <f>IFERROR(K12/K16,"")</f>
        <v/>
      </c>
      <c r="L61" s="42">
        <f>IFERROR(L12/L16,"")</f>
        <v/>
      </c>
      <c r="M61" s="42">
        <f>IFERROR(M12/M16,"")</f>
        <v/>
      </c>
      <c r="N61" s="42">
        <f>IFERROR(N12/N16,"")</f>
        <v/>
      </c>
      <c r="O61" s="42">
        <f>IFERROR(O12/O16,"")</f>
        <v/>
      </c>
      <c r="P61" s="42">
        <f>IFERROR(P12/P16,"")</f>
        <v/>
      </c>
      <c r="Q61" s="42">
        <f>IFERROR(Q12/Q16,"")</f>
        <v/>
      </c>
      <c r="R61" s="42">
        <f>IFERROR(R12/R16,"")</f>
        <v/>
      </c>
      <c r="S61" s="42">
        <f>IFERROR(S12/S16,"")</f>
        <v/>
      </c>
      <c r="T61" s="42">
        <f>IFERROR(T12/T16,"")</f>
        <v/>
      </c>
      <c r="U61" s="42">
        <f>IFERROR(U12/U16,"")</f>
        <v/>
      </c>
      <c r="V61" s="42">
        <f>IFERROR(V12/V16,"")</f>
        <v/>
      </c>
      <c r="W61" s="42">
        <f>IFERROR(W12/W16,"")</f>
        <v/>
      </c>
      <c r="X61" s="42">
        <f>IFERROR(X12/X16,"")</f>
        <v/>
      </c>
      <c r="Y61" s="42">
        <f>IFERROR(Y12/Y16,"")</f>
        <v/>
      </c>
      <c r="Z61" s="42">
        <f>IFERROR(Z12/Z16,"")</f>
        <v/>
      </c>
      <c r="AA61" s="42">
        <f>IFERROR(AA12/AA16,"")</f>
        <v/>
      </c>
      <c r="AB61" s="43">
        <f>IFERROR(AB12/AB16,"")</f>
        <v/>
      </c>
      <c r="AC61" s="43">
        <f>IFERROR(AC12/AC16,"")</f>
        <v/>
      </c>
      <c r="AD61" s="43">
        <f>IFERROR(AD12/AD16,"")</f>
        <v/>
      </c>
      <c r="AE61" s="43">
        <f>IFERROR(AE12/AE16,"")</f>
        <v/>
      </c>
      <c r="AF61" s="43">
        <f>IFERROR(AF12/AF16,"")</f>
        <v/>
      </c>
      <c r="AG61" s="43">
        <f>IFERROR(AG12/AG16,"")</f>
        <v/>
      </c>
      <c r="AH61" s="43">
        <f>IFERROR(AH12/AH16,"")</f>
        <v/>
      </c>
      <c r="AI61" s="43">
        <f>IFERROR(AI12/AI16,"")</f>
        <v/>
      </c>
      <c r="AK61" s="42">
        <f>IFERROR(AK12/AK16,"")</f>
        <v/>
      </c>
      <c r="AL61" s="42">
        <f>IFERROR(AL12/AL16,"")</f>
        <v/>
      </c>
      <c r="AM61" s="42">
        <f>IFERROR(AM12/AM16,"")</f>
        <v/>
      </c>
      <c r="AN61" s="42">
        <f>IFERROR(AN12/AN16,"")</f>
        <v/>
      </c>
      <c r="AO61" s="42">
        <f>IFERROR(AO12/AO16,"")</f>
        <v/>
      </c>
      <c r="AP61" s="43">
        <f>IFERROR(AP12/AP16,"")</f>
        <v/>
      </c>
      <c r="AQ61" s="43">
        <f>IFERROR(AQ12/AQ16,"")</f>
        <v/>
      </c>
      <c r="AR61" s="43">
        <f>IFERROR(AR12/AR16,"")</f>
        <v/>
      </c>
      <c r="AS61" s="43">
        <f>IFERROR(AS12/AS16,"")</f>
        <v/>
      </c>
      <c r="AT61" s="43">
        <f>IFERROR(AT12/AT16,"")</f>
        <v/>
      </c>
    </row>
    <row r="62">
      <c r="D62" s="8" t="inlineStr">
        <is>
          <t>Automotive (% of Net Revenue)</t>
        </is>
      </c>
      <c r="G62" s="42">
        <f>IFERROR(G13/G16,"")</f>
        <v/>
      </c>
      <c r="H62" s="42">
        <f>IFERROR(H13/H16,"")</f>
        <v/>
      </c>
      <c r="I62" s="42">
        <f>IFERROR(I13/I16,"")</f>
        <v/>
      </c>
      <c r="J62" s="42">
        <f>IFERROR(J13/J16,"")</f>
        <v/>
      </c>
      <c r="K62" s="42">
        <f>IFERROR(K13/K16,"")</f>
        <v/>
      </c>
      <c r="L62" s="42">
        <f>IFERROR(L13/L16,"")</f>
        <v/>
      </c>
      <c r="M62" s="42">
        <f>IFERROR(M13/M16,"")</f>
        <v/>
      </c>
      <c r="N62" s="42">
        <f>IFERROR(N13/N16,"")</f>
        <v/>
      </c>
      <c r="O62" s="42">
        <f>IFERROR(O13/O16,"")</f>
        <v/>
      </c>
      <c r="P62" s="42">
        <f>IFERROR(P13/P16,"")</f>
        <v/>
      </c>
      <c r="Q62" s="42">
        <f>IFERROR(Q13/Q16,"")</f>
        <v/>
      </c>
      <c r="R62" s="42">
        <f>IFERROR(R13/R16,"")</f>
        <v/>
      </c>
      <c r="S62" s="42">
        <f>IFERROR(S13/S16,"")</f>
        <v/>
      </c>
      <c r="T62" s="42">
        <f>IFERROR(T13/T16,"")</f>
        <v/>
      </c>
      <c r="U62" s="42">
        <f>IFERROR(U13/U16,"")</f>
        <v/>
      </c>
      <c r="V62" s="42">
        <f>IFERROR(V13/V16,"")</f>
        <v/>
      </c>
      <c r="W62" s="42">
        <f>IFERROR(W13/W16,"")</f>
        <v/>
      </c>
      <c r="X62" s="42">
        <f>IFERROR(X13/X16,"")</f>
        <v/>
      </c>
      <c r="Y62" s="42">
        <f>IFERROR(Y13/Y16,"")</f>
        <v/>
      </c>
      <c r="Z62" s="42">
        <f>IFERROR(Z13/Z16,"")</f>
        <v/>
      </c>
      <c r="AA62" s="42">
        <f>IFERROR(AA13/AA16,"")</f>
        <v/>
      </c>
      <c r="AB62" s="43">
        <f>IFERROR(AB13/AB16,"")</f>
        <v/>
      </c>
      <c r="AC62" s="43">
        <f>IFERROR(AC13/AC16,"")</f>
        <v/>
      </c>
      <c r="AD62" s="43">
        <f>IFERROR(AD13/AD16,"")</f>
        <v/>
      </c>
      <c r="AE62" s="43">
        <f>IFERROR(AE13/AE16,"")</f>
        <v/>
      </c>
      <c r="AF62" s="43">
        <f>IFERROR(AF13/AF16,"")</f>
        <v/>
      </c>
      <c r="AG62" s="43">
        <f>IFERROR(AG13/AG16,"")</f>
        <v/>
      </c>
      <c r="AH62" s="43">
        <f>IFERROR(AH13/AH16,"")</f>
        <v/>
      </c>
      <c r="AI62" s="43">
        <f>IFERROR(AI13/AI16,"")</f>
        <v/>
      </c>
      <c r="AK62" s="42">
        <f>IFERROR(AK13/AK16,"")</f>
        <v/>
      </c>
      <c r="AL62" s="42">
        <f>IFERROR(AL13/AL16,"")</f>
        <v/>
      </c>
      <c r="AM62" s="42">
        <f>IFERROR(AM13/AM16,"")</f>
        <v/>
      </c>
      <c r="AN62" s="42">
        <f>IFERROR(AN13/AN16,"")</f>
        <v/>
      </c>
      <c r="AO62" s="42">
        <f>IFERROR(AO13/AO16,"")</f>
        <v/>
      </c>
      <c r="AP62" s="43">
        <f>IFERROR(AP13/AP16,"")</f>
        <v/>
      </c>
      <c r="AQ62" s="43">
        <f>IFERROR(AQ13/AQ16,"")</f>
        <v/>
      </c>
      <c r="AR62" s="43">
        <f>IFERROR(AR13/AR16,"")</f>
        <v/>
      </c>
      <c r="AS62" s="43">
        <f>IFERROR(AS13/AS16,"")</f>
        <v/>
      </c>
      <c r="AT62" s="43">
        <f>IFERROR(AT13/AT16,"")</f>
        <v/>
      </c>
    </row>
    <row r="63">
      <c r="D63" s="8" t="inlineStr">
        <is>
          <t>DCE (% of Net Revenue)</t>
        </is>
      </c>
      <c r="G63" s="42">
        <f>IFERROR(G14/G16,"")</f>
        <v/>
      </c>
      <c r="H63" s="42">
        <f>IFERROR(H14/H16,"")</f>
        <v/>
      </c>
      <c r="I63" s="42">
        <f>IFERROR(I14/I16,"")</f>
        <v/>
      </c>
      <c r="J63" s="42">
        <f>IFERROR(J14/J16,"")</f>
        <v/>
      </c>
      <c r="K63" s="42">
        <f>IFERROR(K14/K16,"")</f>
        <v/>
      </c>
      <c r="L63" s="42">
        <f>IFERROR(L14/L16,"")</f>
        <v/>
      </c>
      <c r="M63" s="42">
        <f>IFERROR(M14/M16,"")</f>
        <v/>
      </c>
      <c r="N63" s="42">
        <f>IFERROR(N14/N16,"")</f>
        <v/>
      </c>
      <c r="O63" s="42">
        <f>IFERROR(O14/O16,"")</f>
        <v/>
      </c>
      <c r="P63" s="42">
        <f>IFERROR(P14/P16,"")</f>
        <v/>
      </c>
      <c r="Q63" s="42">
        <f>IFERROR(Q14/Q16,"")</f>
        <v/>
      </c>
      <c r="R63" s="42">
        <f>IFERROR(R14/R16,"")</f>
        <v/>
      </c>
      <c r="S63" s="42">
        <f>IFERROR(S14/S16,"")</f>
        <v/>
      </c>
      <c r="T63" s="42">
        <f>IFERROR(T14/T16,"")</f>
        <v/>
      </c>
      <c r="U63" s="42">
        <f>IFERROR(U14/U16,"")</f>
        <v/>
      </c>
      <c r="V63" s="42">
        <f>IFERROR(V14/V16,"")</f>
        <v/>
      </c>
      <c r="W63" s="42">
        <f>IFERROR(W14/W16,"")</f>
        <v/>
      </c>
      <c r="X63" s="42">
        <f>IFERROR(X14/X16,"")</f>
        <v/>
      </c>
      <c r="Y63" s="42">
        <f>IFERROR(Y14/Y16,"")</f>
        <v/>
      </c>
      <c r="Z63" s="42">
        <f>IFERROR(Z14/Z16,"")</f>
        <v/>
      </c>
      <c r="AA63" s="42">
        <f>IFERROR(AA14/AA16,"")</f>
        <v/>
      </c>
      <c r="AB63" s="43">
        <f>IFERROR(AB14/AB16,"")</f>
        <v/>
      </c>
      <c r="AC63" s="43">
        <f>IFERROR(AC14/AC16,"")</f>
        <v/>
      </c>
      <c r="AD63" s="43">
        <f>IFERROR(AD14/AD16,"")</f>
        <v/>
      </c>
      <c r="AE63" s="43">
        <f>IFERROR(AE14/AE16,"")</f>
        <v/>
      </c>
      <c r="AF63" s="43">
        <f>IFERROR(AF14/AF16,"")</f>
        <v/>
      </c>
      <c r="AG63" s="43">
        <f>IFERROR(AG14/AG16,"")</f>
        <v/>
      </c>
      <c r="AH63" s="43">
        <f>IFERROR(AH14/AH16,"")</f>
        <v/>
      </c>
      <c r="AI63" s="43">
        <f>IFERROR(AI14/AI16,"")</f>
        <v/>
      </c>
      <c r="AK63" s="42">
        <f>IFERROR(AK14/AK16,"")</f>
        <v/>
      </c>
      <c r="AL63" s="42">
        <f>IFERROR(AL14/AL16,"")</f>
        <v/>
      </c>
      <c r="AM63" s="42">
        <f>IFERROR(AM14/AM16,"")</f>
        <v/>
      </c>
      <c r="AN63" s="42">
        <f>IFERROR(AN14/AN16,"")</f>
        <v/>
      </c>
      <c r="AO63" s="42">
        <f>IFERROR(AO14/AO16,"")</f>
        <v/>
      </c>
      <c r="AP63" s="43">
        <f>IFERROR(AP14/AP16,"")</f>
        <v/>
      </c>
      <c r="AQ63" s="43">
        <f>IFERROR(AQ14/AQ16,"")</f>
        <v/>
      </c>
      <c r="AR63" s="43">
        <f>IFERROR(AR14/AR16,"")</f>
        <v/>
      </c>
      <c r="AS63" s="43">
        <f>IFERROR(AS14/AS16,"")</f>
        <v/>
      </c>
      <c r="AT63" s="43">
        <f>IFERROR(AT14/AT16,"")</f>
        <v/>
      </c>
    </row>
    <row r="64">
      <c r="D64" s="8" t="inlineStr">
        <is>
          <t>Others (% of Net Revenue)</t>
        </is>
      </c>
      <c r="G64" s="42">
        <f>IFERROR(G15/G16,"")</f>
        <v/>
      </c>
      <c r="H64" s="42">
        <f>IFERROR(H15/H16,"")</f>
        <v/>
      </c>
      <c r="I64" s="42">
        <f>IFERROR(I15/I16,"")</f>
        <v/>
      </c>
      <c r="J64" s="42">
        <f>IFERROR(J15/J16,"")</f>
        <v/>
      </c>
      <c r="K64" s="42">
        <f>IFERROR(K15/K16,"")</f>
        <v/>
      </c>
      <c r="L64" s="42">
        <f>IFERROR(L15/L16,"")</f>
        <v/>
      </c>
      <c r="M64" s="42">
        <f>IFERROR(M15/M16,"")</f>
        <v/>
      </c>
      <c r="N64" s="42">
        <f>IFERROR(N15/N16,"")</f>
        <v/>
      </c>
      <c r="O64" s="42">
        <f>IFERROR(O15/O16,"")</f>
        <v/>
      </c>
      <c r="P64" s="42">
        <f>IFERROR(P15/P16,"")</f>
        <v/>
      </c>
      <c r="Q64" s="42">
        <f>IFERROR(Q15/Q16,"")</f>
        <v/>
      </c>
      <c r="R64" s="42">
        <f>IFERROR(R15/R16,"")</f>
        <v/>
      </c>
      <c r="S64" s="42">
        <f>IFERROR(S15/S16,"")</f>
        <v/>
      </c>
      <c r="T64" s="42">
        <f>IFERROR(T15/T16,"")</f>
        <v/>
      </c>
      <c r="U64" s="42">
        <f>IFERROR(U15/U16,"")</f>
        <v/>
      </c>
      <c r="V64" s="42">
        <f>IFERROR(V15/V16,"")</f>
        <v/>
      </c>
      <c r="W64" s="42">
        <f>IFERROR(W15/W16,"")</f>
        <v/>
      </c>
      <c r="X64" s="42">
        <f>IFERROR(X15/X16,"")</f>
        <v/>
      </c>
      <c r="Y64" s="42">
        <f>IFERROR(Y15/Y16,"")</f>
        <v/>
      </c>
      <c r="Z64" s="42">
        <f>IFERROR(Z15/Z16,"")</f>
        <v/>
      </c>
      <c r="AA64" s="42">
        <f>IFERROR(AA15/AA16,"")</f>
        <v/>
      </c>
      <c r="AB64" s="43">
        <f>IFERROR(AB15/AB16,"")</f>
        <v/>
      </c>
      <c r="AC64" s="43">
        <f>IFERROR(AC15/AC16,"")</f>
        <v/>
      </c>
      <c r="AD64" s="43">
        <f>IFERROR(AD15/AD16,"")</f>
        <v/>
      </c>
      <c r="AE64" s="43">
        <f>IFERROR(AE15/AE16,"")</f>
        <v/>
      </c>
      <c r="AF64" s="43">
        <f>IFERROR(AF15/AF16,"")</f>
        <v/>
      </c>
      <c r="AG64" s="43">
        <f>IFERROR(AG15/AG16,"")</f>
        <v/>
      </c>
      <c r="AH64" s="43">
        <f>IFERROR(AH15/AH16,"")</f>
        <v/>
      </c>
      <c r="AI64" s="43">
        <f>IFERROR(AI15/AI16,"")</f>
        <v/>
      </c>
      <c r="AK64" s="42">
        <f>IFERROR(AK15/AK16,"")</f>
        <v/>
      </c>
      <c r="AL64" s="42">
        <f>IFERROR(AL15/AL16,"")</f>
        <v/>
      </c>
      <c r="AM64" s="42">
        <f>IFERROR(AM15/AM16,"")</f>
        <v/>
      </c>
      <c r="AN64" s="42">
        <f>IFERROR(AN15/AN16,"")</f>
        <v/>
      </c>
      <c r="AO64" s="42">
        <f>IFERROR(AO15/AO16,"")</f>
        <v/>
      </c>
      <c r="AP64" s="43">
        <f>IFERROR(AP15/AP16,"")</f>
        <v/>
      </c>
      <c r="AQ64" s="43">
        <f>IFERROR(AQ15/AQ16,"")</f>
        <v/>
      </c>
      <c r="AR64" s="43">
        <f>IFERROR(AR15/AR16,"")</f>
        <v/>
      </c>
      <c r="AS64" s="43">
        <f>IFERROR(AS15/AS16,"")</f>
        <v/>
      </c>
      <c r="AT64" s="43">
        <f>IFERROR(AT15/AT16,"")</f>
        <v/>
      </c>
    </row>
    <row r="65"/>
    <row r="66">
      <c r="D66" s="8" t="inlineStr">
        <is>
          <t>YoY Net Revenue Growth</t>
        </is>
      </c>
      <c r="K66" s="42">
        <f>IFERROR(K16/G16-1,"")</f>
        <v/>
      </c>
      <c r="L66" s="42">
        <f>IFERROR(L16/H16-1,"")</f>
        <v/>
      </c>
      <c r="M66" s="42">
        <f>IFERROR(M16/I16-1,"")</f>
        <v/>
      </c>
      <c r="N66" s="42">
        <f>IFERROR(N16/J16-1,"")</f>
        <v/>
      </c>
      <c r="O66" s="42">
        <f>IFERROR(O16/K16-1,"")</f>
        <v/>
      </c>
      <c r="P66" s="42">
        <f>IFERROR(P16/L16-1,"")</f>
        <v/>
      </c>
      <c r="Q66" s="42">
        <f>IFERROR(Q16/M16-1,"")</f>
        <v/>
      </c>
      <c r="R66" s="42">
        <f>IFERROR(R16/N16-1,"")</f>
        <v/>
      </c>
      <c r="S66" s="42">
        <f>IFERROR(S16/O16-1,"")</f>
        <v/>
      </c>
      <c r="T66" s="42">
        <f>IFERROR(T16/P16-1,"")</f>
        <v/>
      </c>
      <c r="U66" s="42">
        <f>IFERROR(U16/Q16-1,"")</f>
        <v/>
      </c>
      <c r="V66" s="42">
        <f>IFERROR(V16/R16-1,"")</f>
        <v/>
      </c>
      <c r="W66" s="42">
        <f>IFERROR(W16/S16-1,"")</f>
        <v/>
      </c>
      <c r="X66" s="42">
        <f>IFERROR(X16/T16-1,"")</f>
        <v/>
      </c>
      <c r="Y66" s="42">
        <f>IFERROR(Y16/U16-1,"")</f>
        <v/>
      </c>
      <c r="Z66" s="42">
        <f>IFERROR(Z16/V16-1,"")</f>
        <v/>
      </c>
      <c r="AA66" s="42">
        <f>IFERROR(AA16/W16-1,"")</f>
        <v/>
      </c>
      <c r="AB66" s="43">
        <f>IFERROR(AB16/X16-1,"")</f>
        <v/>
      </c>
      <c r="AC66" s="43">
        <f>IFERROR(AC16/Y16-1,"")</f>
        <v/>
      </c>
      <c r="AD66" s="43">
        <f>IFERROR(AD16/Z16-1,"")</f>
        <v/>
      </c>
      <c r="AE66" s="43">
        <f>IFERROR(AE16/AA16-1,"")</f>
        <v/>
      </c>
      <c r="AF66" s="43">
        <f>IFERROR(AF16/AB16-1,"")</f>
        <v/>
      </c>
      <c r="AG66" s="43">
        <f>IFERROR(AG16/AC16-1,"")</f>
        <v/>
      </c>
      <c r="AH66" s="43">
        <f>IFERROR(AH16/AD16-1,"")</f>
        <v/>
      </c>
      <c r="AI66" s="43">
        <f>IFERROR(AI16/AE16-1,"")</f>
        <v/>
      </c>
      <c r="AL66" s="42">
        <f>IFERROR(AL16/AK16-1,"")</f>
        <v/>
      </c>
      <c r="AM66" s="42">
        <f>IFERROR(AM16/AL16-1,"")</f>
        <v/>
      </c>
      <c r="AN66" s="42">
        <f>IFERROR(AN16/AM16-1,"")</f>
        <v/>
      </c>
      <c r="AO66" s="42">
        <f>IFERROR(AO16/AN16-1,"")</f>
        <v/>
      </c>
      <c r="AP66" s="43">
        <f>IFERROR(AP16/AO16-1,"")</f>
        <v/>
      </c>
      <c r="AQ66" s="43">
        <f>IFERROR(AQ16/AP16-1,"")</f>
        <v/>
      </c>
      <c r="AR66" s="43">
        <f>IFERROR(AR16/AQ16-1,"")</f>
        <v/>
      </c>
      <c r="AS66" s="43">
        <f>IFERROR(AS16/AR16-1,"")</f>
        <v/>
      </c>
      <c r="AT66" s="43">
        <f>IFERROR(AT16/AS16-1,"")</f>
        <v/>
      </c>
    </row>
    <row r="67">
      <c r="D67" s="8" t="inlineStr">
        <is>
          <t>YoY HPC Revenue Growth</t>
        </is>
      </c>
      <c r="K67" s="42">
        <f>IFERROR(K10/G10-1,"")</f>
        <v/>
      </c>
      <c r="L67" s="42">
        <f>IFERROR(L10/H10-1,"")</f>
        <v/>
      </c>
      <c r="M67" s="42">
        <f>IFERROR(M10/I10-1,"")</f>
        <v/>
      </c>
      <c r="N67" s="42">
        <f>IFERROR(N10/J10-1,"")</f>
        <v/>
      </c>
      <c r="O67" s="42">
        <f>IFERROR(O10/K10-1,"")</f>
        <v/>
      </c>
      <c r="P67" s="42">
        <f>IFERROR(P10/L10-1,"")</f>
        <v/>
      </c>
      <c r="Q67" s="42">
        <f>IFERROR(Q10/M10-1,"")</f>
        <v/>
      </c>
      <c r="R67" s="42">
        <f>IFERROR(R10/N10-1,"")</f>
        <v/>
      </c>
      <c r="S67" s="42">
        <f>IFERROR(S10/O10-1,"")</f>
        <v/>
      </c>
      <c r="T67" s="42">
        <f>IFERROR(T10/P10-1,"")</f>
        <v/>
      </c>
      <c r="U67" s="42">
        <f>IFERROR(U10/Q10-1,"")</f>
        <v/>
      </c>
      <c r="V67" s="42">
        <f>IFERROR(V10/R10-1,"")</f>
        <v/>
      </c>
      <c r="W67" s="42">
        <f>IFERROR(W10/S10-1,"")</f>
        <v/>
      </c>
      <c r="X67" s="42">
        <f>IFERROR(X10/T10-1,"")</f>
        <v/>
      </c>
      <c r="Y67" s="42">
        <f>IFERROR(Y10/U10-1,"")</f>
        <v/>
      </c>
      <c r="Z67" s="42">
        <f>IFERROR(Z10/V10-1,"")</f>
        <v/>
      </c>
      <c r="AA67" s="42">
        <f>IFERROR(AA10/W10-1,"")</f>
        <v/>
      </c>
      <c r="AB67" s="43">
        <f>IFERROR(AB10/X10-1,"")</f>
        <v/>
      </c>
      <c r="AC67" s="43">
        <f>IFERROR(AC10/Y10-1,"")</f>
        <v/>
      </c>
      <c r="AD67" s="43">
        <f>IFERROR(AD10/Z10-1,"")</f>
        <v/>
      </c>
      <c r="AE67" s="43">
        <f>IFERROR(AE10/AA10-1,"")</f>
        <v/>
      </c>
      <c r="AF67" s="43">
        <f>IFERROR(AF10/AB10-1,"")</f>
        <v/>
      </c>
      <c r="AG67" s="43">
        <f>IFERROR(AG10/AC10-1,"")</f>
        <v/>
      </c>
      <c r="AH67" s="43">
        <f>IFERROR(AH10/AD10-1,"")</f>
        <v/>
      </c>
      <c r="AI67" s="43">
        <f>IFERROR(AI10/AE10-1,"")</f>
        <v/>
      </c>
      <c r="AL67" s="42">
        <f>IFERROR(AL10/AK10-1,"")</f>
        <v/>
      </c>
      <c r="AM67" s="42">
        <f>IFERROR(AM10/AL10-1,"")</f>
        <v/>
      </c>
      <c r="AN67" s="42">
        <f>IFERROR(AN10/AM10-1,"")</f>
        <v/>
      </c>
      <c r="AO67" s="42">
        <f>IFERROR(AO10/AN10-1,"")</f>
        <v/>
      </c>
      <c r="AP67" s="43">
        <f>IFERROR(AP10/AO10-1,"")</f>
        <v/>
      </c>
      <c r="AQ67" s="43">
        <f>IFERROR(AQ10/AP10-1,"")</f>
        <v/>
      </c>
      <c r="AR67" s="43">
        <f>IFERROR(AR10/AQ10-1,"")</f>
        <v/>
      </c>
      <c r="AS67" s="43">
        <f>IFERROR(AS10/AR10-1,"")</f>
        <v/>
      </c>
      <c r="AT67" s="43">
        <f>IFERROR(AT10/AS10-1,"")</f>
        <v/>
      </c>
    </row>
    <row r="68">
      <c r="D68" s="8" t="inlineStr">
        <is>
          <t>YoY Smartphone Revenue Growth</t>
        </is>
      </c>
      <c r="K68" s="42">
        <f>IFERROR(K11/G11-1,"")</f>
        <v/>
      </c>
      <c r="L68" s="42">
        <f>IFERROR(L11/H11-1,"")</f>
        <v/>
      </c>
      <c r="M68" s="42">
        <f>IFERROR(M11/I11-1,"")</f>
        <v/>
      </c>
      <c r="N68" s="42">
        <f>IFERROR(N11/J11-1,"")</f>
        <v/>
      </c>
      <c r="O68" s="42">
        <f>IFERROR(O11/K11-1,"")</f>
        <v/>
      </c>
      <c r="P68" s="42">
        <f>IFERROR(P11/L11-1,"")</f>
        <v/>
      </c>
      <c r="Q68" s="42">
        <f>IFERROR(Q11/M11-1,"")</f>
        <v/>
      </c>
      <c r="R68" s="42">
        <f>IFERROR(R11/N11-1,"")</f>
        <v/>
      </c>
      <c r="S68" s="42">
        <f>IFERROR(S11/O11-1,"")</f>
        <v/>
      </c>
      <c r="T68" s="42">
        <f>IFERROR(T11/P11-1,"")</f>
        <v/>
      </c>
      <c r="U68" s="42">
        <f>IFERROR(U11/Q11-1,"")</f>
        <v/>
      </c>
      <c r="V68" s="42">
        <f>IFERROR(V11/R11-1,"")</f>
        <v/>
      </c>
      <c r="W68" s="42">
        <f>IFERROR(W11/S11-1,"")</f>
        <v/>
      </c>
      <c r="X68" s="42">
        <f>IFERROR(X11/T11-1,"")</f>
        <v/>
      </c>
      <c r="Y68" s="42">
        <f>IFERROR(Y11/U11-1,"")</f>
        <v/>
      </c>
      <c r="Z68" s="42">
        <f>IFERROR(Z11/V11-1,"")</f>
        <v/>
      </c>
      <c r="AA68" s="42">
        <f>IFERROR(AA11/W11-1,"")</f>
        <v/>
      </c>
      <c r="AB68" s="43">
        <f>IFERROR(AB11/X11-1,"")</f>
        <v/>
      </c>
      <c r="AC68" s="43">
        <f>IFERROR(AC11/Y11-1,"")</f>
        <v/>
      </c>
      <c r="AD68" s="43">
        <f>IFERROR(AD11/Z11-1,"")</f>
        <v/>
      </c>
      <c r="AE68" s="43">
        <f>IFERROR(AE11/AA11-1,"")</f>
        <v/>
      </c>
      <c r="AF68" s="43">
        <f>IFERROR(AF11/AB11-1,"")</f>
        <v/>
      </c>
      <c r="AG68" s="43">
        <f>IFERROR(AG11/AC11-1,"")</f>
        <v/>
      </c>
      <c r="AH68" s="43">
        <f>IFERROR(AH11/AD11-1,"")</f>
        <v/>
      </c>
      <c r="AI68" s="43">
        <f>IFERROR(AI11/AE11-1,"")</f>
        <v/>
      </c>
      <c r="AL68" s="42">
        <f>IFERROR(AL11/AK11-1,"")</f>
        <v/>
      </c>
      <c r="AM68" s="42">
        <f>IFERROR(AM11/AL11-1,"")</f>
        <v/>
      </c>
      <c r="AN68" s="42">
        <f>IFERROR(AN11/AM11-1,"")</f>
        <v/>
      </c>
      <c r="AO68" s="42">
        <f>IFERROR(AO11/AN11-1,"")</f>
        <v/>
      </c>
      <c r="AP68" s="43">
        <f>IFERROR(AP11/AO11-1,"")</f>
        <v/>
      </c>
      <c r="AQ68" s="43">
        <f>IFERROR(AQ11/AP11-1,"")</f>
        <v/>
      </c>
      <c r="AR68" s="43">
        <f>IFERROR(AR11/AQ11-1,"")</f>
        <v/>
      </c>
      <c r="AS68" s="43">
        <f>IFERROR(AS11/AR11-1,"")</f>
        <v/>
      </c>
      <c r="AT68" s="43">
        <f>IFERROR(AT11/AS11-1,"")</f>
        <v/>
      </c>
    </row>
    <row r="69"/>
    <row r="70">
      <c r="D70" s="8" t="inlineStr">
        <is>
          <t>QoQ HPC Revenue Growth</t>
        </is>
      </c>
      <c r="H70" s="42">
        <f>IFERROR(H10/G10-1,"")</f>
        <v/>
      </c>
      <c r="I70" s="42">
        <f>IFERROR(I10/H10-1,"")</f>
        <v/>
      </c>
      <c r="J70" s="42">
        <f>IFERROR(J10/I10-1,"")</f>
        <v/>
      </c>
      <c r="K70" s="42">
        <f>IFERROR(K10/J10-1,"")</f>
        <v/>
      </c>
      <c r="L70" s="42">
        <f>IFERROR(L10/K10-1,"")</f>
        <v/>
      </c>
      <c r="M70" s="42">
        <f>IFERROR(M10/L10-1,"")</f>
        <v/>
      </c>
      <c r="N70" s="42">
        <f>IFERROR(N10/M10-1,"")</f>
        <v/>
      </c>
      <c r="O70" s="42">
        <f>IFERROR(O10/N10-1,"")</f>
        <v/>
      </c>
      <c r="P70" s="42">
        <f>IFERROR(P10/O10-1,"")</f>
        <v/>
      </c>
      <c r="Q70" s="42">
        <f>IFERROR(Q10/P10-1,"")</f>
        <v/>
      </c>
      <c r="R70" s="42">
        <f>IFERROR(R10/Q10-1,"")</f>
        <v/>
      </c>
      <c r="S70" s="42">
        <f>IFERROR(S10/R10-1,"")</f>
        <v/>
      </c>
      <c r="T70" s="42">
        <f>IFERROR(T10/S10-1,"")</f>
        <v/>
      </c>
      <c r="U70" s="42">
        <f>IFERROR(U10/T10-1,"")</f>
        <v/>
      </c>
      <c r="V70" s="42">
        <f>IFERROR(V10/U10-1,"")</f>
        <v/>
      </c>
      <c r="W70" s="42">
        <f>IFERROR(W10/V10-1,"")</f>
        <v/>
      </c>
      <c r="X70" s="42">
        <f>IFERROR(X10/W10-1,"")</f>
        <v/>
      </c>
      <c r="Y70" s="42">
        <f>IFERROR(Y10/X10-1,"")</f>
        <v/>
      </c>
      <c r="Z70" s="42">
        <f>IFERROR(Z10/Y10-1,"")</f>
        <v/>
      </c>
      <c r="AA70" s="42">
        <f>IFERROR(AA10/Z10-1,"")</f>
        <v/>
      </c>
      <c r="AB70" s="43">
        <f>IFERROR(AB10/AA10-1,"")</f>
        <v/>
      </c>
      <c r="AC70" s="43">
        <f>IFERROR(AC10/AB10-1,"")</f>
        <v/>
      </c>
      <c r="AD70" s="43">
        <f>IFERROR(AD10/AC10-1,"")</f>
        <v/>
      </c>
      <c r="AE70" s="43">
        <f>IFERROR(AE10/AD10-1,"")</f>
        <v/>
      </c>
      <c r="AF70" s="43">
        <f>IFERROR(AF10/AE10-1,"")</f>
        <v/>
      </c>
      <c r="AG70" s="43">
        <f>IFERROR(AG10/AF10-1,"")</f>
        <v/>
      </c>
      <c r="AH70" s="43">
        <f>IFERROR(AH10/AG10-1,"")</f>
        <v/>
      </c>
      <c r="AI70" s="43">
        <f>IFERROR(AI10/AH10-1,"")</f>
        <v/>
      </c>
    </row>
    <row r="71">
      <c r="D71" s="8" t="inlineStr">
        <is>
          <t>QoQ Smartphone Revenue Growth</t>
        </is>
      </c>
      <c r="H71" s="42">
        <f>IFERROR(H11/G11-1,"")</f>
        <v/>
      </c>
      <c r="I71" s="42">
        <f>IFERROR(I11/H11-1,"")</f>
        <v/>
      </c>
      <c r="J71" s="42">
        <f>IFERROR(J11/I11-1,"")</f>
        <v/>
      </c>
      <c r="K71" s="42">
        <f>IFERROR(K11/J11-1,"")</f>
        <v/>
      </c>
      <c r="L71" s="42">
        <f>IFERROR(L11/K11-1,"")</f>
        <v/>
      </c>
      <c r="M71" s="42">
        <f>IFERROR(M11/L11-1,"")</f>
        <v/>
      </c>
      <c r="N71" s="42">
        <f>IFERROR(N11/M11-1,"")</f>
        <v/>
      </c>
      <c r="O71" s="42">
        <f>IFERROR(O11/N11-1,"")</f>
        <v/>
      </c>
      <c r="P71" s="42">
        <f>IFERROR(P11/O11-1,"")</f>
        <v/>
      </c>
      <c r="Q71" s="42">
        <f>IFERROR(Q11/P11-1,"")</f>
        <v/>
      </c>
      <c r="R71" s="42">
        <f>IFERROR(R11/Q11-1,"")</f>
        <v/>
      </c>
      <c r="S71" s="42">
        <f>IFERROR(S11/R11-1,"")</f>
        <v/>
      </c>
      <c r="T71" s="42">
        <f>IFERROR(T11/S11-1,"")</f>
        <v/>
      </c>
      <c r="U71" s="42">
        <f>IFERROR(U11/T11-1,"")</f>
        <v/>
      </c>
      <c r="V71" s="42">
        <f>IFERROR(V11/U11-1,"")</f>
        <v/>
      </c>
      <c r="W71" s="42">
        <f>IFERROR(W11/V11-1,"")</f>
        <v/>
      </c>
      <c r="X71" s="42">
        <f>IFERROR(X11/W11-1,"")</f>
        <v/>
      </c>
      <c r="Y71" s="42">
        <f>IFERROR(Y11/X11-1,"")</f>
        <v/>
      </c>
      <c r="Z71" s="42">
        <f>IFERROR(Z11/Y11-1,"")</f>
        <v/>
      </c>
      <c r="AA71" s="42">
        <f>IFERROR(AA11/Z11-1,"")</f>
        <v/>
      </c>
      <c r="AB71" s="43">
        <f>IFERROR(AB11/AA11-1,"")</f>
        <v/>
      </c>
      <c r="AC71" s="43">
        <f>IFERROR(AC11/AB11-1,"")</f>
        <v/>
      </c>
      <c r="AD71" s="43">
        <f>IFERROR(AD11/AC11-1,"")</f>
        <v/>
      </c>
      <c r="AE71" s="43">
        <f>IFERROR(AE11/AD11-1,"")</f>
        <v/>
      </c>
      <c r="AF71" s="43">
        <f>IFERROR(AF11/AE11-1,"")</f>
        <v/>
      </c>
      <c r="AG71" s="43">
        <f>IFERROR(AG11/AF11-1,"")</f>
        <v/>
      </c>
      <c r="AH71" s="43">
        <f>IFERROR(AH11/AG11-1,"")</f>
        <v/>
      </c>
      <c r="AI71" s="43">
        <f>IFERROR(AI11/AH11-1,"")</f>
        <v/>
      </c>
    </row>
    <row r="72">
      <c r="D72" s="8" t="inlineStr">
        <is>
          <t>QoQ IoT Revenue Growth</t>
        </is>
      </c>
      <c r="H72" s="42">
        <f>IFERROR(H12/G12-1,"")</f>
        <v/>
      </c>
      <c r="I72" s="42">
        <f>IFERROR(I12/H12-1,"")</f>
        <v/>
      </c>
      <c r="J72" s="42">
        <f>IFERROR(J12/I12-1,"")</f>
        <v/>
      </c>
      <c r="K72" s="42">
        <f>IFERROR(K12/J12-1,"")</f>
        <v/>
      </c>
      <c r="L72" s="42">
        <f>IFERROR(L12/K12-1,"")</f>
        <v/>
      </c>
      <c r="M72" s="42">
        <f>IFERROR(M12/L12-1,"")</f>
        <v/>
      </c>
      <c r="N72" s="42">
        <f>IFERROR(N12/M12-1,"")</f>
        <v/>
      </c>
      <c r="O72" s="42">
        <f>IFERROR(O12/N12-1,"")</f>
        <v/>
      </c>
      <c r="P72" s="42">
        <f>IFERROR(P12/O12-1,"")</f>
        <v/>
      </c>
      <c r="Q72" s="42">
        <f>IFERROR(Q12/P12-1,"")</f>
        <v/>
      </c>
      <c r="R72" s="42">
        <f>IFERROR(R12/Q12-1,"")</f>
        <v/>
      </c>
      <c r="S72" s="42">
        <f>IFERROR(S12/R12-1,"")</f>
        <v/>
      </c>
      <c r="T72" s="42">
        <f>IFERROR(T12/S12-1,"")</f>
        <v/>
      </c>
      <c r="U72" s="42">
        <f>IFERROR(U12/T12-1,"")</f>
        <v/>
      </c>
      <c r="V72" s="42">
        <f>IFERROR(V12/U12-1,"")</f>
        <v/>
      </c>
      <c r="W72" s="42">
        <f>IFERROR(W12/V12-1,"")</f>
        <v/>
      </c>
      <c r="X72" s="42">
        <f>IFERROR(X12/W12-1,"")</f>
        <v/>
      </c>
      <c r="Y72" s="42">
        <f>IFERROR(Y12/X12-1,"")</f>
        <v/>
      </c>
      <c r="Z72" s="42">
        <f>IFERROR(Z12/Y12-1,"")</f>
        <v/>
      </c>
      <c r="AA72" s="42">
        <f>IFERROR(AA12/Z12-1,"")</f>
        <v/>
      </c>
      <c r="AB72" s="43">
        <f>IFERROR(AB12/AA12-1,"")</f>
        <v/>
      </c>
      <c r="AC72" s="43">
        <f>IFERROR(AC12/AB12-1,"")</f>
        <v/>
      </c>
      <c r="AD72" s="43">
        <f>IFERROR(AD12/AC12-1,"")</f>
        <v/>
      </c>
      <c r="AE72" s="43">
        <f>IFERROR(AE12/AD12-1,"")</f>
        <v/>
      </c>
      <c r="AF72" s="43">
        <f>IFERROR(AF12/AE12-1,"")</f>
        <v/>
      </c>
      <c r="AG72" s="43">
        <f>IFERROR(AG12/AF12-1,"")</f>
        <v/>
      </c>
      <c r="AH72" s="43">
        <f>IFERROR(AH12/AG12-1,"")</f>
        <v/>
      </c>
      <c r="AI72" s="43">
        <f>IFERROR(AI12/AH12-1,"")</f>
        <v/>
      </c>
    </row>
    <row r="73">
      <c r="D73" s="8" t="inlineStr">
        <is>
          <t>QoQ Automotive Revenue Growth</t>
        </is>
      </c>
      <c r="H73" s="42">
        <f>IFERROR(H13/G13-1,"")</f>
        <v/>
      </c>
      <c r="I73" s="42">
        <f>IFERROR(I13/H13-1,"")</f>
        <v/>
      </c>
      <c r="J73" s="42">
        <f>IFERROR(J13/I13-1,"")</f>
        <v/>
      </c>
      <c r="K73" s="42">
        <f>IFERROR(K13/J13-1,"")</f>
        <v/>
      </c>
      <c r="L73" s="42">
        <f>IFERROR(L13/K13-1,"")</f>
        <v/>
      </c>
      <c r="M73" s="42">
        <f>IFERROR(M13/L13-1,"")</f>
        <v/>
      </c>
      <c r="N73" s="42">
        <f>IFERROR(N13/M13-1,"")</f>
        <v/>
      </c>
      <c r="O73" s="42">
        <f>IFERROR(O13/N13-1,"")</f>
        <v/>
      </c>
      <c r="P73" s="42">
        <f>IFERROR(P13/O13-1,"")</f>
        <v/>
      </c>
      <c r="Q73" s="42">
        <f>IFERROR(Q13/P13-1,"")</f>
        <v/>
      </c>
      <c r="R73" s="42">
        <f>IFERROR(R13/Q13-1,"")</f>
        <v/>
      </c>
      <c r="S73" s="42">
        <f>IFERROR(S13/R13-1,"")</f>
        <v/>
      </c>
      <c r="T73" s="42">
        <f>IFERROR(T13/S13-1,"")</f>
        <v/>
      </c>
      <c r="U73" s="42">
        <f>IFERROR(U13/T13-1,"")</f>
        <v/>
      </c>
      <c r="V73" s="42">
        <f>IFERROR(V13/U13-1,"")</f>
        <v/>
      </c>
      <c r="W73" s="42">
        <f>IFERROR(W13/V13-1,"")</f>
        <v/>
      </c>
      <c r="X73" s="42">
        <f>IFERROR(X13/W13-1,"")</f>
        <v/>
      </c>
      <c r="Y73" s="42">
        <f>IFERROR(Y13/X13-1,"")</f>
        <v/>
      </c>
      <c r="Z73" s="42">
        <f>IFERROR(Z13/Y13-1,"")</f>
        <v/>
      </c>
      <c r="AA73" s="42">
        <f>IFERROR(AA13/Z13-1,"")</f>
        <v/>
      </c>
      <c r="AB73" s="43">
        <f>IFERROR(AB13/AA13-1,"")</f>
        <v/>
      </c>
      <c r="AC73" s="43">
        <f>IFERROR(AC13/AB13-1,"")</f>
        <v/>
      </c>
      <c r="AD73" s="43">
        <f>IFERROR(AD13/AC13-1,"")</f>
        <v/>
      </c>
      <c r="AE73" s="43">
        <f>IFERROR(AE13/AD13-1,"")</f>
        <v/>
      </c>
      <c r="AF73" s="43">
        <f>IFERROR(AF13/AE13-1,"")</f>
        <v/>
      </c>
      <c r="AG73" s="43">
        <f>IFERROR(AG13/AF13-1,"")</f>
        <v/>
      </c>
      <c r="AH73" s="43">
        <f>IFERROR(AH13/AG13-1,"")</f>
        <v/>
      </c>
      <c r="AI73" s="43">
        <f>IFERROR(AI13/AH13-1,"")</f>
        <v/>
      </c>
    </row>
    <row r="74">
      <c r="D74" s="8" t="inlineStr">
        <is>
          <t>QoQ DCE Revenue Growth</t>
        </is>
      </c>
      <c r="H74" s="42">
        <f>IFERROR(H14/G14-1,"")</f>
        <v/>
      </c>
      <c r="I74" s="42">
        <f>IFERROR(I14/H14-1,"")</f>
        <v/>
      </c>
      <c r="J74" s="42">
        <f>IFERROR(J14/I14-1,"")</f>
        <v/>
      </c>
      <c r="K74" s="42">
        <f>IFERROR(K14/J14-1,"")</f>
        <v/>
      </c>
      <c r="L74" s="42">
        <f>IFERROR(L14/K14-1,"")</f>
        <v/>
      </c>
      <c r="M74" s="42">
        <f>IFERROR(M14/L14-1,"")</f>
        <v/>
      </c>
      <c r="N74" s="42">
        <f>IFERROR(N14/M14-1,"")</f>
        <v/>
      </c>
      <c r="O74" s="42">
        <f>IFERROR(O14/N14-1,"")</f>
        <v/>
      </c>
      <c r="P74" s="42">
        <f>IFERROR(P14/O14-1,"")</f>
        <v/>
      </c>
      <c r="Q74" s="42">
        <f>IFERROR(Q14/P14-1,"")</f>
        <v/>
      </c>
      <c r="R74" s="42">
        <f>IFERROR(R14/Q14-1,"")</f>
        <v/>
      </c>
      <c r="S74" s="42">
        <f>IFERROR(S14/R14-1,"")</f>
        <v/>
      </c>
      <c r="T74" s="42">
        <f>IFERROR(T14/S14-1,"")</f>
        <v/>
      </c>
      <c r="U74" s="42">
        <f>IFERROR(U14/T14-1,"")</f>
        <v/>
      </c>
      <c r="V74" s="42">
        <f>IFERROR(V14/U14-1,"")</f>
        <v/>
      </c>
      <c r="W74" s="42">
        <f>IFERROR(W14/V14-1,"")</f>
        <v/>
      </c>
      <c r="X74" s="42">
        <f>IFERROR(X14/W14-1,"")</f>
        <v/>
      </c>
      <c r="Y74" s="42">
        <f>IFERROR(Y14/X14-1,"")</f>
        <v/>
      </c>
      <c r="Z74" s="42">
        <f>IFERROR(Z14/Y14-1,"")</f>
        <v/>
      </c>
      <c r="AA74" s="42">
        <f>IFERROR(AA14/Z14-1,"")</f>
        <v/>
      </c>
      <c r="AB74" s="43">
        <f>IFERROR(AB14/AA14-1,"")</f>
        <v/>
      </c>
      <c r="AC74" s="43">
        <f>IFERROR(AC14/AB14-1,"")</f>
        <v/>
      </c>
      <c r="AD74" s="43">
        <f>IFERROR(AD14/AC14-1,"")</f>
        <v/>
      </c>
      <c r="AE74" s="43">
        <f>IFERROR(AE14/AD14-1,"")</f>
        <v/>
      </c>
      <c r="AF74" s="43">
        <f>IFERROR(AF14/AE14-1,"")</f>
        <v/>
      </c>
      <c r="AG74" s="43">
        <f>IFERROR(AG14/AF14-1,"")</f>
        <v/>
      </c>
      <c r="AH74" s="43">
        <f>IFERROR(AH14/AG14-1,"")</f>
        <v/>
      </c>
      <c r="AI74" s="43">
        <f>IFERROR(AI14/AH14-1,"")</f>
        <v/>
      </c>
    </row>
    <row r="75">
      <c r="D75" s="8" t="inlineStr">
        <is>
          <t>QoQ Others Revenue Growth</t>
        </is>
      </c>
      <c r="H75" s="42">
        <f>IFERROR(H15/G15-1,"")</f>
        <v/>
      </c>
      <c r="I75" s="42">
        <f>IFERROR(I15/H15-1,"")</f>
        <v/>
      </c>
      <c r="J75" s="42">
        <f>IFERROR(J15/I15-1,"")</f>
        <v/>
      </c>
      <c r="K75" s="42">
        <f>IFERROR(K15/J15-1,"")</f>
        <v/>
      </c>
      <c r="L75" s="42">
        <f>IFERROR(L15/K15-1,"")</f>
        <v/>
      </c>
      <c r="M75" s="42">
        <f>IFERROR(M15/L15-1,"")</f>
        <v/>
      </c>
      <c r="N75" s="42">
        <f>IFERROR(N15/M15-1,"")</f>
        <v/>
      </c>
      <c r="O75" s="42">
        <f>IFERROR(O15/N15-1,"")</f>
        <v/>
      </c>
      <c r="P75" s="42">
        <f>IFERROR(P15/O15-1,"")</f>
        <v/>
      </c>
      <c r="Q75" s="42">
        <f>IFERROR(Q15/P15-1,"")</f>
        <v/>
      </c>
      <c r="R75" s="42">
        <f>IFERROR(R15/Q15-1,"")</f>
        <v/>
      </c>
      <c r="S75" s="42">
        <f>IFERROR(S15/R15-1,"")</f>
        <v/>
      </c>
      <c r="T75" s="42">
        <f>IFERROR(T15/S15-1,"")</f>
        <v/>
      </c>
      <c r="U75" s="42">
        <f>IFERROR(U15/T15-1,"")</f>
        <v/>
      </c>
      <c r="V75" s="42">
        <f>IFERROR(V15/U15-1,"")</f>
        <v/>
      </c>
      <c r="W75" s="42">
        <f>IFERROR(W15/V15-1,"")</f>
        <v/>
      </c>
      <c r="X75" s="42">
        <f>IFERROR(X15/W15-1,"")</f>
        <v/>
      </c>
      <c r="Y75" s="42">
        <f>IFERROR(Y15/X15-1,"")</f>
        <v/>
      </c>
      <c r="Z75" s="42">
        <f>IFERROR(Z15/Y15-1,"")</f>
        <v/>
      </c>
      <c r="AA75" s="42">
        <f>IFERROR(AA15/Z15-1,"")</f>
        <v/>
      </c>
      <c r="AB75" s="43">
        <f>IFERROR(AB15/AA15-1,"")</f>
        <v/>
      </c>
      <c r="AC75" s="43">
        <f>IFERROR(AC15/AB15-1,"")</f>
        <v/>
      </c>
      <c r="AD75" s="43">
        <f>IFERROR(AD15/AC15-1,"")</f>
        <v/>
      </c>
      <c r="AE75" s="43">
        <f>IFERROR(AE15/AD15-1,"")</f>
        <v/>
      </c>
      <c r="AF75" s="43">
        <f>IFERROR(AF15/AE15-1,"")</f>
        <v/>
      </c>
      <c r="AG75" s="43">
        <f>IFERROR(AG15/AF15-1,"")</f>
        <v/>
      </c>
      <c r="AH75" s="43">
        <f>IFERROR(AH15/AG15-1,"")</f>
        <v/>
      </c>
      <c r="AI75" s="43">
        <f>IFERROR(AI15/AH15-1,"")</f>
        <v/>
      </c>
    </row>
    <row r="76"/>
    <row r="77">
      <c r="D77" s="8" t="inlineStr">
        <is>
          <t>Gross Margin %</t>
        </is>
      </c>
      <c r="G77" s="42">
        <f>IFERROR(G20/G16,"")</f>
        <v/>
      </c>
      <c r="H77" s="42">
        <f>IFERROR(H20/H16,"")</f>
        <v/>
      </c>
      <c r="I77" s="42">
        <f>IFERROR(I20/I16,"")</f>
        <v/>
      </c>
      <c r="J77" s="42">
        <f>IFERROR(J20/J16,"")</f>
        <v/>
      </c>
      <c r="K77" s="42">
        <f>IFERROR(K20/K16,"")</f>
        <v/>
      </c>
      <c r="L77" s="42">
        <f>IFERROR(L20/L16,"")</f>
        <v/>
      </c>
      <c r="M77" s="42">
        <f>IFERROR(M20/M16,"")</f>
        <v/>
      </c>
      <c r="N77" s="42">
        <f>IFERROR(N20/N16,"")</f>
        <v/>
      </c>
      <c r="O77" s="42">
        <f>IFERROR(O20/O16,"")</f>
        <v/>
      </c>
      <c r="P77" s="42">
        <f>IFERROR(P20/P16,"")</f>
        <v/>
      </c>
      <c r="Q77" s="42">
        <f>IFERROR(Q20/Q16,"")</f>
        <v/>
      </c>
      <c r="R77" s="42">
        <f>IFERROR(R20/R16,"")</f>
        <v/>
      </c>
      <c r="S77" s="42">
        <f>IFERROR(S20/S16,"")</f>
        <v/>
      </c>
      <c r="T77" s="42">
        <f>IFERROR(T20/T16,"")</f>
        <v/>
      </c>
      <c r="U77" s="42">
        <f>IFERROR(U20/U16,"")</f>
        <v/>
      </c>
      <c r="V77" s="42">
        <f>IFERROR(V20/V16,"")</f>
        <v/>
      </c>
      <c r="W77" s="42">
        <f>IFERROR(W20/W16,"")</f>
        <v/>
      </c>
      <c r="X77" s="42">
        <f>IFERROR(X20/X16,"")</f>
        <v/>
      </c>
      <c r="Y77" s="42">
        <f>IFERROR(Y20/Y16,"")</f>
        <v/>
      </c>
      <c r="Z77" s="42">
        <f>IFERROR(Z20/Z16,"")</f>
        <v/>
      </c>
      <c r="AA77" s="42">
        <f>IFERROR(AA20/AA16,"")</f>
        <v/>
      </c>
      <c r="AB77" s="44" t="n">
        <v>0.665</v>
      </c>
      <c r="AC77" s="44" t="n">
        <v>0.66</v>
      </c>
      <c r="AD77" s="44" t="n">
        <v>0.655</v>
      </c>
      <c r="AE77" s="44" t="n">
        <v>0.64</v>
      </c>
      <c r="AF77" s="44" t="n">
        <v>0.635</v>
      </c>
      <c r="AG77" s="44" t="n">
        <v>0.63</v>
      </c>
      <c r="AH77" s="44" t="n">
        <v>0.625</v>
      </c>
      <c r="AI77" s="44" t="n">
        <v>0.62</v>
      </c>
      <c r="AK77" s="42">
        <f>IFERROR(AK20/AK16,"")</f>
        <v/>
      </c>
      <c r="AL77" s="42">
        <f>IFERROR(AL20/AL16,"")</f>
        <v/>
      </c>
      <c r="AM77" s="42">
        <f>IFERROR(AM20/AM16,"")</f>
        <v/>
      </c>
      <c r="AN77" s="42">
        <f>IFERROR(AN20/AN16,"")</f>
        <v/>
      </c>
      <c r="AO77" s="42">
        <f>IFERROR(AO20/AO16,"")</f>
        <v/>
      </c>
      <c r="AP77" s="43">
        <f>IFERROR(AP20/AP16,"")</f>
        <v/>
      </c>
      <c r="AQ77" s="43">
        <f>IFERROR(AQ20/AQ16,"")</f>
        <v/>
      </c>
      <c r="AR77" s="44" t="n">
        <v>0.605</v>
      </c>
      <c r="AS77" s="44" t="n">
        <v>0.595</v>
      </c>
      <c r="AT77" s="44" t="n">
        <v>0.59</v>
      </c>
      <c r="AX77" s="45" t="inlineStr">
        <is>
          <t>2Q26 = guidance mid (65.5-67.5%); drift = overseas-fab dilution 2-3pp/yr + N2 ramp + TWD; see kpi_drivers.md</t>
        </is>
      </c>
    </row>
    <row r="78">
      <c r="D78" s="8" t="inlineStr">
        <is>
          <t>R&amp;D % of Net Revenue</t>
        </is>
      </c>
      <c r="G78" s="42">
        <f>IFERROR(-G23/G16,"")</f>
        <v/>
      </c>
      <c r="H78" s="42">
        <f>IFERROR(-H23/H16,"")</f>
        <v/>
      </c>
      <c r="I78" s="42">
        <f>IFERROR(-I23/I16,"")</f>
        <v/>
      </c>
      <c r="J78" s="42">
        <f>IFERROR(-J23/J16,"")</f>
        <v/>
      </c>
      <c r="K78" s="42">
        <f>IFERROR(-K23/K16,"")</f>
        <v/>
      </c>
      <c r="L78" s="42">
        <f>IFERROR(-L23/L16,"")</f>
        <v/>
      </c>
      <c r="M78" s="42">
        <f>IFERROR(-M23/M16,"")</f>
        <v/>
      </c>
      <c r="N78" s="42">
        <f>IFERROR(-N23/N16,"")</f>
        <v/>
      </c>
      <c r="O78" s="42">
        <f>IFERROR(-O23/O16,"")</f>
        <v/>
      </c>
      <c r="P78" s="42">
        <f>IFERROR(-P23/P16,"")</f>
        <v/>
      </c>
      <c r="Q78" s="42">
        <f>IFERROR(-Q23/Q16,"")</f>
        <v/>
      </c>
      <c r="R78" s="42">
        <f>IFERROR(-R23/R16,"")</f>
        <v/>
      </c>
      <c r="S78" s="42">
        <f>IFERROR(-S23/S16,"")</f>
        <v/>
      </c>
      <c r="T78" s="42">
        <f>IFERROR(-T23/T16,"")</f>
        <v/>
      </c>
      <c r="U78" s="42">
        <f>IFERROR(-U23/U16,"")</f>
        <v/>
      </c>
      <c r="V78" s="42">
        <f>IFERROR(-V23/V16,"")</f>
        <v/>
      </c>
      <c r="W78" s="42">
        <f>IFERROR(-W23/W16,"")</f>
        <v/>
      </c>
      <c r="X78" s="42">
        <f>IFERROR(-X23/X16,"")</f>
        <v/>
      </c>
      <c r="Y78" s="42">
        <f>IFERROR(-Y23/Y16,"")</f>
        <v/>
      </c>
      <c r="Z78" s="42">
        <f>IFERROR(-Z23/Z16,"")</f>
        <v/>
      </c>
      <c r="AA78" s="42">
        <f>IFERROR(-AA23/AA16,"")</f>
        <v/>
      </c>
      <c r="AB78" s="44" t="n">
        <v>0.063</v>
      </c>
      <c r="AC78" s="44" t="n">
        <v>0.061</v>
      </c>
      <c r="AD78" s="44" t="n">
        <v>0.062</v>
      </c>
      <c r="AE78" s="44" t="n">
        <v>0.064</v>
      </c>
      <c r="AF78" s="44" t="n">
        <v>0.063</v>
      </c>
      <c r="AG78" s="44" t="n">
        <v>0.062</v>
      </c>
      <c r="AH78" s="44" t="n">
        <v>0.062</v>
      </c>
      <c r="AI78" s="44" t="n">
        <v>0.064</v>
      </c>
      <c r="AK78" s="42">
        <f>IFERROR(-AK23/AK16,"")</f>
        <v/>
      </c>
      <c r="AL78" s="42">
        <f>IFERROR(-AL23/AL16,"")</f>
        <v/>
      </c>
      <c r="AM78" s="42">
        <f>IFERROR(-AM23/AM16,"")</f>
        <v/>
      </c>
      <c r="AN78" s="42">
        <f>IFERROR(-AN23/AN16,"")</f>
        <v/>
      </c>
      <c r="AO78" s="42">
        <f>IFERROR(-AO23/AO16,"")</f>
        <v/>
      </c>
      <c r="AP78" s="43">
        <f>IFERROR(-AP23/AP16,"")</f>
        <v/>
      </c>
      <c r="AQ78" s="43">
        <f>IFERROR(-AQ23/AQ16,"")</f>
        <v/>
      </c>
      <c r="AR78" s="44" t="n">
        <v>0.065</v>
      </c>
      <c r="AS78" s="44" t="n">
        <v>0.065</v>
      </c>
      <c r="AT78" s="44" t="n">
        <v>0.065</v>
      </c>
    </row>
    <row r="79">
      <c r="D79" s="8" t="inlineStr">
        <is>
          <t>SG&amp;A % of Net Revenue</t>
        </is>
      </c>
      <c r="G79" s="42">
        <f>IFERROR(-G24/G16,"")</f>
        <v/>
      </c>
      <c r="H79" s="42">
        <f>IFERROR(-H24/H16,"")</f>
        <v/>
      </c>
      <c r="I79" s="42">
        <f>IFERROR(-I24/I16,"")</f>
        <v/>
      </c>
      <c r="J79" s="42">
        <f>IFERROR(-J24/J16,"")</f>
        <v/>
      </c>
      <c r="K79" s="42">
        <f>IFERROR(-K24/K16,"")</f>
        <v/>
      </c>
      <c r="L79" s="42">
        <f>IFERROR(-L24/L16,"")</f>
        <v/>
      </c>
      <c r="M79" s="42">
        <f>IFERROR(-M24/M16,"")</f>
        <v/>
      </c>
      <c r="N79" s="42">
        <f>IFERROR(-N24/N16,"")</f>
        <v/>
      </c>
      <c r="O79" s="42">
        <f>IFERROR(-O24/O16,"")</f>
        <v/>
      </c>
      <c r="P79" s="42">
        <f>IFERROR(-P24/P16,"")</f>
        <v/>
      </c>
      <c r="Q79" s="42">
        <f>IFERROR(-Q24/Q16,"")</f>
        <v/>
      </c>
      <c r="R79" s="42">
        <f>IFERROR(-R24/R16,"")</f>
        <v/>
      </c>
      <c r="S79" s="42">
        <f>IFERROR(-S24/S16,"")</f>
        <v/>
      </c>
      <c r="T79" s="42">
        <f>IFERROR(-T24/T16,"")</f>
        <v/>
      </c>
      <c r="U79" s="42">
        <f>IFERROR(-U24/U16,"")</f>
        <v/>
      </c>
      <c r="V79" s="42">
        <f>IFERROR(-V24/V16,"")</f>
        <v/>
      </c>
      <c r="W79" s="42">
        <f>IFERROR(-W24/W16,"")</f>
        <v/>
      </c>
      <c r="X79" s="42">
        <f>IFERROR(-X24/X16,"")</f>
        <v/>
      </c>
      <c r="Y79" s="42">
        <f>IFERROR(-Y24/Y16,"")</f>
        <v/>
      </c>
      <c r="Z79" s="42">
        <f>IFERROR(-Z24/Z16,"")</f>
        <v/>
      </c>
      <c r="AA79" s="42">
        <f>IFERROR(-AA24/AA16,"")</f>
        <v/>
      </c>
      <c r="AB79" s="44" t="n">
        <v>0.024</v>
      </c>
      <c r="AC79" s="44" t="n">
        <v>0.022</v>
      </c>
      <c r="AD79" s="44" t="n">
        <v>0.022</v>
      </c>
      <c r="AE79" s="44" t="n">
        <v>0.022</v>
      </c>
      <c r="AF79" s="44" t="n">
        <v>0.022</v>
      </c>
      <c r="AG79" s="44" t="n">
        <v>0.022</v>
      </c>
      <c r="AH79" s="44" t="n">
        <v>0.022</v>
      </c>
      <c r="AI79" s="44" t="n">
        <v>0.022</v>
      </c>
      <c r="AK79" s="42">
        <f>IFERROR(-AK24/AK16,"")</f>
        <v/>
      </c>
      <c r="AL79" s="42">
        <f>IFERROR(-AL24/AL16,"")</f>
        <v/>
      </c>
      <c r="AM79" s="42">
        <f>IFERROR(-AM24/AM16,"")</f>
        <v/>
      </c>
      <c r="AN79" s="42">
        <f>IFERROR(-AN24/AN16,"")</f>
        <v/>
      </c>
      <c r="AO79" s="42">
        <f>IFERROR(-AO24/AO16,"")</f>
        <v/>
      </c>
      <c r="AP79" s="43">
        <f>IFERROR(-AP24/AP16,"")</f>
        <v/>
      </c>
      <c r="AQ79" s="43">
        <f>IFERROR(-AQ24/AQ16,"")</f>
        <v/>
      </c>
      <c r="AR79" s="44" t="n">
        <v>0.022</v>
      </c>
      <c r="AS79" s="44" t="n">
        <v>0.022</v>
      </c>
      <c r="AT79" s="44" t="n">
        <v>0.022</v>
      </c>
    </row>
    <row r="80">
      <c r="D80" s="8" t="inlineStr">
        <is>
          <t>Total OpEx % of Net Revenue</t>
        </is>
      </c>
      <c r="G80" s="42">
        <f>IFERROR(-G25/G16,"")</f>
        <v/>
      </c>
      <c r="H80" s="42">
        <f>IFERROR(-H25/H16,"")</f>
        <v/>
      </c>
      <c r="I80" s="42">
        <f>IFERROR(-I25/I16,"")</f>
        <v/>
      </c>
      <c r="J80" s="42">
        <f>IFERROR(-J25/J16,"")</f>
        <v/>
      </c>
      <c r="K80" s="42">
        <f>IFERROR(-K25/K16,"")</f>
        <v/>
      </c>
      <c r="L80" s="42">
        <f>IFERROR(-L25/L16,"")</f>
        <v/>
      </c>
      <c r="M80" s="42">
        <f>IFERROR(-M25/M16,"")</f>
        <v/>
      </c>
      <c r="N80" s="42">
        <f>IFERROR(-N25/N16,"")</f>
        <v/>
      </c>
      <c r="O80" s="42">
        <f>IFERROR(-O25/O16,"")</f>
        <v/>
      </c>
      <c r="P80" s="42">
        <f>IFERROR(-P25/P16,"")</f>
        <v/>
      </c>
      <c r="Q80" s="42">
        <f>IFERROR(-Q25/Q16,"")</f>
        <v/>
      </c>
      <c r="R80" s="42">
        <f>IFERROR(-R25/R16,"")</f>
        <v/>
      </c>
      <c r="S80" s="42">
        <f>IFERROR(-S25/S16,"")</f>
        <v/>
      </c>
      <c r="T80" s="42">
        <f>IFERROR(-T25/T16,"")</f>
        <v/>
      </c>
      <c r="U80" s="42">
        <f>IFERROR(-U25/U16,"")</f>
        <v/>
      </c>
      <c r="V80" s="42">
        <f>IFERROR(-V25/V16,"")</f>
        <v/>
      </c>
      <c r="W80" s="42">
        <f>IFERROR(-W25/W16,"")</f>
        <v/>
      </c>
      <c r="X80" s="42">
        <f>IFERROR(-X25/X16,"")</f>
        <v/>
      </c>
      <c r="Y80" s="42">
        <f>IFERROR(-Y25/Y16,"")</f>
        <v/>
      </c>
      <c r="Z80" s="42">
        <f>IFERROR(-Z25/Z16,"")</f>
        <v/>
      </c>
      <c r="AA80" s="42">
        <f>IFERROR(-AA25/AA16,"")</f>
        <v/>
      </c>
      <c r="AB80" s="43">
        <f>IFERROR(-AB25/AB16,"")</f>
        <v/>
      </c>
      <c r="AC80" s="43">
        <f>IFERROR(-AC25/AC16,"")</f>
        <v/>
      </c>
      <c r="AD80" s="43">
        <f>IFERROR(-AD25/AD16,"")</f>
        <v/>
      </c>
      <c r="AE80" s="43">
        <f>IFERROR(-AE25/AE16,"")</f>
        <v/>
      </c>
      <c r="AF80" s="43">
        <f>IFERROR(-AF25/AF16,"")</f>
        <v/>
      </c>
      <c r="AG80" s="43">
        <f>IFERROR(-AG25/AG16,"")</f>
        <v/>
      </c>
      <c r="AH80" s="43">
        <f>IFERROR(-AH25/AH16,"")</f>
        <v/>
      </c>
      <c r="AI80" s="43">
        <f>IFERROR(-AI25/AI16,"")</f>
        <v/>
      </c>
      <c r="AK80" s="42">
        <f>IFERROR(-AK25/AK16,"")</f>
        <v/>
      </c>
      <c r="AL80" s="42">
        <f>IFERROR(-AL25/AL16,"")</f>
        <v/>
      </c>
      <c r="AM80" s="42">
        <f>IFERROR(-AM25/AM16,"")</f>
        <v/>
      </c>
      <c r="AN80" s="42">
        <f>IFERROR(-AN25/AN16,"")</f>
        <v/>
      </c>
      <c r="AO80" s="42">
        <f>IFERROR(-AO25/AO16,"")</f>
        <v/>
      </c>
      <c r="AP80" s="43">
        <f>IFERROR(-AP25/AP16,"")</f>
        <v/>
      </c>
      <c r="AQ80" s="43">
        <f>IFERROR(-AQ25/AQ16,"")</f>
        <v/>
      </c>
      <c r="AR80" s="43">
        <f>IFERROR(-AR25/AR16,"")</f>
        <v/>
      </c>
      <c r="AS80" s="43">
        <f>IFERROR(-AS25/AS16,"")</f>
        <v/>
      </c>
      <c r="AT80" s="43">
        <f>IFERROR(-AT25/AT16,"")</f>
        <v/>
      </c>
    </row>
    <row r="81">
      <c r="D81" s="8" t="inlineStr">
        <is>
          <t>Operating Margin</t>
        </is>
      </c>
      <c r="G81" s="42">
        <f>IFERROR(G29/G16,"")</f>
        <v/>
      </c>
      <c r="H81" s="42">
        <f>IFERROR(H29/H16,"")</f>
        <v/>
      </c>
      <c r="I81" s="42">
        <f>IFERROR(I29/I16,"")</f>
        <v/>
      </c>
      <c r="J81" s="42">
        <f>IFERROR(J29/J16,"")</f>
        <v/>
      </c>
      <c r="K81" s="42">
        <f>IFERROR(K29/K16,"")</f>
        <v/>
      </c>
      <c r="L81" s="42">
        <f>IFERROR(L29/L16,"")</f>
        <v/>
      </c>
      <c r="M81" s="42">
        <f>IFERROR(M29/M16,"")</f>
        <v/>
      </c>
      <c r="N81" s="42">
        <f>IFERROR(N29/N16,"")</f>
        <v/>
      </c>
      <c r="O81" s="42">
        <f>IFERROR(O29/O16,"")</f>
        <v/>
      </c>
      <c r="P81" s="42">
        <f>IFERROR(P29/P16,"")</f>
        <v/>
      </c>
      <c r="Q81" s="42">
        <f>IFERROR(Q29/Q16,"")</f>
        <v/>
      </c>
      <c r="R81" s="42">
        <f>IFERROR(R29/R16,"")</f>
        <v/>
      </c>
      <c r="S81" s="42">
        <f>IFERROR(S29/S16,"")</f>
        <v/>
      </c>
      <c r="T81" s="42">
        <f>IFERROR(T29/T16,"")</f>
        <v/>
      </c>
      <c r="U81" s="42">
        <f>IFERROR(U29/U16,"")</f>
        <v/>
      </c>
      <c r="V81" s="42">
        <f>IFERROR(V29/V16,"")</f>
        <v/>
      </c>
      <c r="W81" s="42">
        <f>IFERROR(W29/W16,"")</f>
        <v/>
      </c>
      <c r="X81" s="42">
        <f>IFERROR(X29/X16,"")</f>
        <v/>
      </c>
      <c r="Y81" s="42">
        <f>IFERROR(Y29/Y16,"")</f>
        <v/>
      </c>
      <c r="Z81" s="42">
        <f>IFERROR(Z29/Z16,"")</f>
        <v/>
      </c>
      <c r="AA81" s="42">
        <f>IFERROR(AA29/AA16,"")</f>
        <v/>
      </c>
      <c r="AB81" s="43">
        <f>IFERROR(AB29/AB16,"")</f>
        <v/>
      </c>
      <c r="AC81" s="43">
        <f>IFERROR(AC29/AC16,"")</f>
        <v/>
      </c>
      <c r="AD81" s="43">
        <f>IFERROR(AD29/AD16,"")</f>
        <v/>
      </c>
      <c r="AE81" s="43">
        <f>IFERROR(AE29/AE16,"")</f>
        <v/>
      </c>
      <c r="AF81" s="43">
        <f>IFERROR(AF29/AF16,"")</f>
        <v/>
      </c>
      <c r="AG81" s="43">
        <f>IFERROR(AG29/AG16,"")</f>
        <v/>
      </c>
      <c r="AH81" s="43">
        <f>IFERROR(AH29/AH16,"")</f>
        <v/>
      </c>
      <c r="AI81" s="43">
        <f>IFERROR(AI29/AI16,"")</f>
        <v/>
      </c>
      <c r="AK81" s="42">
        <f>IFERROR(AK29/AK16,"")</f>
        <v/>
      </c>
      <c r="AL81" s="42">
        <f>IFERROR(AL29/AL16,"")</f>
        <v/>
      </c>
      <c r="AM81" s="42">
        <f>IFERROR(AM29/AM16,"")</f>
        <v/>
      </c>
      <c r="AN81" s="42">
        <f>IFERROR(AN29/AN16,"")</f>
        <v/>
      </c>
      <c r="AO81" s="42">
        <f>IFERROR(AO29/AO16,"")</f>
        <v/>
      </c>
      <c r="AP81" s="43">
        <f>IFERROR(AP29/AP16,"")</f>
        <v/>
      </c>
      <c r="AQ81" s="43">
        <f>IFERROR(AQ29/AQ16,"")</f>
        <v/>
      </c>
      <c r="AR81" s="43">
        <f>IFERROR(AR29/AR16,"")</f>
        <v/>
      </c>
      <c r="AS81" s="43">
        <f>IFERROR(AS29/AS16,"")</f>
        <v/>
      </c>
      <c r="AT81" s="43">
        <f>IFERROR(AT29/AT16,"")</f>
        <v/>
      </c>
    </row>
    <row r="82">
      <c r="D82" s="8" t="inlineStr">
        <is>
          <t>Total Non-operating % of Net Revenue</t>
        </is>
      </c>
      <c r="G82" s="42">
        <f>IFERROR(G35/G16,"")</f>
        <v/>
      </c>
      <c r="H82" s="42">
        <f>IFERROR(H35/H16,"")</f>
        <v/>
      </c>
      <c r="I82" s="42">
        <f>IFERROR(I35/I16,"")</f>
        <v/>
      </c>
      <c r="J82" s="42">
        <f>IFERROR(J35/J16,"")</f>
        <v/>
      </c>
      <c r="K82" s="42">
        <f>IFERROR(K35/K16,"")</f>
        <v/>
      </c>
      <c r="L82" s="42">
        <f>IFERROR(L35/L16,"")</f>
        <v/>
      </c>
      <c r="M82" s="42">
        <f>IFERROR(M35/M16,"")</f>
        <v/>
      </c>
      <c r="N82" s="42">
        <f>IFERROR(N35/N16,"")</f>
        <v/>
      </c>
      <c r="O82" s="42">
        <f>IFERROR(O35/O16,"")</f>
        <v/>
      </c>
      <c r="P82" s="42">
        <f>IFERROR(P35/P16,"")</f>
        <v/>
      </c>
      <c r="Q82" s="42">
        <f>IFERROR(Q35/Q16,"")</f>
        <v/>
      </c>
      <c r="R82" s="42">
        <f>IFERROR(R35/R16,"")</f>
        <v/>
      </c>
      <c r="S82" s="42">
        <f>IFERROR(S35/S16,"")</f>
        <v/>
      </c>
      <c r="T82" s="42">
        <f>IFERROR(T35/T16,"")</f>
        <v/>
      </c>
      <c r="U82" s="42">
        <f>IFERROR(U35/U16,"")</f>
        <v/>
      </c>
      <c r="V82" s="42">
        <f>IFERROR(V35/V16,"")</f>
        <v/>
      </c>
      <c r="W82" s="42">
        <f>IFERROR(W35/W16,"")</f>
        <v/>
      </c>
      <c r="X82" s="42">
        <f>IFERROR(X35/X16,"")</f>
        <v/>
      </c>
      <c r="Y82" s="42">
        <f>IFERROR(Y35/Y16,"")</f>
        <v/>
      </c>
      <c r="Z82" s="42">
        <f>IFERROR(Z35/Z16,"")</f>
        <v/>
      </c>
      <c r="AA82" s="42">
        <f>IFERROR(AA35/AA16,"")</f>
        <v/>
      </c>
      <c r="AB82" s="44" t="n">
        <v>0.022</v>
      </c>
      <c r="AC82" s="44" t="n">
        <v>0.022</v>
      </c>
      <c r="AD82" s="44" t="n">
        <v>0.022</v>
      </c>
      <c r="AE82" s="44" t="n">
        <v>0.022</v>
      </c>
      <c r="AF82" s="44" t="n">
        <v>0.022</v>
      </c>
      <c r="AG82" s="44" t="n">
        <v>0.022</v>
      </c>
      <c r="AH82" s="44" t="n">
        <v>0.022</v>
      </c>
      <c r="AI82" s="44" t="n">
        <v>0.022</v>
      </c>
      <c r="AK82" s="42">
        <f>IFERROR(AK35/AK16,"")</f>
        <v/>
      </c>
      <c r="AL82" s="42">
        <f>IFERROR(AL35/AL16,"")</f>
        <v/>
      </c>
      <c r="AM82" s="42">
        <f>IFERROR(AM35/AM16,"")</f>
        <v/>
      </c>
      <c r="AN82" s="42">
        <f>IFERROR(AN35/AN16,"")</f>
        <v/>
      </c>
      <c r="AO82" s="42">
        <f>IFERROR(AO35/AO16,"")</f>
        <v/>
      </c>
      <c r="AP82" s="43">
        <f>IFERROR(AP35/AP16,"")</f>
        <v/>
      </c>
      <c r="AQ82" s="43">
        <f>IFERROR(AQ35/AQ16,"")</f>
        <v/>
      </c>
      <c r="AR82" s="44" t="n">
        <v>0.02</v>
      </c>
      <c r="AS82" s="44" t="n">
        <v>0.02</v>
      </c>
      <c r="AT82" s="44" t="n">
        <v>0.02</v>
      </c>
      <c r="AX82" s="45" t="inlineStr">
        <is>
          <t>Driver: net non-op modeled through the Net Interest row; associates + other gains/losses held at 0</t>
        </is>
      </c>
    </row>
    <row r="83">
      <c r="D83" s="8" t="inlineStr">
        <is>
          <t>Effective Tax Rate</t>
        </is>
      </c>
      <c r="G83" s="42">
        <f>IFERROR(-G41/G38,"")</f>
        <v/>
      </c>
      <c r="H83" s="42">
        <f>IFERROR(-H41/H38,"")</f>
        <v/>
      </c>
      <c r="I83" s="42">
        <f>IFERROR(-I41/I38,"")</f>
        <v/>
      </c>
      <c r="J83" s="42">
        <f>IFERROR(-J41/J38,"")</f>
        <v/>
      </c>
      <c r="K83" s="42">
        <f>IFERROR(-K41/K38,"")</f>
        <v/>
      </c>
      <c r="L83" s="42">
        <f>IFERROR(-L41/L38,"")</f>
        <v/>
      </c>
      <c r="M83" s="42">
        <f>IFERROR(-M41/M38,"")</f>
        <v/>
      </c>
      <c r="N83" s="42">
        <f>IFERROR(-N41/N38,"")</f>
        <v/>
      </c>
      <c r="O83" s="42">
        <f>IFERROR(-O41/O38,"")</f>
        <v/>
      </c>
      <c r="P83" s="42">
        <f>IFERROR(-P41/P38,"")</f>
        <v/>
      </c>
      <c r="Q83" s="42">
        <f>IFERROR(-Q41/Q38,"")</f>
        <v/>
      </c>
      <c r="R83" s="42">
        <f>IFERROR(-R41/R38,"")</f>
        <v/>
      </c>
      <c r="S83" s="42">
        <f>IFERROR(-S41/S38,"")</f>
        <v/>
      </c>
      <c r="T83" s="42">
        <f>IFERROR(-T41/T38,"")</f>
        <v/>
      </c>
      <c r="U83" s="42">
        <f>IFERROR(-U41/U38,"")</f>
        <v/>
      </c>
      <c r="V83" s="42">
        <f>IFERROR(-V41/V38,"")</f>
        <v/>
      </c>
      <c r="W83" s="42">
        <f>IFERROR(-W41/W38,"")</f>
        <v/>
      </c>
      <c r="X83" s="42">
        <f>IFERROR(-X41/X38,"")</f>
        <v/>
      </c>
      <c r="Y83" s="42">
        <f>IFERROR(-Y41/Y38,"")</f>
        <v/>
      </c>
      <c r="Z83" s="42">
        <f>IFERROR(-Z41/Z38,"")</f>
        <v/>
      </c>
      <c r="AA83" s="42">
        <f>IFERROR(-AA41/AA38,"")</f>
        <v/>
      </c>
      <c r="AB83" s="44" t="n">
        <v>0.17</v>
      </c>
      <c r="AC83" s="44" t="n">
        <v>0.17</v>
      </c>
      <c r="AD83" s="44" t="n">
        <v>0.17</v>
      </c>
      <c r="AE83" s="44" t="n">
        <v>0.17</v>
      </c>
      <c r="AF83" s="44" t="n">
        <v>0.17</v>
      </c>
      <c r="AG83" s="44" t="n">
        <v>0.17</v>
      </c>
      <c r="AH83" s="44" t="n">
        <v>0.17</v>
      </c>
      <c r="AI83" s="44" t="n">
        <v>0.17</v>
      </c>
      <c r="AK83" s="42">
        <f>IFERROR(-AK41/AK38,"")</f>
        <v/>
      </c>
      <c r="AL83" s="42">
        <f>IFERROR(-AL41/AL38,"")</f>
        <v/>
      </c>
      <c r="AM83" s="42">
        <f>IFERROR(-AM41/AM38,"")</f>
        <v/>
      </c>
      <c r="AN83" s="42">
        <f>IFERROR(-AN41/AN38,"")</f>
        <v/>
      </c>
      <c r="AO83" s="42">
        <f>IFERROR(-AO41/AO38,"")</f>
        <v/>
      </c>
      <c r="AP83" s="43">
        <f>IFERROR(-AP41/AP38,"")</f>
        <v/>
      </c>
      <c r="AQ83" s="43">
        <f>IFERROR(-AQ41/AQ38,"")</f>
        <v/>
      </c>
      <c r="AR83" s="44" t="n">
        <v>0.17</v>
      </c>
      <c r="AS83" s="44" t="n">
        <v>0.17</v>
      </c>
      <c r="AT83" s="44" t="n">
        <v>0.17</v>
      </c>
      <c r="AX83" s="45" t="inlineStr">
        <is>
          <t>1Q26 16.8%; Taiwan undistributed-earnings surtax + Pillar Two floor</t>
        </is>
      </c>
    </row>
    <row r="84">
      <c r="D84" s="8" t="inlineStr">
        <is>
          <t>Net Margin (NI attributable to parent)</t>
        </is>
      </c>
      <c r="G84" s="42">
        <f>IFERROR(G46/G16,"")</f>
        <v/>
      </c>
      <c r="H84" s="42">
        <f>IFERROR(H46/H16,"")</f>
        <v/>
      </c>
      <c r="I84" s="42">
        <f>IFERROR(I46/I16,"")</f>
        <v/>
      </c>
      <c r="J84" s="42">
        <f>IFERROR(J46/J16,"")</f>
        <v/>
      </c>
      <c r="K84" s="42">
        <f>IFERROR(K46/K16,"")</f>
        <v/>
      </c>
      <c r="L84" s="42">
        <f>IFERROR(L46/L16,"")</f>
        <v/>
      </c>
      <c r="M84" s="42">
        <f>IFERROR(M46/M16,"")</f>
        <v/>
      </c>
      <c r="N84" s="42">
        <f>IFERROR(N46/N16,"")</f>
        <v/>
      </c>
      <c r="O84" s="42">
        <f>IFERROR(O46/O16,"")</f>
        <v/>
      </c>
      <c r="P84" s="42">
        <f>IFERROR(P46/P16,"")</f>
        <v/>
      </c>
      <c r="Q84" s="42">
        <f>IFERROR(Q46/Q16,"")</f>
        <v/>
      </c>
      <c r="R84" s="42">
        <f>IFERROR(R46/R16,"")</f>
        <v/>
      </c>
      <c r="S84" s="42">
        <f>IFERROR(S46/S16,"")</f>
        <v/>
      </c>
      <c r="T84" s="42">
        <f>IFERROR(T46/T16,"")</f>
        <v/>
      </c>
      <c r="U84" s="42">
        <f>IFERROR(U46/U16,"")</f>
        <v/>
      </c>
      <c r="V84" s="42">
        <f>IFERROR(V46/V16,"")</f>
        <v/>
      </c>
      <c r="W84" s="42">
        <f>IFERROR(W46/W16,"")</f>
        <v/>
      </c>
      <c r="X84" s="42">
        <f>IFERROR(X46/X16,"")</f>
        <v/>
      </c>
      <c r="Y84" s="42">
        <f>IFERROR(Y46/Y16,"")</f>
        <v/>
      </c>
      <c r="Z84" s="42">
        <f>IFERROR(Z46/Z16,"")</f>
        <v/>
      </c>
      <c r="AA84" s="42">
        <f>IFERROR(AA46/AA16,"")</f>
        <v/>
      </c>
      <c r="AB84" s="43">
        <f>IFERROR(AB46/AB16,"")</f>
        <v/>
      </c>
      <c r="AC84" s="43">
        <f>IFERROR(AC46/AC16,"")</f>
        <v/>
      </c>
      <c r="AD84" s="43">
        <f>IFERROR(AD46/AD16,"")</f>
        <v/>
      </c>
      <c r="AE84" s="43">
        <f>IFERROR(AE46/AE16,"")</f>
        <v/>
      </c>
      <c r="AF84" s="43">
        <f>IFERROR(AF46/AF16,"")</f>
        <v/>
      </c>
      <c r="AG84" s="43">
        <f>IFERROR(AG46/AG16,"")</f>
        <v/>
      </c>
      <c r="AH84" s="43">
        <f>IFERROR(AH46/AH16,"")</f>
        <v/>
      </c>
      <c r="AI84" s="43">
        <f>IFERROR(AI46/AI16,"")</f>
        <v/>
      </c>
      <c r="AK84" s="42">
        <f>IFERROR(AK46/AK16,"")</f>
        <v/>
      </c>
      <c r="AL84" s="42">
        <f>IFERROR(AL46/AL16,"")</f>
        <v/>
      </c>
      <c r="AM84" s="42">
        <f>IFERROR(AM46/AM16,"")</f>
        <v/>
      </c>
      <c r="AN84" s="42">
        <f>IFERROR(AN46/AN16,"")</f>
        <v/>
      </c>
      <c r="AO84" s="42">
        <f>IFERROR(AO46/AO16,"")</f>
        <v/>
      </c>
      <c r="AP84" s="43">
        <f>IFERROR(AP46/AP16,"")</f>
        <v/>
      </c>
      <c r="AQ84" s="43">
        <f>IFERROR(AQ46/AQ16,"")</f>
        <v/>
      </c>
      <c r="AR84" s="43">
        <f>IFERROR(AR46/AR16,"")</f>
        <v/>
      </c>
      <c r="AS84" s="43">
        <f>IFERROR(AS46/AS16,"")</f>
        <v/>
      </c>
      <c r="AT84" s="43">
        <f>IFERROR(AT46/AT16,"")</f>
        <v/>
      </c>
    </row>
    <row r="85"/>
    <row r="86">
      <c r="D86" s="8" t="inlineStr">
        <is>
          <t>Wafer Shipments (kpcs 12"-equivalent, as filed)</t>
        </is>
      </c>
      <c r="G86" s="15" t="n">
        <v>3359</v>
      </c>
      <c r="H86" s="15" t="n">
        <v>3449</v>
      </c>
      <c r="I86" s="15" t="n">
        <v>3646</v>
      </c>
      <c r="J86" s="15" t="n">
        <v>3725</v>
      </c>
      <c r="K86" s="15" t="n">
        <v>3778</v>
      </c>
      <c r="L86" s="15" t="n">
        <v>3799</v>
      </c>
      <c r="M86" s="15" t="n">
        <v>3974</v>
      </c>
      <c r="N86" s="15" t="n">
        <v>3702</v>
      </c>
      <c r="O86" s="15" t="n">
        <v>3227</v>
      </c>
      <c r="P86" s="15" t="n">
        <v>2916</v>
      </c>
      <c r="Q86" s="15" t="n">
        <v>2902</v>
      </c>
      <c r="R86" s="15" t="n">
        <v>2957</v>
      </c>
      <c r="S86" s="15" t="n">
        <v>3030</v>
      </c>
      <c r="T86" s="15" t="n">
        <v>3125</v>
      </c>
      <c r="U86" s="15" t="n">
        <v>3338</v>
      </c>
      <c r="V86" s="15" t="n">
        <v>3418</v>
      </c>
      <c r="W86" s="15" t="n">
        <v>3259</v>
      </c>
      <c r="X86" s="15" t="n">
        <v>3718</v>
      </c>
      <c r="Y86" s="15" t="n">
        <v>4085</v>
      </c>
      <c r="Z86" s="15" t="n">
        <v>3961</v>
      </c>
      <c r="AA86" s="15" t="n">
        <v>4174</v>
      </c>
      <c r="AK86" s="15" t="n">
        <v>14179</v>
      </c>
      <c r="AL86" s="15" t="n">
        <v>15253</v>
      </c>
      <c r="AM86" s="15" t="n">
        <v>12002</v>
      </c>
      <c r="AN86" s="15" t="n">
        <v>12910</v>
      </c>
      <c r="AO86" s="15" t="n">
        <v>15022</v>
      </c>
    </row>
    <row r="87">
      <c r="D87" s="8" t="inlineStr">
        <is>
          <t>Implied Revenue per Wafer (NT$k / 12"-equiv wafer)</t>
        </is>
      </c>
      <c r="G87" s="16">
        <f>IFERROR(G16*1000000/G86/1000,"")</f>
        <v/>
      </c>
      <c r="H87" s="16">
        <f>IFERROR(H16*1000000/H86/1000,"")</f>
        <v/>
      </c>
      <c r="I87" s="16">
        <f>IFERROR(I16*1000000/I86/1000,"")</f>
        <v/>
      </c>
      <c r="J87" s="16">
        <f>IFERROR(J16*1000000/J86/1000,"")</f>
        <v/>
      </c>
      <c r="K87" s="16">
        <f>IFERROR(K16*1000000/K86/1000,"")</f>
        <v/>
      </c>
      <c r="L87" s="16">
        <f>IFERROR(L16*1000000/L86/1000,"")</f>
        <v/>
      </c>
      <c r="M87" s="16">
        <f>IFERROR(M16*1000000/M86/1000,"")</f>
        <v/>
      </c>
      <c r="N87" s="16">
        <f>IFERROR(N16*1000000/N86/1000,"")</f>
        <v/>
      </c>
      <c r="O87" s="16">
        <f>IFERROR(O16*1000000/O86/1000,"")</f>
        <v/>
      </c>
      <c r="P87" s="16">
        <f>IFERROR(P16*1000000/P86/1000,"")</f>
        <v/>
      </c>
      <c r="Q87" s="16">
        <f>IFERROR(Q16*1000000/Q86/1000,"")</f>
        <v/>
      </c>
      <c r="R87" s="16">
        <f>IFERROR(R16*1000000/R86/1000,"")</f>
        <v/>
      </c>
      <c r="S87" s="16">
        <f>IFERROR(S16*1000000/S86/1000,"")</f>
        <v/>
      </c>
      <c r="T87" s="16">
        <f>IFERROR(T16*1000000/T86/1000,"")</f>
        <v/>
      </c>
      <c r="U87" s="16">
        <f>IFERROR(U16*1000000/U86/1000,"")</f>
        <v/>
      </c>
      <c r="V87" s="16">
        <f>IFERROR(V16*1000000/V86/1000,"")</f>
        <v/>
      </c>
      <c r="W87" s="16">
        <f>IFERROR(W16*1000000/W86/1000,"")</f>
        <v/>
      </c>
      <c r="X87" s="16">
        <f>IFERROR(X16*1000000/X86/1000,"")</f>
        <v/>
      </c>
      <c r="Y87" s="16">
        <f>IFERROR(Y16*1000000/Y86/1000,"")</f>
        <v/>
      </c>
      <c r="Z87" s="16">
        <f>IFERROR(Z16*1000000/Z86/1000,"")</f>
        <v/>
      </c>
      <c r="AA87" s="16">
        <f>IFERROR(AA16*1000000/AA86/1000,"")</f>
        <v/>
      </c>
      <c r="AK87" s="16">
        <f>IFERROR(AK16*1000000/AK86/1000,"")</f>
        <v/>
      </c>
      <c r="AL87" s="16">
        <f>IFERROR(AL16*1000000/AL86/1000,"")</f>
        <v/>
      </c>
      <c r="AM87" s="16">
        <f>IFERROR(AM16*1000000/AM86/1000,"")</f>
        <v/>
      </c>
      <c r="AN87" s="16">
        <f>IFERROR(AN16*1000000/AN86/1000,"")</f>
        <v/>
      </c>
      <c r="AO87" s="16">
        <f>IFERROR(AO16*1000000/AO86/1000,"")</f>
        <v/>
      </c>
    </row>
    <row r="88">
      <c r="D88" s="8" t="inlineStr">
        <is>
          <t>Avg USD/NTD (filed weighted-average rate)</t>
        </is>
      </c>
      <c r="G88" s="17" t="n">
        <v>28.053</v>
      </c>
      <c r="H88" s="17" t="n">
        <v>28.005</v>
      </c>
      <c r="I88" s="17" t="n">
        <v>27.871</v>
      </c>
      <c r="J88" s="17" t="n">
        <v>27.846</v>
      </c>
      <c r="K88" s="17" t="n">
        <v>27.954</v>
      </c>
      <c r="L88" s="17" t="n">
        <v>29.417</v>
      </c>
      <c r="M88" s="17" t="n">
        <v>30.316</v>
      </c>
      <c r="N88" s="17" t="n">
        <v>31.385</v>
      </c>
      <c r="O88" s="17" t="n">
        <v>30.423</v>
      </c>
      <c r="P88" s="17" t="n">
        <v>30.672</v>
      </c>
      <c r="Q88" s="17" t="n">
        <v>31.643</v>
      </c>
      <c r="R88" s="17" t="n">
        <v>31.876</v>
      </c>
      <c r="S88" s="17" t="n">
        <v>31.402</v>
      </c>
      <c r="T88" s="17" t="n">
        <v>32.346</v>
      </c>
      <c r="U88" s="17" t="n">
        <v>32.322</v>
      </c>
      <c r="V88" s="17" t="n">
        <v>32.304</v>
      </c>
      <c r="W88" s="17" t="n">
        <v>32.878</v>
      </c>
      <c r="X88" s="17" t="n">
        <v>31.054</v>
      </c>
      <c r="Y88" s="17" t="n">
        <v>29.91</v>
      </c>
      <c r="Z88" s="17" t="n">
        <v>31.013</v>
      </c>
      <c r="AA88" s="17" t="n">
        <v>31.592</v>
      </c>
      <c r="AK88" s="17" t="n">
        <v>27.94</v>
      </c>
      <c r="AL88" s="17" t="n">
        <v>29.84</v>
      </c>
      <c r="AM88" s="17" t="n">
        <v>31.19</v>
      </c>
      <c r="AN88" s="17" t="n">
        <v>32.13</v>
      </c>
      <c r="AO88" s="17" t="n">
        <v>31.11</v>
      </c>
    </row>
    <row r="89">
      <c r="D89" s="8" t="inlineStr">
        <is>
          <t>Net Revenue (US$B, display only)</t>
        </is>
      </c>
      <c r="G89" s="46">
        <f>IFERROR(G16/G88,"")</f>
        <v/>
      </c>
      <c r="H89" s="46">
        <f>IFERROR(H16/H88,"")</f>
        <v/>
      </c>
      <c r="I89" s="46">
        <f>IFERROR(I16/I88,"")</f>
        <v/>
      </c>
      <c r="J89" s="46">
        <f>IFERROR(J16/J88,"")</f>
        <v/>
      </c>
      <c r="K89" s="46">
        <f>IFERROR(K16/K88,"")</f>
        <v/>
      </c>
      <c r="L89" s="46">
        <f>IFERROR(L16/L88,"")</f>
        <v/>
      </c>
      <c r="M89" s="46">
        <f>IFERROR(M16/M88,"")</f>
        <v/>
      </c>
      <c r="N89" s="46">
        <f>IFERROR(N16/N88,"")</f>
        <v/>
      </c>
      <c r="O89" s="46">
        <f>IFERROR(O16/O88,"")</f>
        <v/>
      </c>
      <c r="P89" s="46">
        <f>IFERROR(P16/P88,"")</f>
        <v/>
      </c>
      <c r="Q89" s="46">
        <f>IFERROR(Q16/Q88,"")</f>
        <v/>
      </c>
      <c r="R89" s="46">
        <f>IFERROR(R16/R88,"")</f>
        <v/>
      </c>
      <c r="S89" s="46">
        <f>IFERROR(S16/S88,"")</f>
        <v/>
      </c>
      <c r="T89" s="46">
        <f>IFERROR(T16/T88,"")</f>
        <v/>
      </c>
      <c r="U89" s="46">
        <f>IFERROR(U16/U88,"")</f>
        <v/>
      </c>
      <c r="V89" s="46">
        <f>IFERROR(V16/V88,"")</f>
        <v/>
      </c>
      <c r="W89" s="46">
        <f>IFERROR(W16/W88,"")</f>
        <v/>
      </c>
      <c r="X89" s="46">
        <f>IFERROR(X16/X88,"")</f>
        <v/>
      </c>
      <c r="Y89" s="46">
        <f>IFERROR(Y16/Y88,"")</f>
        <v/>
      </c>
      <c r="Z89" s="46">
        <f>IFERROR(Z16/Z88,"")</f>
        <v/>
      </c>
      <c r="AA89" s="46">
        <f>IFERROR(AA16/AA88,"")</f>
        <v/>
      </c>
      <c r="AK89" s="46">
        <f>IFERROR(AK16/AK88,"")</f>
        <v/>
      </c>
      <c r="AL89" s="46">
        <f>IFERROR(AL16/AL88,"")</f>
        <v/>
      </c>
      <c r="AM89" s="46">
        <f>IFERROR(AM16/AM88,"")</f>
        <v/>
      </c>
      <c r="AN89" s="46">
        <f>IFERROR(AN16/AN88,"")</f>
        <v/>
      </c>
      <c r="AO89" s="46">
        <f>IFERROR(AO16/AO88,"")</f>
        <v/>
      </c>
    </row>
    <row r="90"/>
    <row r="91"/>
    <row r="92"/>
    <row r="93">
      <c r="B93" s="7" t="inlineStr">
        <is>
          <t>KPI Drivers</t>
        </is>
      </c>
      <c r="C93" s="7" t="n"/>
      <c r="D93" s="7" t="n"/>
      <c r="E93" s="7" t="n"/>
      <c r="F93" s="7" t="n"/>
      <c r="G93" s="7" t="n"/>
      <c r="H93" s="7" t="n"/>
      <c r="I93" s="7" t="n"/>
      <c r="J93" s="7" t="n"/>
      <c r="K93" s="7" t="n"/>
      <c r="L93" s="7" t="n"/>
      <c r="M93" s="7" t="n"/>
      <c r="N93" s="7" t="n"/>
      <c r="O93" s="7" t="n"/>
      <c r="P93" s="7" t="n"/>
      <c r="Q93" s="7" t="n"/>
      <c r="R93" s="7" t="n"/>
      <c r="S93" s="7" t="n"/>
      <c r="T93" s="7" t="n"/>
      <c r="U93" s="7" t="n"/>
      <c r="V93" s="7" t="n"/>
      <c r="W93" s="7" t="n"/>
      <c r="X93" s="7" t="n"/>
      <c r="Y93" s="7" t="n"/>
      <c r="Z93" s="7" t="n"/>
      <c r="AA93" s="7" t="n"/>
      <c r="AB93" s="7" t="n"/>
      <c r="AC93" s="7" t="n"/>
      <c r="AD93" s="7" t="n"/>
      <c r="AE93" s="7" t="n"/>
      <c r="AF93" s="7" t="n"/>
      <c r="AG93" s="7" t="n"/>
      <c r="AH93" s="7" t="n"/>
      <c r="AI93" s="7" t="n"/>
      <c r="AK93" s="7" t="n"/>
      <c r="AL93" s="7" t="n"/>
      <c r="AM93" s="7" t="n"/>
      <c r="AN93" s="7" t="n"/>
      <c r="AO93" s="7" t="n"/>
      <c r="AP93" s="7" t="n"/>
      <c r="AQ93" s="7" t="n"/>
      <c r="AR93" s="7" t="n"/>
      <c r="AS93" s="7" t="n"/>
      <c r="AT93" s="7" t="n"/>
    </row>
    <row r="94"/>
    <row r="95">
      <c r="C95" s="8" t="inlineStr">
        <is>
          <t>HPC Revenue QoQ % (driver)</t>
        </is>
      </c>
      <c r="H95" s="43">
        <f>IFERROR(H10/G10-1,"")</f>
        <v/>
      </c>
      <c r="I95" s="43">
        <f>IFERROR(I10/H10-1,"")</f>
        <v/>
      </c>
      <c r="J95" s="43">
        <f>IFERROR(J10/I10-1,"")</f>
        <v/>
      </c>
      <c r="K95" s="43">
        <f>IFERROR(K10/J10-1,"")</f>
        <v/>
      </c>
      <c r="L95" s="43">
        <f>IFERROR(L10/K10-1,"")</f>
        <v/>
      </c>
      <c r="M95" s="43">
        <f>IFERROR(M10/L10-1,"")</f>
        <v/>
      </c>
      <c r="N95" s="43">
        <f>IFERROR(N10/M10-1,"")</f>
        <v/>
      </c>
      <c r="O95" s="43">
        <f>IFERROR(O10/N10-1,"")</f>
        <v/>
      </c>
      <c r="P95" s="43">
        <f>IFERROR(P10/O10-1,"")</f>
        <v/>
      </c>
      <c r="Q95" s="43">
        <f>IFERROR(Q10/P10-1,"")</f>
        <v/>
      </c>
      <c r="R95" s="43">
        <f>IFERROR(R10/Q10-1,"")</f>
        <v/>
      </c>
      <c r="S95" s="43">
        <f>IFERROR(S10/R10-1,"")</f>
        <v/>
      </c>
      <c r="T95" s="43">
        <f>IFERROR(T10/S10-1,"")</f>
        <v/>
      </c>
      <c r="U95" s="43">
        <f>IFERROR(U10/T10-1,"")</f>
        <v/>
      </c>
      <c r="V95" s="43">
        <f>IFERROR(V10/U10-1,"")</f>
        <v/>
      </c>
      <c r="W95" s="43">
        <f>IFERROR(W10/V10-1,"")</f>
        <v/>
      </c>
      <c r="X95" s="43">
        <f>IFERROR(X10/W10-1,"")</f>
        <v/>
      </c>
      <c r="Y95" s="43">
        <f>IFERROR(Y10/X10-1,"")</f>
        <v/>
      </c>
      <c r="Z95" s="43">
        <f>IFERROR(Z10/Y10-1,"")</f>
        <v/>
      </c>
      <c r="AA95" s="43">
        <f>IFERROR(AA10/Z10-1,"")</f>
        <v/>
      </c>
      <c r="AB95" s="44" t="n">
        <v>0.16</v>
      </c>
      <c r="AC95" s="44" t="n">
        <v>0.1</v>
      </c>
      <c r="AD95" s="44" t="n">
        <v>0.06</v>
      </c>
      <c r="AE95" s="44" t="n">
        <v>-0.01</v>
      </c>
      <c r="AF95" s="44" t="n">
        <v>0.06</v>
      </c>
      <c r="AG95" s="44" t="n">
        <v>0.07000000000000001</v>
      </c>
      <c r="AH95" s="44" t="n">
        <v>0.05</v>
      </c>
      <c r="AI95" s="44" t="n">
        <v>-0.01</v>
      </c>
      <c r="AX95" s="45" t="inlineStr">
        <is>
          <t>2Q26 blend = +12.0% QoQ, pinned by filed Apr-Jun monthly revenue (NT$1,270.4B implied); see kpi_drivers.md</t>
        </is>
      </c>
    </row>
    <row r="96">
      <c r="C96" s="8" t="inlineStr">
        <is>
          <t>Smartphone Revenue QoQ % (driver)</t>
        </is>
      </c>
      <c r="H96" s="43">
        <f>IFERROR(H11/G11-1,"")</f>
        <v/>
      </c>
      <c r="I96" s="43">
        <f>IFERROR(I11/H11-1,"")</f>
        <v/>
      </c>
      <c r="J96" s="43">
        <f>IFERROR(J11/I11-1,"")</f>
        <v/>
      </c>
      <c r="K96" s="43">
        <f>IFERROR(K11/J11-1,"")</f>
        <v/>
      </c>
      <c r="L96" s="43">
        <f>IFERROR(L11/K11-1,"")</f>
        <v/>
      </c>
      <c r="M96" s="43">
        <f>IFERROR(M11/L11-1,"")</f>
        <v/>
      </c>
      <c r="N96" s="43">
        <f>IFERROR(N11/M11-1,"")</f>
        <v/>
      </c>
      <c r="O96" s="43">
        <f>IFERROR(O11/N11-1,"")</f>
        <v/>
      </c>
      <c r="P96" s="43">
        <f>IFERROR(P11/O11-1,"")</f>
        <v/>
      </c>
      <c r="Q96" s="43">
        <f>IFERROR(Q11/P11-1,"")</f>
        <v/>
      </c>
      <c r="R96" s="43">
        <f>IFERROR(R11/Q11-1,"")</f>
        <v/>
      </c>
      <c r="S96" s="43">
        <f>IFERROR(S11/R11-1,"")</f>
        <v/>
      </c>
      <c r="T96" s="43">
        <f>IFERROR(T11/S11-1,"")</f>
        <v/>
      </c>
      <c r="U96" s="43">
        <f>IFERROR(U11/T11-1,"")</f>
        <v/>
      </c>
      <c r="V96" s="43">
        <f>IFERROR(V11/U11-1,"")</f>
        <v/>
      </c>
      <c r="W96" s="43">
        <f>IFERROR(W11/V11-1,"")</f>
        <v/>
      </c>
      <c r="X96" s="43">
        <f>IFERROR(X11/W11-1,"")</f>
        <v/>
      </c>
      <c r="Y96" s="43">
        <f>IFERROR(Y11/X11-1,"")</f>
        <v/>
      </c>
      <c r="Z96" s="43">
        <f>IFERROR(Z11/Y11-1,"")</f>
        <v/>
      </c>
      <c r="AA96" s="43">
        <f>IFERROR(AA11/Z11-1,"")</f>
        <v/>
      </c>
      <c r="AB96" s="44" t="n">
        <v>0.04</v>
      </c>
      <c r="AC96" s="44" t="n">
        <v>0.07000000000000001</v>
      </c>
      <c r="AD96" s="44" t="n">
        <v>0.05</v>
      </c>
      <c r="AE96" s="44" t="n">
        <v>-0.09</v>
      </c>
      <c r="AF96" s="44" t="n">
        <v>0.03</v>
      </c>
      <c r="AG96" s="44" t="n">
        <v>0.09</v>
      </c>
      <c r="AH96" s="44" t="n">
        <v>0.06</v>
      </c>
      <c r="AI96" s="44" t="n">
        <v>-0.09</v>
      </c>
    </row>
    <row r="97">
      <c r="C97" s="8" t="inlineStr">
        <is>
          <t>IoT Revenue QoQ % (driver)</t>
        </is>
      </c>
      <c r="H97" s="43">
        <f>IFERROR(H12/G12-1,"")</f>
        <v/>
      </c>
      <c r="I97" s="43">
        <f>IFERROR(I12/H12-1,"")</f>
        <v/>
      </c>
      <c r="J97" s="43">
        <f>IFERROR(J12/I12-1,"")</f>
        <v/>
      </c>
      <c r="K97" s="43">
        <f>IFERROR(K12/J12-1,"")</f>
        <v/>
      </c>
      <c r="L97" s="43">
        <f>IFERROR(L12/K12-1,"")</f>
        <v/>
      </c>
      <c r="M97" s="43">
        <f>IFERROR(M12/L12-1,"")</f>
        <v/>
      </c>
      <c r="N97" s="43">
        <f>IFERROR(N12/M12-1,"")</f>
        <v/>
      </c>
      <c r="O97" s="43">
        <f>IFERROR(O12/N12-1,"")</f>
        <v/>
      </c>
      <c r="P97" s="43">
        <f>IFERROR(P12/O12-1,"")</f>
        <v/>
      </c>
      <c r="Q97" s="43">
        <f>IFERROR(Q12/P12-1,"")</f>
        <v/>
      </c>
      <c r="R97" s="43">
        <f>IFERROR(R12/Q12-1,"")</f>
        <v/>
      </c>
      <c r="S97" s="43">
        <f>IFERROR(S12/R12-1,"")</f>
        <v/>
      </c>
      <c r="T97" s="43">
        <f>IFERROR(T12/S12-1,"")</f>
        <v/>
      </c>
      <c r="U97" s="43">
        <f>IFERROR(U12/T12-1,"")</f>
        <v/>
      </c>
      <c r="V97" s="43">
        <f>IFERROR(V12/U12-1,"")</f>
        <v/>
      </c>
      <c r="W97" s="43">
        <f>IFERROR(W12/V12-1,"")</f>
        <v/>
      </c>
      <c r="X97" s="43">
        <f>IFERROR(X12/W12-1,"")</f>
        <v/>
      </c>
      <c r="Y97" s="43">
        <f>IFERROR(Y12/X12-1,"")</f>
        <v/>
      </c>
      <c r="Z97" s="43">
        <f>IFERROR(Z12/Y12-1,"")</f>
        <v/>
      </c>
      <c r="AA97" s="43">
        <f>IFERROR(AA12/Z12-1,"")</f>
        <v/>
      </c>
      <c r="AB97" s="44" t="n">
        <v>0.1</v>
      </c>
      <c r="AC97" s="44" t="n">
        <v>0.06</v>
      </c>
      <c r="AD97" s="44" t="n">
        <v>0.03</v>
      </c>
      <c r="AE97" s="44" t="n">
        <v>-0.04</v>
      </c>
      <c r="AF97" s="44" t="n">
        <v>0.05</v>
      </c>
      <c r="AG97" s="44" t="n">
        <v>0.05</v>
      </c>
      <c r="AH97" s="44" t="n">
        <v>0.03</v>
      </c>
      <c r="AI97" s="44" t="n">
        <v>-0.03</v>
      </c>
    </row>
    <row r="98">
      <c r="C98" s="8" t="inlineStr">
        <is>
          <t>Automotive Revenue QoQ % (driver)</t>
        </is>
      </c>
      <c r="H98" s="43">
        <f>IFERROR(H13/G13-1,"")</f>
        <v/>
      </c>
      <c r="I98" s="43">
        <f>IFERROR(I13/H13-1,"")</f>
        <v/>
      </c>
      <c r="J98" s="43">
        <f>IFERROR(J13/I13-1,"")</f>
        <v/>
      </c>
      <c r="K98" s="43">
        <f>IFERROR(K13/J13-1,"")</f>
        <v/>
      </c>
      <c r="L98" s="43">
        <f>IFERROR(L13/K13-1,"")</f>
        <v/>
      </c>
      <c r="M98" s="43">
        <f>IFERROR(M13/L13-1,"")</f>
        <v/>
      </c>
      <c r="N98" s="43">
        <f>IFERROR(N13/M13-1,"")</f>
        <v/>
      </c>
      <c r="O98" s="43">
        <f>IFERROR(O13/N13-1,"")</f>
        <v/>
      </c>
      <c r="P98" s="43">
        <f>IFERROR(P13/O13-1,"")</f>
        <v/>
      </c>
      <c r="Q98" s="43">
        <f>IFERROR(Q13/P13-1,"")</f>
        <v/>
      </c>
      <c r="R98" s="43">
        <f>IFERROR(R13/Q13-1,"")</f>
        <v/>
      </c>
      <c r="S98" s="43">
        <f>IFERROR(S13/R13-1,"")</f>
        <v/>
      </c>
      <c r="T98" s="43">
        <f>IFERROR(T13/S13-1,"")</f>
        <v/>
      </c>
      <c r="U98" s="43">
        <f>IFERROR(U13/T13-1,"")</f>
        <v/>
      </c>
      <c r="V98" s="43">
        <f>IFERROR(V13/U13-1,"")</f>
        <v/>
      </c>
      <c r="W98" s="43">
        <f>IFERROR(W13/V13-1,"")</f>
        <v/>
      </c>
      <c r="X98" s="43">
        <f>IFERROR(X13/W13-1,"")</f>
        <v/>
      </c>
      <c r="Y98" s="43">
        <f>IFERROR(Y13/X13-1,"")</f>
        <v/>
      </c>
      <c r="Z98" s="43">
        <f>IFERROR(Z13/Y13-1,"")</f>
        <v/>
      </c>
      <c r="AA98" s="43">
        <f>IFERROR(AA13/Z13-1,"")</f>
        <v/>
      </c>
      <c r="AB98" s="44" t="n">
        <v>0.08</v>
      </c>
      <c r="AC98" s="44" t="n">
        <v>0.04</v>
      </c>
      <c r="AD98" s="44" t="n">
        <v>0.03</v>
      </c>
      <c r="AE98" s="44" t="n">
        <v>0</v>
      </c>
      <c r="AF98" s="44" t="n">
        <v>0.04</v>
      </c>
      <c r="AG98" s="44" t="n">
        <v>0.04</v>
      </c>
      <c r="AH98" s="44" t="n">
        <v>0.03</v>
      </c>
      <c r="AI98" s="44" t="n">
        <v>0</v>
      </c>
    </row>
    <row r="99">
      <c r="C99" s="8" t="inlineStr">
        <is>
          <t>DCE Revenue QoQ % (driver)</t>
        </is>
      </c>
      <c r="H99" s="43">
        <f>IFERROR(H14/G14-1,"")</f>
        <v/>
      </c>
      <c r="I99" s="43">
        <f>IFERROR(I14/H14-1,"")</f>
        <v/>
      </c>
      <c r="J99" s="43">
        <f>IFERROR(J14/I14-1,"")</f>
        <v/>
      </c>
      <c r="K99" s="43">
        <f>IFERROR(K14/J14-1,"")</f>
        <v/>
      </c>
      <c r="L99" s="43">
        <f>IFERROR(L14/K14-1,"")</f>
        <v/>
      </c>
      <c r="M99" s="43">
        <f>IFERROR(M14/L14-1,"")</f>
        <v/>
      </c>
      <c r="N99" s="43">
        <f>IFERROR(N14/M14-1,"")</f>
        <v/>
      </c>
      <c r="O99" s="43">
        <f>IFERROR(O14/N14-1,"")</f>
        <v/>
      </c>
      <c r="P99" s="43">
        <f>IFERROR(P14/O14-1,"")</f>
        <v/>
      </c>
      <c r="Q99" s="43">
        <f>IFERROR(Q14/P14-1,"")</f>
        <v/>
      </c>
      <c r="R99" s="43">
        <f>IFERROR(R14/Q14-1,"")</f>
        <v/>
      </c>
      <c r="S99" s="43">
        <f>IFERROR(S14/R14-1,"")</f>
        <v/>
      </c>
      <c r="T99" s="43">
        <f>IFERROR(T14/S14-1,"")</f>
        <v/>
      </c>
      <c r="U99" s="43">
        <f>IFERROR(U14/T14-1,"")</f>
        <v/>
      </c>
      <c r="V99" s="43">
        <f>IFERROR(V14/U14-1,"")</f>
        <v/>
      </c>
      <c r="W99" s="43">
        <f>IFERROR(W14/V14-1,"")</f>
        <v/>
      </c>
      <c r="X99" s="43">
        <f>IFERROR(X14/W14-1,"")</f>
        <v/>
      </c>
      <c r="Y99" s="43">
        <f>IFERROR(Y14/X14-1,"")</f>
        <v/>
      </c>
      <c r="Z99" s="43">
        <f>IFERROR(Z14/Y14-1,"")</f>
        <v/>
      </c>
      <c r="AA99" s="43">
        <f>IFERROR(AA14/Z14-1,"")</f>
        <v/>
      </c>
      <c r="AB99" s="44" t="n">
        <v>0.1</v>
      </c>
      <c r="AC99" s="44" t="n">
        <v>0.05</v>
      </c>
      <c r="AD99" s="44" t="n">
        <v>0</v>
      </c>
      <c r="AE99" s="44" t="n">
        <v>-0.05</v>
      </c>
      <c r="AF99" s="44" t="n">
        <v>0.05</v>
      </c>
      <c r="AG99" s="44" t="n">
        <v>0.05</v>
      </c>
      <c r="AH99" s="44" t="n">
        <v>0</v>
      </c>
      <c r="AI99" s="44" t="n">
        <v>-0.05</v>
      </c>
    </row>
    <row r="100">
      <c r="C100" s="8" t="inlineStr">
        <is>
          <t>Others Revenue QoQ % (driver)</t>
        </is>
      </c>
      <c r="H100" s="43">
        <f>IFERROR(H15/G15-1,"")</f>
        <v/>
      </c>
      <c r="I100" s="43">
        <f>IFERROR(I15/H15-1,"")</f>
        <v/>
      </c>
      <c r="J100" s="43">
        <f>IFERROR(J15/I15-1,"")</f>
        <v/>
      </c>
      <c r="K100" s="43">
        <f>IFERROR(K15/J15-1,"")</f>
        <v/>
      </c>
      <c r="L100" s="43">
        <f>IFERROR(L15/K15-1,"")</f>
        <v/>
      </c>
      <c r="M100" s="43">
        <f>IFERROR(M15/L15-1,"")</f>
        <v/>
      </c>
      <c r="N100" s="43">
        <f>IFERROR(N15/M15-1,"")</f>
        <v/>
      </c>
      <c r="O100" s="43">
        <f>IFERROR(O15/N15-1,"")</f>
        <v/>
      </c>
      <c r="P100" s="43">
        <f>IFERROR(P15/O15-1,"")</f>
        <v/>
      </c>
      <c r="Q100" s="43">
        <f>IFERROR(Q15/P15-1,"")</f>
        <v/>
      </c>
      <c r="R100" s="43">
        <f>IFERROR(R15/Q15-1,"")</f>
        <v/>
      </c>
      <c r="S100" s="43">
        <f>IFERROR(S15/R15-1,"")</f>
        <v/>
      </c>
      <c r="T100" s="43">
        <f>IFERROR(T15/S15-1,"")</f>
        <v/>
      </c>
      <c r="U100" s="43">
        <f>IFERROR(U15/T15-1,"")</f>
        <v/>
      </c>
      <c r="V100" s="43">
        <f>IFERROR(V15/U15-1,"")</f>
        <v/>
      </c>
      <c r="W100" s="43">
        <f>IFERROR(W15/V15-1,"")</f>
        <v/>
      </c>
      <c r="X100" s="43">
        <f>IFERROR(X15/W15-1,"")</f>
        <v/>
      </c>
      <c r="Y100" s="43">
        <f>IFERROR(Y15/X15-1,"")</f>
        <v/>
      </c>
      <c r="Z100" s="43">
        <f>IFERROR(Z15/Y15-1,"")</f>
        <v/>
      </c>
      <c r="AA100" s="43">
        <f>IFERROR(AA15/Z15-1,"")</f>
        <v/>
      </c>
      <c r="AB100" s="44" t="n">
        <v>0.08</v>
      </c>
      <c r="AC100" s="44" t="n">
        <v>0.05</v>
      </c>
      <c r="AD100" s="44" t="n">
        <v>0.03</v>
      </c>
      <c r="AE100" s="44" t="n">
        <v>-0.02</v>
      </c>
      <c r="AF100" s="44" t="n">
        <v>0.03</v>
      </c>
      <c r="AG100" s="44" t="n">
        <v>0.03</v>
      </c>
      <c r="AH100" s="44" t="n">
        <v>0.02</v>
      </c>
      <c r="AI100" s="44" t="n">
        <v>-0.02</v>
      </c>
    </row>
    <row r="101"/>
    <row r="102">
      <c r="C102" s="8" t="inlineStr">
        <is>
          <t>HPC Revenue YoY % (annual driver; blue = FY28E+)</t>
        </is>
      </c>
      <c r="AL102" s="43">
        <f>IFERROR(AL10/AK10-1,"")</f>
        <v/>
      </c>
      <c r="AM102" s="43">
        <f>IFERROR(AM10/AL10-1,"")</f>
        <v/>
      </c>
      <c r="AN102" s="43">
        <f>IFERROR(AN10/AM10-1,"")</f>
        <v/>
      </c>
      <c r="AO102" s="43">
        <f>IFERROR(AO10/AN10-1,"")</f>
        <v/>
      </c>
      <c r="AP102" s="43">
        <f>IFERROR(AP10/AO10-1,"")</f>
        <v/>
      </c>
      <c r="AQ102" s="43">
        <f>IFERROR(AQ10/AP10-1,"")</f>
        <v/>
      </c>
      <c r="AR102" s="44" t="n">
        <v>0.16</v>
      </c>
      <c r="AS102" s="44" t="n">
        <v>0.14</v>
      </c>
      <c r="AT102" s="44" t="n">
        <v>0.12</v>
      </c>
    </row>
    <row r="103">
      <c r="C103" s="8" t="inlineStr">
        <is>
          <t>Smartphone Revenue YoY % (annual driver; blue = FY28E+)</t>
        </is>
      </c>
      <c r="AL103" s="43">
        <f>IFERROR(AL11/AK11-1,"")</f>
        <v/>
      </c>
      <c r="AM103" s="43">
        <f>IFERROR(AM11/AL11-1,"")</f>
        <v/>
      </c>
      <c r="AN103" s="43">
        <f>IFERROR(AN11/AM11-1,"")</f>
        <v/>
      </c>
      <c r="AO103" s="43">
        <f>IFERROR(AO11/AN11-1,"")</f>
        <v/>
      </c>
      <c r="AP103" s="43">
        <f>IFERROR(AP11/AO11-1,"")</f>
        <v/>
      </c>
      <c r="AQ103" s="43">
        <f>IFERROR(AQ11/AP11-1,"")</f>
        <v/>
      </c>
      <c r="AR103" s="44" t="n">
        <v>0.04</v>
      </c>
      <c r="AS103" s="44" t="n">
        <v>0.04</v>
      </c>
      <c r="AT103" s="44" t="n">
        <v>0.04</v>
      </c>
    </row>
    <row r="104">
      <c r="C104" s="8" t="inlineStr">
        <is>
          <t>IoT Revenue YoY % (annual driver; blue = FY28E+)</t>
        </is>
      </c>
      <c r="AL104" s="43">
        <f>IFERROR(AL12/AK12-1,"")</f>
        <v/>
      </c>
      <c r="AM104" s="43">
        <f>IFERROR(AM12/AL12-1,"")</f>
        <v/>
      </c>
      <c r="AN104" s="43">
        <f>IFERROR(AN12/AM12-1,"")</f>
        <v/>
      </c>
      <c r="AO104" s="43">
        <f>IFERROR(AO12/AN12-1,"")</f>
        <v/>
      </c>
      <c r="AP104" s="43">
        <f>IFERROR(AP12/AO12-1,"")</f>
        <v/>
      </c>
      <c r="AQ104" s="43">
        <f>IFERROR(AQ12/AP12-1,"")</f>
        <v/>
      </c>
      <c r="AR104" s="44" t="n">
        <v>0.1</v>
      </c>
      <c r="AS104" s="44" t="n">
        <v>0.1</v>
      </c>
      <c r="AT104" s="44" t="n">
        <v>0.08</v>
      </c>
    </row>
    <row r="105">
      <c r="C105" s="8" t="inlineStr">
        <is>
          <t>Automotive Revenue YoY % (annual driver; blue = FY28E+)</t>
        </is>
      </c>
      <c r="AL105" s="43">
        <f>IFERROR(AL13/AK13-1,"")</f>
        <v/>
      </c>
      <c r="AM105" s="43">
        <f>IFERROR(AM13/AL13-1,"")</f>
        <v/>
      </c>
      <c r="AN105" s="43">
        <f>IFERROR(AN13/AM13-1,"")</f>
        <v/>
      </c>
      <c r="AO105" s="43">
        <f>IFERROR(AO13/AN13-1,"")</f>
        <v/>
      </c>
      <c r="AP105" s="43">
        <f>IFERROR(AP13/AO13-1,"")</f>
        <v/>
      </c>
      <c r="AQ105" s="43">
        <f>IFERROR(AQ13/AP13-1,"")</f>
        <v/>
      </c>
      <c r="AR105" s="44" t="n">
        <v>0.1</v>
      </c>
      <c r="AS105" s="44" t="n">
        <v>0.1</v>
      </c>
      <c r="AT105" s="44" t="n">
        <v>0.08</v>
      </c>
    </row>
    <row r="106">
      <c r="C106" s="8" t="inlineStr">
        <is>
          <t>DCE Revenue YoY % (annual driver; blue = FY28E+)</t>
        </is>
      </c>
      <c r="AL106" s="43">
        <f>IFERROR(AL14/AK14-1,"")</f>
        <v/>
      </c>
      <c r="AM106" s="43">
        <f>IFERROR(AM14/AL14-1,"")</f>
        <v/>
      </c>
      <c r="AN106" s="43">
        <f>IFERROR(AN14/AM14-1,"")</f>
        <v/>
      </c>
      <c r="AO106" s="43">
        <f>IFERROR(AO14/AN14-1,"")</f>
        <v/>
      </c>
      <c r="AP106" s="43">
        <f>IFERROR(AP14/AO14-1,"")</f>
        <v/>
      </c>
      <c r="AQ106" s="43">
        <f>IFERROR(AQ14/AP14-1,"")</f>
        <v/>
      </c>
      <c r="AR106" s="44" t="n">
        <v>0.02</v>
      </c>
      <c r="AS106" s="44" t="n">
        <v>0.02</v>
      </c>
      <c r="AT106" s="44" t="n">
        <v>0.02</v>
      </c>
    </row>
    <row r="107">
      <c r="C107" s="8" t="inlineStr">
        <is>
          <t>Others Revenue YoY % (annual driver; blue = FY28E+)</t>
        </is>
      </c>
      <c r="AL107" s="43">
        <f>IFERROR(AL15/AK15-1,"")</f>
        <v/>
      </c>
      <c r="AM107" s="43">
        <f>IFERROR(AM15/AL15-1,"")</f>
        <v/>
      </c>
      <c r="AN107" s="43">
        <f>IFERROR(AN15/AM15-1,"")</f>
        <v/>
      </c>
      <c r="AO107" s="43">
        <f>IFERROR(AO15/AN15-1,"")</f>
        <v/>
      </c>
      <c r="AP107" s="43">
        <f>IFERROR(AP15/AO15-1,"")</f>
        <v/>
      </c>
      <c r="AQ107" s="43">
        <f>IFERROR(AQ15/AP15-1,"")</f>
        <v/>
      </c>
      <c r="AR107" s="44" t="n">
        <v>0.05</v>
      </c>
      <c r="AS107" s="44" t="n">
        <v>0.05</v>
      </c>
      <c r="AT107" s="44" t="n">
        <v>0.05</v>
      </c>
    </row>
    <row r="108"/>
    <row r="109"/>
    <row r="110">
      <c r="B110" s="19" t="inlineStr">
        <is>
          <t>Balance Sheet</t>
        </is>
      </c>
      <c r="C110" s="19" t="n"/>
      <c r="D110" s="19" t="n"/>
      <c r="E110" s="19" t="n"/>
      <c r="F110" s="19" t="n"/>
      <c r="G110" s="19" t="n"/>
      <c r="H110" s="19" t="n"/>
      <c r="I110" s="19" t="n"/>
      <c r="J110" s="19" t="n"/>
      <c r="K110" s="19" t="n"/>
      <c r="L110" s="19" t="n"/>
      <c r="M110" s="19" t="n"/>
      <c r="N110" s="19" t="n"/>
      <c r="O110" s="19" t="n"/>
      <c r="P110" s="19" t="n"/>
      <c r="Q110" s="19" t="n"/>
      <c r="R110" s="19" t="n"/>
      <c r="S110" s="19" t="n"/>
      <c r="T110" s="19" t="n"/>
      <c r="U110" s="19" t="n"/>
      <c r="V110" s="19" t="n"/>
      <c r="W110" s="19" t="n"/>
      <c r="X110" s="19" t="n"/>
      <c r="Y110" s="19" t="n"/>
      <c r="Z110" s="19" t="n"/>
      <c r="AA110" s="19" t="n"/>
      <c r="AB110" s="19" t="n"/>
      <c r="AC110" s="19" t="n"/>
      <c r="AD110" s="19" t="n"/>
      <c r="AE110" s="19" t="n"/>
      <c r="AF110" s="19" t="n"/>
      <c r="AG110" s="19" t="n"/>
      <c r="AH110" s="19" t="n"/>
      <c r="AI110" s="19" t="n"/>
      <c r="AK110" s="19" t="n"/>
      <c r="AL110" s="19" t="n"/>
      <c r="AM110" s="19" t="n"/>
      <c r="AN110" s="19" t="n"/>
      <c r="AO110" s="19" t="n"/>
      <c r="AP110" s="19" t="n"/>
      <c r="AQ110" s="19" t="n"/>
      <c r="AR110" s="19" t="n"/>
      <c r="AS110" s="19" t="n"/>
      <c r="AT110" s="19" t="n"/>
    </row>
    <row r="111"/>
    <row r="112">
      <c r="C112" s="8" t="inlineStr">
        <is>
          <t>Cash and Cash Equivalents</t>
        </is>
      </c>
      <c r="G112" s="36" t="n">
        <v>664.728</v>
      </c>
      <c r="H112" s="36" t="n">
        <v>747.982</v>
      </c>
      <c r="I112" s="36" t="n">
        <v>853.812</v>
      </c>
      <c r="J112" s="36" t="n">
        <v>1064.99</v>
      </c>
      <c r="K112" s="36" t="n">
        <v>1151.59</v>
      </c>
      <c r="L112" s="36" t="n">
        <v>1253.189</v>
      </c>
      <c r="M112" s="36" t="n">
        <v>1296.013</v>
      </c>
      <c r="N112" s="36" t="n">
        <v>1342.814</v>
      </c>
      <c r="O112" s="36" t="n">
        <v>1385.233</v>
      </c>
      <c r="P112" s="36" t="n">
        <v>1276.724</v>
      </c>
      <c r="Q112" s="36" t="n">
        <v>1311.807</v>
      </c>
      <c r="R112" s="36" t="n">
        <v>1465.428</v>
      </c>
      <c r="S112" s="36" t="n">
        <v>1698.196</v>
      </c>
      <c r="T112" s="36" t="n">
        <v>1799.127</v>
      </c>
      <c r="U112" s="36" t="n">
        <v>1886.781</v>
      </c>
      <c r="V112" s="36" t="n">
        <v>2127.627</v>
      </c>
      <c r="W112" s="36" t="n">
        <v>2394.804</v>
      </c>
      <c r="X112" s="36" t="n">
        <v>2364.524</v>
      </c>
      <c r="Y112" s="36" t="n">
        <v>2470.759</v>
      </c>
      <c r="Z112" s="36" t="n">
        <v>2767.856</v>
      </c>
      <c r="AA112" s="36" t="n">
        <v>3035.637</v>
      </c>
      <c r="AB112" s="37">
        <f>AB241</f>
        <v/>
      </c>
      <c r="AC112" s="37">
        <f>AC241</f>
        <v/>
      </c>
      <c r="AD112" s="37">
        <f>AD241</f>
        <v/>
      </c>
      <c r="AE112" s="37">
        <f>AE241</f>
        <v/>
      </c>
      <c r="AF112" s="37">
        <f>AF241</f>
        <v/>
      </c>
      <c r="AG112" s="37">
        <f>AG241</f>
        <v/>
      </c>
      <c r="AH112" s="37">
        <f>AH241</f>
        <v/>
      </c>
      <c r="AI112" s="37">
        <f>AI241</f>
        <v/>
      </c>
      <c r="AK112" s="36" t="n">
        <v>1064.99</v>
      </c>
      <c r="AL112" s="36" t="n">
        <v>1342.814</v>
      </c>
      <c r="AM112" s="36" t="n">
        <v>1465.428</v>
      </c>
      <c r="AN112" s="36" t="n">
        <v>2127.627</v>
      </c>
      <c r="AO112" s="36" t="n">
        <v>2767.856</v>
      </c>
      <c r="AP112" s="37">
        <f>AD112</f>
        <v/>
      </c>
      <c r="AQ112" s="37">
        <f>AH112</f>
        <v/>
      </c>
      <c r="AR112" s="37">
        <f>AR241</f>
        <v/>
      </c>
      <c r="AS112" s="37">
        <f>AS241</f>
        <v/>
      </c>
      <c r="AT112" s="37">
        <f>AT241</f>
        <v/>
      </c>
    </row>
    <row r="113">
      <c r="C113" s="8" t="inlineStr">
        <is>
          <t>Investments in Marketable Financial Instruments</t>
        </is>
      </c>
      <c r="G113" s="32" t="n">
        <v>131.994</v>
      </c>
      <c r="H113" s="32" t="n">
        <v>122.853</v>
      </c>
      <c r="I113" s="32" t="n">
        <v>122.007</v>
      </c>
      <c r="J113" s="32" t="n">
        <v>123.465</v>
      </c>
      <c r="K113" s="32" t="n">
        <v>130.466</v>
      </c>
      <c r="L113" s="32" t="n">
        <v>172.379</v>
      </c>
      <c r="M113" s="32" t="n">
        <v>202.861</v>
      </c>
      <c r="N113" s="32" t="n">
        <v>218.672</v>
      </c>
      <c r="O113" s="32" t="n">
        <v>203.952</v>
      </c>
      <c r="P113" s="32" t="n">
        <v>213.232</v>
      </c>
      <c r="Q113" s="32" t="n">
        <v>239.515</v>
      </c>
      <c r="R113" s="32" t="n">
        <v>222.217</v>
      </c>
      <c r="S113" s="32" t="n">
        <v>224.46</v>
      </c>
      <c r="T113" s="32" t="n">
        <v>249.508</v>
      </c>
      <c r="U113" s="32" t="n">
        <v>280.819</v>
      </c>
      <c r="V113" s="32" t="n">
        <v>294.392</v>
      </c>
      <c r="W113" s="32" t="n">
        <v>308.281</v>
      </c>
      <c r="X113" s="32" t="n">
        <v>269.905</v>
      </c>
      <c r="Y113" s="32" t="n">
        <v>280.297</v>
      </c>
      <c r="Z113" s="32" t="n">
        <v>300.738</v>
      </c>
      <c r="AA113" s="32" t="n">
        <v>347.964</v>
      </c>
      <c r="AB113" s="33">
        <f>AA113</f>
        <v/>
      </c>
      <c r="AC113" s="33">
        <f>AB113</f>
        <v/>
      </c>
      <c r="AD113" s="33">
        <f>AC113</f>
        <v/>
      </c>
      <c r="AE113" s="33">
        <f>AD113</f>
        <v/>
      </c>
      <c r="AF113" s="33">
        <f>AE113</f>
        <v/>
      </c>
      <c r="AG113" s="33">
        <f>AF113</f>
        <v/>
      </c>
      <c r="AH113" s="33">
        <f>AG113</f>
        <v/>
      </c>
      <c r="AI113" s="33">
        <f>AH113</f>
        <v/>
      </c>
      <c r="AK113" s="32" t="n">
        <v>123.465</v>
      </c>
      <c r="AL113" s="32" t="n">
        <v>218.672</v>
      </c>
      <c r="AM113" s="32" t="n">
        <v>222.217</v>
      </c>
      <c r="AN113" s="32" t="n">
        <v>294.392</v>
      </c>
      <c r="AO113" s="32" t="n">
        <v>300.738</v>
      </c>
      <c r="AP113" s="33">
        <f>AD113</f>
        <v/>
      </c>
      <c r="AQ113" s="33">
        <f>AH113</f>
        <v/>
      </c>
      <c r="AR113" s="33">
        <f>AQ113</f>
        <v/>
      </c>
      <c r="AS113" s="33">
        <f>AR113</f>
        <v/>
      </c>
      <c r="AT113" s="33">
        <f>AS113</f>
        <v/>
      </c>
    </row>
    <row r="114">
      <c r="C114" s="8" t="inlineStr">
        <is>
          <t>Accounts Receivable</t>
        </is>
      </c>
      <c r="G114" s="32" t="n">
        <v>167.479</v>
      </c>
      <c r="H114" s="32" t="n">
        <v>178.26</v>
      </c>
      <c r="I114" s="32" t="n">
        <v>187.168</v>
      </c>
      <c r="J114" s="32" t="n">
        <v>198.302</v>
      </c>
      <c r="K114" s="32" t="n">
        <v>213.428</v>
      </c>
      <c r="L114" s="32" t="n">
        <v>222.069</v>
      </c>
      <c r="M114" s="32" t="n">
        <v>261.538</v>
      </c>
      <c r="N114" s="32" t="n">
        <v>231.34</v>
      </c>
      <c r="O114" s="32" t="n">
        <v>148.047</v>
      </c>
      <c r="P114" s="32" t="n">
        <v>191.027</v>
      </c>
      <c r="Q114" s="32" t="n">
        <v>222.824</v>
      </c>
      <c r="R114" s="32" t="n">
        <v>201.938</v>
      </c>
      <c r="S114" s="32" t="n">
        <v>201.98</v>
      </c>
      <c r="T114" s="32" t="n">
        <v>210.21</v>
      </c>
      <c r="U114" s="32" t="n">
        <v>249.974</v>
      </c>
      <c r="V114" s="32" t="n">
        <v>272.088</v>
      </c>
      <c r="W114" s="32" t="n">
        <v>243.949</v>
      </c>
      <c r="X114" s="32" t="n">
        <v>235.685</v>
      </c>
      <c r="Y114" s="32" t="n">
        <v>307.814</v>
      </c>
      <c r="Z114" s="32" t="n">
        <v>281.791</v>
      </c>
      <c r="AA114" s="32" t="n">
        <v>363.005</v>
      </c>
      <c r="AB114" s="33">
        <f>AB16*AB191/AB167</f>
        <v/>
      </c>
      <c r="AC114" s="33">
        <f>AC16*AC191/AC167</f>
        <v/>
      </c>
      <c r="AD114" s="33">
        <f>AD16*AD191/AD167</f>
        <v/>
      </c>
      <c r="AE114" s="33">
        <f>AE16*AE191/AE167</f>
        <v/>
      </c>
      <c r="AF114" s="33">
        <f>AF16*AF191/AF167</f>
        <v/>
      </c>
      <c r="AG114" s="33">
        <f>AG16*AG191/AG167</f>
        <v/>
      </c>
      <c r="AH114" s="33">
        <f>AH16*AH191/AH167</f>
        <v/>
      </c>
      <c r="AI114" s="33">
        <f>AI16*AI191/AI167</f>
        <v/>
      </c>
      <c r="AK114" s="32" t="n">
        <v>198.302</v>
      </c>
      <c r="AL114" s="32" t="n">
        <v>231.34</v>
      </c>
      <c r="AM114" s="32" t="n">
        <v>201.938</v>
      </c>
      <c r="AN114" s="32" t="n">
        <v>272.088</v>
      </c>
      <c r="AO114" s="32" t="n">
        <v>281.791</v>
      </c>
      <c r="AP114" s="33">
        <f>AD114</f>
        <v/>
      </c>
      <c r="AQ114" s="33">
        <f>AH114</f>
        <v/>
      </c>
      <c r="AR114" s="33">
        <f>AR16*AR191/AR167</f>
        <v/>
      </c>
      <c r="AS114" s="33">
        <f>AS16*AS191/AS167</f>
        <v/>
      </c>
      <c r="AT114" s="33">
        <f>AT16*AT191/AT167</f>
        <v/>
      </c>
    </row>
    <row r="115">
      <c r="C115" s="8" t="inlineStr">
        <is>
          <t>Inventories</t>
        </is>
      </c>
      <c r="G115" s="32" t="n">
        <v>154.568</v>
      </c>
      <c r="H115" s="32" t="n">
        <v>170.439</v>
      </c>
      <c r="I115" s="32" t="n">
        <v>182.234</v>
      </c>
      <c r="J115" s="32" t="n">
        <v>193.102</v>
      </c>
      <c r="K115" s="32" t="n">
        <v>200.119</v>
      </c>
      <c r="L115" s="32" t="n">
        <v>217.438</v>
      </c>
      <c r="M115" s="32" t="n">
        <v>218.336</v>
      </c>
      <c r="N115" s="32" t="n">
        <v>221.149</v>
      </c>
      <c r="O115" s="32" t="n">
        <v>216.068</v>
      </c>
      <c r="P115" s="32" t="n">
        <v>234.333</v>
      </c>
      <c r="Q115" s="32" t="n">
        <v>262.09</v>
      </c>
      <c r="R115" s="32" t="n">
        <v>250.997</v>
      </c>
      <c r="S115" s="32" t="n">
        <v>267.123</v>
      </c>
      <c r="T115" s="32" t="n">
        <v>272.491</v>
      </c>
      <c r="U115" s="32" t="n">
        <v>292.884</v>
      </c>
      <c r="V115" s="32" t="n">
        <v>287.869</v>
      </c>
      <c r="W115" s="32" t="n">
        <v>293.388</v>
      </c>
      <c r="X115" s="32" t="n">
        <v>304.194</v>
      </c>
      <c r="Y115" s="32" t="n">
        <v>288.689</v>
      </c>
      <c r="Z115" s="32" t="n">
        <v>288.11</v>
      </c>
      <c r="AA115" s="32" t="n">
        <v>311.454</v>
      </c>
      <c r="AB115" s="33">
        <f>-AB19*AB192/AB167</f>
        <v/>
      </c>
      <c r="AC115" s="33">
        <f>-AC19*AC192/AC167</f>
        <v/>
      </c>
      <c r="AD115" s="33">
        <f>-AD19*AD192/AD167</f>
        <v/>
      </c>
      <c r="AE115" s="33">
        <f>-AE19*AE192/AE167</f>
        <v/>
      </c>
      <c r="AF115" s="33">
        <f>-AF19*AF192/AF167</f>
        <v/>
      </c>
      <c r="AG115" s="33">
        <f>-AG19*AG192/AG167</f>
        <v/>
      </c>
      <c r="AH115" s="33">
        <f>-AH19*AH192/AH167</f>
        <v/>
      </c>
      <c r="AI115" s="33">
        <f>-AI19*AI192/AI167</f>
        <v/>
      </c>
      <c r="AK115" s="32" t="n">
        <v>193.102</v>
      </c>
      <c r="AL115" s="32" t="n">
        <v>221.149</v>
      </c>
      <c r="AM115" s="32" t="n">
        <v>250.997</v>
      </c>
      <c r="AN115" s="32" t="n">
        <v>287.869</v>
      </c>
      <c r="AO115" s="32" t="n">
        <v>288.11</v>
      </c>
      <c r="AP115" s="33">
        <f>AD115</f>
        <v/>
      </c>
      <c r="AQ115" s="33">
        <f>AH115</f>
        <v/>
      </c>
      <c r="AR115" s="33">
        <f>-AR19*AR192/AR167</f>
        <v/>
      </c>
      <c r="AS115" s="33">
        <f>-AS19*AS192/AS167</f>
        <v/>
      </c>
      <c r="AT115" s="33">
        <f>-AT19*AT192/AT167</f>
        <v/>
      </c>
    </row>
    <row r="116">
      <c r="C116" s="8" t="inlineStr">
        <is>
          <t>Other Current Assets</t>
        </is>
      </c>
      <c r="G116" s="32" t="n">
        <v>21.018</v>
      </c>
      <c r="H116" s="32" t="n">
        <v>21.57</v>
      </c>
      <c r="I116" s="32" t="n">
        <v>25.418</v>
      </c>
      <c r="J116" s="32" t="n">
        <v>27.214</v>
      </c>
      <c r="K116" s="32" t="n">
        <v>26.635</v>
      </c>
      <c r="L116" s="32" t="n">
        <v>40.791</v>
      </c>
      <c r="M116" s="32" t="n">
        <v>35.484</v>
      </c>
      <c r="N116" s="32" t="n">
        <v>38.922</v>
      </c>
      <c r="O116" s="32" t="n">
        <v>42.427</v>
      </c>
      <c r="P116" s="32" t="n">
        <v>44.648</v>
      </c>
      <c r="Q116" s="32" t="n">
        <v>46.241</v>
      </c>
      <c r="R116" s="32" t="n">
        <v>53.453</v>
      </c>
      <c r="S116" s="32" t="n">
        <v>61.008</v>
      </c>
      <c r="T116" s="32" t="n">
        <v>60.322</v>
      </c>
      <c r="U116" s="32" t="n">
        <v>63.456</v>
      </c>
      <c r="V116" s="32" t="n">
        <v>106.376</v>
      </c>
      <c r="W116" s="32" t="n">
        <v>105.242</v>
      </c>
      <c r="X116" s="32" t="n">
        <v>90.61</v>
      </c>
      <c r="Y116" s="32" t="n">
        <v>88.456</v>
      </c>
      <c r="Z116" s="32" t="n">
        <v>178.636</v>
      </c>
      <c r="AA116" s="32" t="n">
        <v>207.452</v>
      </c>
      <c r="AB116" s="33">
        <f>AB16*AB195</f>
        <v/>
      </c>
      <c r="AC116" s="33">
        <f>AC16*AC195</f>
        <v/>
      </c>
      <c r="AD116" s="33">
        <f>AD16*AD195</f>
        <v/>
      </c>
      <c r="AE116" s="33">
        <f>AE16*AE195</f>
        <v/>
      </c>
      <c r="AF116" s="33">
        <f>AF16*AF195</f>
        <v/>
      </c>
      <c r="AG116" s="33">
        <f>AG16*AG195</f>
        <v/>
      </c>
      <c r="AH116" s="33">
        <f>AH16*AH195</f>
        <v/>
      </c>
      <c r="AI116" s="33">
        <f>AI16*AI195</f>
        <v/>
      </c>
      <c r="AK116" s="32" t="n">
        <v>27.214</v>
      </c>
      <c r="AL116" s="32" t="n">
        <v>38.922</v>
      </c>
      <c r="AM116" s="32" t="n">
        <v>53.453</v>
      </c>
      <c r="AN116" s="32" t="n">
        <v>106.376</v>
      </c>
      <c r="AO116" s="32" t="n">
        <v>178.636</v>
      </c>
      <c r="AP116" s="33">
        <f>AD116</f>
        <v/>
      </c>
      <c r="AQ116" s="33">
        <f>AH116</f>
        <v/>
      </c>
      <c r="AR116" s="33">
        <f>AR16*AR195</f>
        <v/>
      </c>
      <c r="AS116" s="33">
        <f>AS16*AS195</f>
        <v/>
      </c>
      <c r="AT116" s="33">
        <f>AT16*AT195</f>
        <v/>
      </c>
    </row>
    <row r="117">
      <c r="B117" s="6" t="inlineStr">
        <is>
          <t>Total Current Assets</t>
        </is>
      </c>
      <c r="G117" s="34">
        <f>G112+G113+G114+G115+G116</f>
        <v/>
      </c>
      <c r="H117" s="34">
        <f>H112+H113+H114+H115+H116</f>
        <v/>
      </c>
      <c r="I117" s="34">
        <f>I112+I113+I114+I115+I116</f>
        <v/>
      </c>
      <c r="J117" s="34">
        <f>J112+J113+J114+J115+J116</f>
        <v/>
      </c>
      <c r="K117" s="34">
        <f>K112+K113+K114+K115+K116</f>
        <v/>
      </c>
      <c r="L117" s="34">
        <f>L112+L113+L114+L115+L116</f>
        <v/>
      </c>
      <c r="M117" s="34">
        <f>M112+M113+M114+M115+M116</f>
        <v/>
      </c>
      <c r="N117" s="34">
        <f>N112+N113+N114+N115+N116</f>
        <v/>
      </c>
      <c r="O117" s="34">
        <f>O112+O113+O114+O115+O116</f>
        <v/>
      </c>
      <c r="P117" s="34">
        <f>P112+P113+P114+P115+P116</f>
        <v/>
      </c>
      <c r="Q117" s="34">
        <f>Q112+Q113+Q114+Q115+Q116</f>
        <v/>
      </c>
      <c r="R117" s="34">
        <f>R112+R113+R114+R115+R116</f>
        <v/>
      </c>
      <c r="S117" s="34">
        <f>S112+S113+S114+S115+S116</f>
        <v/>
      </c>
      <c r="T117" s="34">
        <f>T112+T113+T114+T115+T116</f>
        <v/>
      </c>
      <c r="U117" s="34">
        <f>U112+U113+U114+U115+U116</f>
        <v/>
      </c>
      <c r="V117" s="34">
        <f>V112+V113+V114+V115+V116</f>
        <v/>
      </c>
      <c r="W117" s="34">
        <f>W112+W113+W114+W115+W116</f>
        <v/>
      </c>
      <c r="X117" s="34">
        <f>X112+X113+X114+X115+X116</f>
        <v/>
      </c>
      <c r="Y117" s="34">
        <f>Y112+Y113+Y114+Y115+Y116</f>
        <v/>
      </c>
      <c r="Z117" s="34">
        <f>Z112+Z113+Z114+Z115+Z116</f>
        <v/>
      </c>
      <c r="AA117" s="34">
        <f>AA112+AA113+AA114+AA115+AA116</f>
        <v/>
      </c>
      <c r="AB117" s="34">
        <f>AB112+AB113+AB114+AB115+AB116</f>
        <v/>
      </c>
      <c r="AC117" s="34">
        <f>AC112+AC113+AC114+AC115+AC116</f>
        <v/>
      </c>
      <c r="AD117" s="34">
        <f>AD112+AD113+AD114+AD115+AD116</f>
        <v/>
      </c>
      <c r="AE117" s="34">
        <f>AE112+AE113+AE114+AE115+AE116</f>
        <v/>
      </c>
      <c r="AF117" s="34">
        <f>AF112+AF113+AF114+AF115+AF116</f>
        <v/>
      </c>
      <c r="AG117" s="34">
        <f>AG112+AG113+AG114+AG115+AG116</f>
        <v/>
      </c>
      <c r="AH117" s="34">
        <f>AH112+AH113+AH114+AH115+AH116</f>
        <v/>
      </c>
      <c r="AI117" s="34">
        <f>AI112+AI113+AI114+AI115+AI116</f>
        <v/>
      </c>
      <c r="AK117" s="34">
        <f>AK112+AK113+AK114+AK115+AK116</f>
        <v/>
      </c>
      <c r="AL117" s="34">
        <f>AL112+AL113+AL114+AL115+AL116</f>
        <v/>
      </c>
      <c r="AM117" s="34">
        <f>AM112+AM113+AM114+AM115+AM116</f>
        <v/>
      </c>
      <c r="AN117" s="34">
        <f>AN112+AN113+AN114+AN115+AN116</f>
        <v/>
      </c>
      <c r="AO117" s="34">
        <f>AO112+AO113+AO114+AO115+AO116</f>
        <v/>
      </c>
      <c r="AP117" s="34">
        <f>AP112+AP113+AP114+AP115+AP116</f>
        <v/>
      </c>
      <c r="AQ117" s="34">
        <f>AQ112+AQ113+AQ114+AQ115+AQ116</f>
        <v/>
      </c>
      <c r="AR117" s="34">
        <f>AR112+AR113+AR114+AR115+AR116</f>
        <v/>
      </c>
      <c r="AS117" s="34">
        <f>AS112+AS113+AS114+AS115+AS116</f>
        <v/>
      </c>
      <c r="AT117" s="34">
        <f>AT112+AT113+AT114+AT115+AT116</f>
        <v/>
      </c>
    </row>
    <row r="118">
      <c r="D118" s="3" t="inlineStr">
        <is>
          <t>Recon: Total Current Assets</t>
        </is>
      </c>
      <c r="G118" s="35">
        <f>IF(_reported!G17="","",G117-_reported!G17)</f>
        <v/>
      </c>
      <c r="H118" s="35">
        <f>IF(_reported!H17="","",H117-_reported!H17)</f>
        <v/>
      </c>
      <c r="I118" s="35">
        <f>IF(_reported!I17="","",I117-_reported!I17)</f>
        <v/>
      </c>
      <c r="J118" s="35">
        <f>IF(_reported!J17="","",J117-_reported!J17)</f>
        <v/>
      </c>
      <c r="K118" s="35">
        <f>IF(_reported!K17="","",K117-_reported!K17)</f>
        <v/>
      </c>
      <c r="L118" s="35">
        <f>IF(_reported!L17="","",L117-_reported!L17)</f>
        <v/>
      </c>
      <c r="M118" s="35">
        <f>IF(_reported!M17="","",M117-_reported!M17)</f>
        <v/>
      </c>
      <c r="N118" s="35">
        <f>IF(_reported!N17="","",N117-_reported!N17)</f>
        <v/>
      </c>
      <c r="O118" s="35">
        <f>IF(_reported!O17="","",O117-_reported!O17)</f>
        <v/>
      </c>
      <c r="P118" s="35">
        <f>IF(_reported!P17="","",P117-_reported!P17)</f>
        <v/>
      </c>
      <c r="Q118" s="35">
        <f>IF(_reported!Q17="","",Q117-_reported!Q17)</f>
        <v/>
      </c>
      <c r="R118" s="35">
        <f>IF(_reported!R17="","",R117-_reported!R17)</f>
        <v/>
      </c>
      <c r="S118" s="35">
        <f>IF(_reported!S17="","",S117-_reported!S17)</f>
        <v/>
      </c>
      <c r="T118" s="35">
        <f>IF(_reported!T17="","",T117-_reported!T17)</f>
        <v/>
      </c>
      <c r="U118" s="35">
        <f>IF(_reported!U17="","",U117-_reported!U17)</f>
        <v/>
      </c>
      <c r="V118" s="35">
        <f>IF(_reported!V17="","",V117-_reported!V17)</f>
        <v/>
      </c>
      <c r="W118" s="35">
        <f>IF(_reported!W17="","",W117-_reported!W17)</f>
        <v/>
      </c>
      <c r="X118" s="35">
        <f>IF(_reported!X17="","",X117-_reported!X17)</f>
        <v/>
      </c>
      <c r="Y118" s="35">
        <f>IF(_reported!Y17="","",Y117-_reported!Y17)</f>
        <v/>
      </c>
      <c r="Z118" s="35">
        <f>IF(_reported!Z17="","",Z117-_reported!Z17)</f>
        <v/>
      </c>
      <c r="AA118" s="35">
        <f>IF(_reported!AA17="","",AA117-_reported!AA17)</f>
        <v/>
      </c>
      <c r="AB118" s="35">
        <f>IF(_reported!AB17="","",AB117-_reported!AB17)</f>
        <v/>
      </c>
      <c r="AC118" s="35">
        <f>IF(_reported!AC17="","",AC117-_reported!AC17)</f>
        <v/>
      </c>
      <c r="AD118" s="35">
        <f>IF(_reported!AD17="","",AD117-_reported!AD17)</f>
        <v/>
      </c>
      <c r="AE118" s="35">
        <f>IF(_reported!AE17="","",AE117-_reported!AE17)</f>
        <v/>
      </c>
      <c r="AF118" s="35">
        <f>IF(_reported!AF17="","",AF117-_reported!AF17)</f>
        <v/>
      </c>
      <c r="AG118" s="35">
        <f>IF(_reported!AG17="","",AG117-_reported!AG17)</f>
        <v/>
      </c>
      <c r="AH118" s="35">
        <f>IF(_reported!AH17="","",AH117-_reported!AH17)</f>
        <v/>
      </c>
      <c r="AI118" s="35">
        <f>IF(_reported!AI17="","",AI117-_reported!AI17)</f>
        <v/>
      </c>
      <c r="AK118" s="35">
        <f>IF(_reported!AK17="","",AK117-_reported!AK17)</f>
        <v/>
      </c>
      <c r="AL118" s="35">
        <f>IF(_reported!AL17="","",AL117-_reported!AL17)</f>
        <v/>
      </c>
      <c r="AM118" s="35">
        <f>IF(_reported!AM17="","",AM117-_reported!AM17)</f>
        <v/>
      </c>
      <c r="AN118" s="35">
        <f>IF(_reported!AN17="","",AN117-_reported!AN17)</f>
        <v/>
      </c>
      <c r="AO118" s="35">
        <f>IF(_reported!AO17="","",AO117-_reported!AO17)</f>
        <v/>
      </c>
      <c r="AP118" s="35">
        <f>IF(_reported!AP17="","",AP117-_reported!AP17)</f>
        <v/>
      </c>
      <c r="AQ118" s="35">
        <f>IF(_reported!AQ17="","",AQ117-_reported!AQ17)</f>
        <v/>
      </c>
      <c r="AR118" s="35">
        <f>IF(_reported!AR17="","",AR117-_reported!AR17)</f>
        <v/>
      </c>
      <c r="AS118" s="35">
        <f>IF(_reported!AS17="","",AS117-_reported!AS17)</f>
        <v/>
      </c>
      <c r="AT118" s="35">
        <f>IF(_reported!AT17="","",AT117-_reported!AT17)</f>
        <v/>
      </c>
    </row>
    <row r="119"/>
    <row r="120">
      <c r="C120" s="8" t="inlineStr">
        <is>
          <t>Long-term Investments</t>
        </is>
      </c>
      <c r="G120" s="36" t="n">
        <v>29.13</v>
      </c>
      <c r="H120" s="36" t="n">
        <v>29.063</v>
      </c>
      <c r="I120" s="36" t="n">
        <v>27.73</v>
      </c>
      <c r="J120" s="36" t="n">
        <v>29.384</v>
      </c>
      <c r="K120" s="36" t="n">
        <v>45.737</v>
      </c>
      <c r="L120" s="36" t="n">
        <v>64.44</v>
      </c>
      <c r="M120" s="36" t="n">
        <v>75.79600000000001</v>
      </c>
      <c r="N120" s="36" t="n">
        <v>68.928</v>
      </c>
      <c r="O120" s="36" t="n">
        <v>69.914</v>
      </c>
      <c r="P120" s="36" t="n">
        <v>94.61</v>
      </c>
      <c r="Q120" s="36" t="n">
        <v>116.347</v>
      </c>
      <c r="R120" s="36" t="n">
        <v>129.442</v>
      </c>
      <c r="S120" s="36" t="n">
        <v>138.469</v>
      </c>
      <c r="T120" s="36" t="n">
        <v>140.22</v>
      </c>
      <c r="U120" s="36" t="n">
        <v>127.332</v>
      </c>
      <c r="V120" s="36" t="n">
        <v>149.04</v>
      </c>
      <c r="W120" s="36" t="n">
        <v>160.793</v>
      </c>
      <c r="X120" s="36" t="n">
        <v>137.427</v>
      </c>
      <c r="Y120" s="36" t="n">
        <v>148.978</v>
      </c>
      <c r="Z120" s="36" t="n">
        <v>172.37</v>
      </c>
      <c r="AA120" s="36" t="n">
        <v>166.567</v>
      </c>
      <c r="AB120" s="37">
        <f>AA120</f>
        <v/>
      </c>
      <c r="AC120" s="37">
        <f>AB120</f>
        <v/>
      </c>
      <c r="AD120" s="37">
        <f>AC120</f>
        <v/>
      </c>
      <c r="AE120" s="37">
        <f>AD120</f>
        <v/>
      </c>
      <c r="AF120" s="37">
        <f>AE120</f>
        <v/>
      </c>
      <c r="AG120" s="37">
        <f>AF120</f>
        <v/>
      </c>
      <c r="AH120" s="37">
        <f>AG120</f>
        <v/>
      </c>
      <c r="AI120" s="37">
        <f>AH120</f>
        <v/>
      </c>
      <c r="AK120" s="36" t="n">
        <v>29.384</v>
      </c>
      <c r="AL120" s="36" t="n">
        <v>68.928</v>
      </c>
      <c r="AM120" s="36" t="n">
        <v>129.442</v>
      </c>
      <c r="AN120" s="36" t="n">
        <v>149.04</v>
      </c>
      <c r="AO120" s="36" t="n">
        <v>172.37</v>
      </c>
      <c r="AP120" s="37">
        <f>AD120</f>
        <v/>
      </c>
      <c r="AQ120" s="37">
        <f>AH120</f>
        <v/>
      </c>
      <c r="AR120" s="37">
        <f>AQ120</f>
        <v/>
      </c>
      <c r="AS120" s="37">
        <f>AR120</f>
        <v/>
      </c>
      <c r="AT120" s="37">
        <f>AS120</f>
        <v/>
      </c>
    </row>
    <row r="121">
      <c r="C121" s="8" t="inlineStr">
        <is>
          <t>Property, Plant and Equipment</t>
        </is>
      </c>
      <c r="G121" s="32" t="n">
        <v>1658.551</v>
      </c>
      <c r="H121" s="32" t="n">
        <v>1722.679</v>
      </c>
      <c r="I121" s="32" t="n">
        <v>1828.895</v>
      </c>
      <c r="J121" s="32" t="n">
        <v>1975.119</v>
      </c>
      <c r="K121" s="32" t="n">
        <v>2104.331</v>
      </c>
      <c r="L121" s="32" t="n">
        <v>2248.319</v>
      </c>
      <c r="M121" s="32" t="n">
        <v>2411.49</v>
      </c>
      <c r="N121" s="32" t="n">
        <v>2693.837</v>
      </c>
      <c r="O121" s="32" t="n">
        <v>2833.397</v>
      </c>
      <c r="P121" s="32" t="n">
        <v>2947.234</v>
      </c>
      <c r="Q121" s="32" t="n">
        <v>3132.664</v>
      </c>
      <c r="R121" s="32" t="n">
        <v>3064.475</v>
      </c>
      <c r="S121" s="32" t="n">
        <v>3051.848</v>
      </c>
      <c r="T121" s="32" t="n">
        <v>3105.86</v>
      </c>
      <c r="U121" s="32" t="n">
        <v>3071.599</v>
      </c>
      <c r="V121" s="32" t="n">
        <v>3234.98</v>
      </c>
      <c r="W121" s="32" t="n">
        <v>3400.806</v>
      </c>
      <c r="X121" s="32" t="n">
        <v>3386.206</v>
      </c>
      <c r="Y121" s="32" t="n">
        <v>3499.341</v>
      </c>
      <c r="Z121" s="32" t="n">
        <v>3691.841</v>
      </c>
      <c r="AA121" s="32" t="n">
        <v>3954.679</v>
      </c>
      <c r="AB121" s="33">
        <f>AA121-AB215-AB206</f>
        <v/>
      </c>
      <c r="AC121" s="33">
        <f>AB121-AC215-AC206</f>
        <v/>
      </c>
      <c r="AD121" s="33">
        <f>AC121-AD215-AD206</f>
        <v/>
      </c>
      <c r="AE121" s="33">
        <f>AD121-AE215-AE206</f>
        <v/>
      </c>
      <c r="AF121" s="33">
        <f>AE121-AF215-AF206</f>
        <v/>
      </c>
      <c r="AG121" s="33">
        <f>AF121-AG215-AG206</f>
        <v/>
      </c>
      <c r="AH121" s="33">
        <f>AG121-AH215-AH206</f>
        <v/>
      </c>
      <c r="AI121" s="33">
        <f>AH121-AI215-AI206</f>
        <v/>
      </c>
      <c r="AK121" s="32" t="n">
        <v>1975.119</v>
      </c>
      <c r="AL121" s="32" t="n">
        <v>2693.837</v>
      </c>
      <c r="AM121" s="32" t="n">
        <v>3064.475</v>
      </c>
      <c r="AN121" s="32" t="n">
        <v>3234.98</v>
      </c>
      <c r="AO121" s="32" t="n">
        <v>3691.841</v>
      </c>
      <c r="AP121" s="33">
        <f>AD121</f>
        <v/>
      </c>
      <c r="AQ121" s="33">
        <f>AH121</f>
        <v/>
      </c>
      <c r="AR121" s="33">
        <f>AQ121-AR215-AR206</f>
        <v/>
      </c>
      <c r="AS121" s="33">
        <f>AR121-AS215-AS206</f>
        <v/>
      </c>
      <c r="AT121" s="33">
        <f>AS121-AT215-AT206</f>
        <v/>
      </c>
    </row>
    <row r="122">
      <c r="C122" s="8" t="inlineStr">
        <is>
          <t>Right-of-use, Intangible and Other Non-current Assets</t>
        </is>
      </c>
      <c r="G122" s="32" t="n">
        <v>91.663</v>
      </c>
      <c r="H122" s="32" t="n">
        <v>99.96899999999999</v>
      </c>
      <c r="I122" s="32" t="n">
        <v>105.048</v>
      </c>
      <c r="J122" s="32" t="n">
        <v>113.927</v>
      </c>
      <c r="K122" s="32" t="n">
        <v>120.371</v>
      </c>
      <c r="L122" s="32" t="n">
        <v>127.316</v>
      </c>
      <c r="M122" s="32" t="n">
        <v>141.784</v>
      </c>
      <c r="N122" s="32" t="n">
        <v>149.117</v>
      </c>
      <c r="O122" s="32" t="n">
        <v>146.806</v>
      </c>
      <c r="P122" s="32" t="n">
        <v>147.657</v>
      </c>
      <c r="Q122" s="32" t="n">
        <v>153.068</v>
      </c>
      <c r="R122" s="32" t="n">
        <v>144.421</v>
      </c>
      <c r="S122" s="32" t="n">
        <v>144.807</v>
      </c>
      <c r="T122" s="32" t="n">
        <v>144.626</v>
      </c>
      <c r="U122" s="32" t="n">
        <v>192.813</v>
      </c>
      <c r="V122" s="32" t="n">
        <v>219.566</v>
      </c>
      <c r="W122" s="32" t="n">
        <v>226.024</v>
      </c>
      <c r="X122" s="32" t="n">
        <v>217.799</v>
      </c>
      <c r="Y122" s="32" t="n">
        <v>269.773</v>
      </c>
      <c r="Z122" s="32" t="n">
        <v>251.682</v>
      </c>
      <c r="AA122" s="32" t="n">
        <v>274.192</v>
      </c>
      <c r="AB122" s="33">
        <f>AA122</f>
        <v/>
      </c>
      <c r="AC122" s="33">
        <f>AB122</f>
        <v/>
      </c>
      <c r="AD122" s="33">
        <f>AC122</f>
        <v/>
      </c>
      <c r="AE122" s="33">
        <f>AD122</f>
        <v/>
      </c>
      <c r="AF122" s="33">
        <f>AE122</f>
        <v/>
      </c>
      <c r="AG122" s="33">
        <f>AF122</f>
        <v/>
      </c>
      <c r="AH122" s="33">
        <f>AG122</f>
        <v/>
      </c>
      <c r="AI122" s="33">
        <f>AH122</f>
        <v/>
      </c>
      <c r="AK122" s="32" t="n">
        <v>113.927</v>
      </c>
      <c r="AL122" s="32" t="n">
        <v>149.117</v>
      </c>
      <c r="AM122" s="32" t="n">
        <v>144.421</v>
      </c>
      <c r="AN122" s="32" t="n">
        <v>219.566</v>
      </c>
      <c r="AO122" s="32" t="n">
        <v>251.682</v>
      </c>
      <c r="AP122" s="33">
        <f>AD122</f>
        <v/>
      </c>
      <c r="AQ122" s="33">
        <f>AH122</f>
        <v/>
      </c>
      <c r="AR122" s="33">
        <f>AQ122</f>
        <v/>
      </c>
      <c r="AS122" s="33">
        <f>AR122</f>
        <v/>
      </c>
      <c r="AT122" s="33">
        <f>AS122</f>
        <v/>
      </c>
    </row>
    <row r="123">
      <c r="B123" s="6" t="inlineStr">
        <is>
          <t>Total Non-current Assets</t>
        </is>
      </c>
      <c r="G123" s="34">
        <f>G120+G121+G122</f>
        <v/>
      </c>
      <c r="H123" s="34">
        <f>H120+H121+H122</f>
        <v/>
      </c>
      <c r="I123" s="34">
        <f>I120+I121+I122</f>
        <v/>
      </c>
      <c r="J123" s="34">
        <f>J120+J121+J122</f>
        <v/>
      </c>
      <c r="K123" s="34">
        <f>K120+K121+K122</f>
        <v/>
      </c>
      <c r="L123" s="34">
        <f>L120+L121+L122</f>
        <v/>
      </c>
      <c r="M123" s="34">
        <f>M120+M121+M122</f>
        <v/>
      </c>
      <c r="N123" s="34">
        <f>N120+N121+N122</f>
        <v/>
      </c>
      <c r="O123" s="34">
        <f>O120+O121+O122</f>
        <v/>
      </c>
      <c r="P123" s="34">
        <f>P120+P121+P122</f>
        <v/>
      </c>
      <c r="Q123" s="34">
        <f>Q120+Q121+Q122</f>
        <v/>
      </c>
      <c r="R123" s="34">
        <f>R120+R121+R122</f>
        <v/>
      </c>
      <c r="S123" s="34">
        <f>S120+S121+S122</f>
        <v/>
      </c>
      <c r="T123" s="34">
        <f>T120+T121+T122</f>
        <v/>
      </c>
      <c r="U123" s="34">
        <f>U120+U121+U122</f>
        <v/>
      </c>
      <c r="V123" s="34">
        <f>V120+V121+V122</f>
        <v/>
      </c>
      <c r="W123" s="34">
        <f>W120+W121+W122</f>
        <v/>
      </c>
      <c r="X123" s="34">
        <f>X120+X121+X122</f>
        <v/>
      </c>
      <c r="Y123" s="34">
        <f>Y120+Y121+Y122</f>
        <v/>
      </c>
      <c r="Z123" s="34">
        <f>Z120+Z121+Z122</f>
        <v/>
      </c>
      <c r="AA123" s="34">
        <f>AA120+AA121+AA122</f>
        <v/>
      </c>
      <c r="AB123" s="34">
        <f>AB120+AB121+AB122</f>
        <v/>
      </c>
      <c r="AC123" s="34">
        <f>AC120+AC121+AC122</f>
        <v/>
      </c>
      <c r="AD123" s="34">
        <f>AD120+AD121+AD122</f>
        <v/>
      </c>
      <c r="AE123" s="34">
        <f>AE120+AE121+AE122</f>
        <v/>
      </c>
      <c r="AF123" s="34">
        <f>AF120+AF121+AF122</f>
        <v/>
      </c>
      <c r="AG123" s="34">
        <f>AG120+AG121+AG122</f>
        <v/>
      </c>
      <c r="AH123" s="34">
        <f>AH120+AH121+AH122</f>
        <v/>
      </c>
      <c r="AI123" s="34">
        <f>AI120+AI121+AI122</f>
        <v/>
      </c>
      <c r="AK123" s="34">
        <f>AK120+AK121+AK122</f>
        <v/>
      </c>
      <c r="AL123" s="34">
        <f>AL120+AL121+AL122</f>
        <v/>
      </c>
      <c r="AM123" s="34">
        <f>AM120+AM121+AM122</f>
        <v/>
      </c>
      <c r="AN123" s="34">
        <f>AN120+AN121+AN122</f>
        <v/>
      </c>
      <c r="AO123" s="34">
        <f>AO120+AO121+AO122</f>
        <v/>
      </c>
      <c r="AP123" s="34">
        <f>AP120+AP121+AP122</f>
        <v/>
      </c>
      <c r="AQ123" s="34">
        <f>AQ120+AQ121+AQ122</f>
        <v/>
      </c>
      <c r="AR123" s="34">
        <f>AR120+AR121+AR122</f>
        <v/>
      </c>
      <c r="AS123" s="34">
        <f>AS120+AS121+AS122</f>
        <v/>
      </c>
      <c r="AT123" s="34">
        <f>AT120+AT121+AT122</f>
        <v/>
      </c>
    </row>
    <row r="124">
      <c r="D124" s="3" t="inlineStr">
        <is>
          <t>Recon: Total Non-current Assets</t>
        </is>
      </c>
      <c r="G124" s="35">
        <f>IF(_reported!G18="","",G123-_reported!G18)</f>
        <v/>
      </c>
      <c r="H124" s="35">
        <f>IF(_reported!H18="","",H123-_reported!H18)</f>
        <v/>
      </c>
      <c r="I124" s="35">
        <f>IF(_reported!I18="","",I123-_reported!I18)</f>
        <v/>
      </c>
      <c r="J124" s="35">
        <f>IF(_reported!J18="","",J123-_reported!J18)</f>
        <v/>
      </c>
      <c r="K124" s="35">
        <f>IF(_reported!K18="","",K123-_reported!K18)</f>
        <v/>
      </c>
      <c r="L124" s="35">
        <f>IF(_reported!L18="","",L123-_reported!L18)</f>
        <v/>
      </c>
      <c r="M124" s="35">
        <f>IF(_reported!M18="","",M123-_reported!M18)</f>
        <v/>
      </c>
      <c r="N124" s="35">
        <f>IF(_reported!N18="","",N123-_reported!N18)</f>
        <v/>
      </c>
      <c r="O124" s="35">
        <f>IF(_reported!O18="","",O123-_reported!O18)</f>
        <v/>
      </c>
      <c r="P124" s="35">
        <f>IF(_reported!P18="","",P123-_reported!P18)</f>
        <v/>
      </c>
      <c r="Q124" s="35">
        <f>IF(_reported!Q18="","",Q123-_reported!Q18)</f>
        <v/>
      </c>
      <c r="R124" s="35">
        <f>IF(_reported!R18="","",R123-_reported!R18)</f>
        <v/>
      </c>
      <c r="S124" s="35">
        <f>IF(_reported!S18="","",S123-_reported!S18)</f>
        <v/>
      </c>
      <c r="T124" s="35">
        <f>IF(_reported!T18="","",T123-_reported!T18)</f>
        <v/>
      </c>
      <c r="U124" s="35">
        <f>IF(_reported!U18="","",U123-_reported!U18)</f>
        <v/>
      </c>
      <c r="V124" s="35">
        <f>IF(_reported!V18="","",V123-_reported!V18)</f>
        <v/>
      </c>
      <c r="W124" s="35">
        <f>IF(_reported!W18="","",W123-_reported!W18)</f>
        <v/>
      </c>
      <c r="X124" s="35">
        <f>IF(_reported!X18="","",X123-_reported!X18)</f>
        <v/>
      </c>
      <c r="Y124" s="35">
        <f>IF(_reported!Y18="","",Y123-_reported!Y18)</f>
        <v/>
      </c>
      <c r="Z124" s="35">
        <f>IF(_reported!Z18="","",Z123-_reported!Z18)</f>
        <v/>
      </c>
      <c r="AA124" s="35">
        <f>IF(_reported!AA18="","",AA123-_reported!AA18)</f>
        <v/>
      </c>
      <c r="AB124" s="35">
        <f>IF(_reported!AB18="","",AB123-_reported!AB18)</f>
        <v/>
      </c>
      <c r="AC124" s="35">
        <f>IF(_reported!AC18="","",AC123-_reported!AC18)</f>
        <v/>
      </c>
      <c r="AD124" s="35">
        <f>IF(_reported!AD18="","",AD123-_reported!AD18)</f>
        <v/>
      </c>
      <c r="AE124" s="35">
        <f>IF(_reported!AE18="","",AE123-_reported!AE18)</f>
        <v/>
      </c>
      <c r="AF124" s="35">
        <f>IF(_reported!AF18="","",AF123-_reported!AF18)</f>
        <v/>
      </c>
      <c r="AG124" s="35">
        <f>IF(_reported!AG18="","",AG123-_reported!AG18)</f>
        <v/>
      </c>
      <c r="AH124" s="35">
        <f>IF(_reported!AH18="","",AH123-_reported!AH18)</f>
        <v/>
      </c>
      <c r="AI124" s="35">
        <f>IF(_reported!AI18="","",AI123-_reported!AI18)</f>
        <v/>
      </c>
      <c r="AK124" s="35">
        <f>IF(_reported!AK18="","",AK123-_reported!AK18)</f>
        <v/>
      </c>
      <c r="AL124" s="35">
        <f>IF(_reported!AL18="","",AL123-_reported!AL18)</f>
        <v/>
      </c>
      <c r="AM124" s="35">
        <f>IF(_reported!AM18="","",AM123-_reported!AM18)</f>
        <v/>
      </c>
      <c r="AN124" s="35">
        <f>IF(_reported!AN18="","",AN123-_reported!AN18)</f>
        <v/>
      </c>
      <c r="AO124" s="35">
        <f>IF(_reported!AO18="","",AO123-_reported!AO18)</f>
        <v/>
      </c>
      <c r="AP124" s="35">
        <f>IF(_reported!AP18="","",AP123-_reported!AP18)</f>
        <v/>
      </c>
      <c r="AQ124" s="35">
        <f>IF(_reported!AQ18="","",AQ123-_reported!AQ18)</f>
        <v/>
      </c>
      <c r="AR124" s="35">
        <f>IF(_reported!AR18="","",AR123-_reported!AR18)</f>
        <v/>
      </c>
      <c r="AS124" s="35">
        <f>IF(_reported!AS18="","",AS123-_reported!AS18)</f>
        <v/>
      </c>
      <c r="AT124" s="35">
        <f>IF(_reported!AT18="","",AT123-_reported!AT18)</f>
        <v/>
      </c>
    </row>
    <row r="125"/>
    <row r="126">
      <c r="B126" s="6" t="inlineStr">
        <is>
          <t>Total Assets</t>
        </is>
      </c>
      <c r="G126" s="34">
        <f>G117+G123</f>
        <v/>
      </c>
      <c r="H126" s="34">
        <f>H117+H123</f>
        <v/>
      </c>
      <c r="I126" s="34">
        <f>I117+I123</f>
        <v/>
      </c>
      <c r="J126" s="34">
        <f>J117+J123</f>
        <v/>
      </c>
      <c r="K126" s="34">
        <f>K117+K123</f>
        <v/>
      </c>
      <c r="L126" s="34">
        <f>L117+L123</f>
        <v/>
      </c>
      <c r="M126" s="34">
        <f>M117+M123</f>
        <v/>
      </c>
      <c r="N126" s="34">
        <f>N117+N123</f>
        <v/>
      </c>
      <c r="O126" s="34">
        <f>O117+O123</f>
        <v/>
      </c>
      <c r="P126" s="34">
        <f>P117+P123</f>
        <v/>
      </c>
      <c r="Q126" s="34">
        <f>Q117+Q123</f>
        <v/>
      </c>
      <c r="R126" s="34">
        <f>R117+R123</f>
        <v/>
      </c>
      <c r="S126" s="34">
        <f>S117+S123</f>
        <v/>
      </c>
      <c r="T126" s="34">
        <f>T117+T123</f>
        <v/>
      </c>
      <c r="U126" s="34">
        <f>U117+U123</f>
        <v/>
      </c>
      <c r="V126" s="34">
        <f>V117+V123</f>
        <v/>
      </c>
      <c r="W126" s="34">
        <f>W117+W123</f>
        <v/>
      </c>
      <c r="X126" s="34">
        <f>X117+X123</f>
        <v/>
      </c>
      <c r="Y126" s="34">
        <f>Y117+Y123</f>
        <v/>
      </c>
      <c r="Z126" s="34">
        <f>Z117+Z123</f>
        <v/>
      </c>
      <c r="AA126" s="34">
        <f>AA117+AA123</f>
        <v/>
      </c>
      <c r="AB126" s="34">
        <f>AB117+AB123</f>
        <v/>
      </c>
      <c r="AC126" s="34">
        <f>AC117+AC123</f>
        <v/>
      </c>
      <c r="AD126" s="34">
        <f>AD117+AD123</f>
        <v/>
      </c>
      <c r="AE126" s="34">
        <f>AE117+AE123</f>
        <v/>
      </c>
      <c r="AF126" s="34">
        <f>AF117+AF123</f>
        <v/>
      </c>
      <c r="AG126" s="34">
        <f>AG117+AG123</f>
        <v/>
      </c>
      <c r="AH126" s="34">
        <f>AH117+AH123</f>
        <v/>
      </c>
      <c r="AI126" s="34">
        <f>AI117+AI123</f>
        <v/>
      </c>
      <c r="AK126" s="34">
        <f>AK117+AK123</f>
        <v/>
      </c>
      <c r="AL126" s="34">
        <f>AL117+AL123</f>
        <v/>
      </c>
      <c r="AM126" s="34">
        <f>AM117+AM123</f>
        <v/>
      </c>
      <c r="AN126" s="34">
        <f>AN117+AN123</f>
        <v/>
      </c>
      <c r="AO126" s="34">
        <f>AO117+AO123</f>
        <v/>
      </c>
      <c r="AP126" s="34">
        <f>AP117+AP123</f>
        <v/>
      </c>
      <c r="AQ126" s="34">
        <f>AQ117+AQ123</f>
        <v/>
      </c>
      <c r="AR126" s="34">
        <f>AR117+AR123</f>
        <v/>
      </c>
      <c r="AS126" s="34">
        <f>AS117+AS123</f>
        <v/>
      </c>
      <c r="AT126" s="34">
        <f>AT117+AT123</f>
        <v/>
      </c>
    </row>
    <row r="127">
      <c r="D127" s="3" t="inlineStr">
        <is>
          <t>Recon: Total Assets</t>
        </is>
      </c>
      <c r="G127" s="35">
        <f>IF(_reported!G19="","",G126-_reported!G19)</f>
        <v/>
      </c>
      <c r="H127" s="35">
        <f>IF(_reported!H19="","",H126-_reported!H19)</f>
        <v/>
      </c>
      <c r="I127" s="35">
        <f>IF(_reported!I19="","",I126-_reported!I19)</f>
        <v/>
      </c>
      <c r="J127" s="35">
        <f>IF(_reported!J19="","",J126-_reported!J19)</f>
        <v/>
      </c>
      <c r="K127" s="35">
        <f>IF(_reported!K19="","",K126-_reported!K19)</f>
        <v/>
      </c>
      <c r="L127" s="35">
        <f>IF(_reported!L19="","",L126-_reported!L19)</f>
        <v/>
      </c>
      <c r="M127" s="35">
        <f>IF(_reported!M19="","",M126-_reported!M19)</f>
        <v/>
      </c>
      <c r="N127" s="35">
        <f>IF(_reported!N19="","",N126-_reported!N19)</f>
        <v/>
      </c>
      <c r="O127" s="35">
        <f>IF(_reported!O19="","",O126-_reported!O19)</f>
        <v/>
      </c>
      <c r="P127" s="35">
        <f>IF(_reported!P19="","",P126-_reported!P19)</f>
        <v/>
      </c>
      <c r="Q127" s="35">
        <f>IF(_reported!Q19="","",Q126-_reported!Q19)</f>
        <v/>
      </c>
      <c r="R127" s="35">
        <f>IF(_reported!R19="","",R126-_reported!R19)</f>
        <v/>
      </c>
      <c r="S127" s="35">
        <f>IF(_reported!S19="","",S126-_reported!S19)</f>
        <v/>
      </c>
      <c r="T127" s="35">
        <f>IF(_reported!T19="","",T126-_reported!T19)</f>
        <v/>
      </c>
      <c r="U127" s="35">
        <f>IF(_reported!U19="","",U126-_reported!U19)</f>
        <v/>
      </c>
      <c r="V127" s="35">
        <f>IF(_reported!V19="","",V126-_reported!V19)</f>
        <v/>
      </c>
      <c r="W127" s="35">
        <f>IF(_reported!W19="","",W126-_reported!W19)</f>
        <v/>
      </c>
      <c r="X127" s="35">
        <f>IF(_reported!X19="","",X126-_reported!X19)</f>
        <v/>
      </c>
      <c r="Y127" s="35">
        <f>IF(_reported!Y19="","",Y126-_reported!Y19)</f>
        <v/>
      </c>
      <c r="Z127" s="35">
        <f>IF(_reported!Z19="","",Z126-_reported!Z19)</f>
        <v/>
      </c>
      <c r="AA127" s="35">
        <f>IF(_reported!AA19="","",AA126-_reported!AA19)</f>
        <v/>
      </c>
      <c r="AB127" s="35">
        <f>IF(_reported!AB19="","",AB126-_reported!AB19)</f>
        <v/>
      </c>
      <c r="AC127" s="35">
        <f>IF(_reported!AC19="","",AC126-_reported!AC19)</f>
        <v/>
      </c>
      <c r="AD127" s="35">
        <f>IF(_reported!AD19="","",AD126-_reported!AD19)</f>
        <v/>
      </c>
      <c r="AE127" s="35">
        <f>IF(_reported!AE19="","",AE126-_reported!AE19)</f>
        <v/>
      </c>
      <c r="AF127" s="35">
        <f>IF(_reported!AF19="","",AF126-_reported!AF19)</f>
        <v/>
      </c>
      <c r="AG127" s="35">
        <f>IF(_reported!AG19="","",AG126-_reported!AG19)</f>
        <v/>
      </c>
      <c r="AH127" s="35">
        <f>IF(_reported!AH19="","",AH126-_reported!AH19)</f>
        <v/>
      </c>
      <c r="AI127" s="35">
        <f>IF(_reported!AI19="","",AI126-_reported!AI19)</f>
        <v/>
      </c>
      <c r="AK127" s="35">
        <f>IF(_reported!AK19="","",AK126-_reported!AK19)</f>
        <v/>
      </c>
      <c r="AL127" s="35">
        <f>IF(_reported!AL19="","",AL126-_reported!AL19)</f>
        <v/>
      </c>
      <c r="AM127" s="35">
        <f>IF(_reported!AM19="","",AM126-_reported!AM19)</f>
        <v/>
      </c>
      <c r="AN127" s="35">
        <f>IF(_reported!AN19="","",AN126-_reported!AN19)</f>
        <v/>
      </c>
      <c r="AO127" s="35">
        <f>IF(_reported!AO19="","",AO126-_reported!AO19)</f>
        <v/>
      </c>
      <c r="AP127" s="35">
        <f>IF(_reported!AP19="","",AP126-_reported!AP19)</f>
        <v/>
      </c>
      <c r="AQ127" s="35">
        <f>IF(_reported!AQ19="","",AQ126-_reported!AQ19)</f>
        <v/>
      </c>
      <c r="AR127" s="35">
        <f>IF(_reported!AR19="","",AR126-_reported!AR19)</f>
        <v/>
      </c>
      <c r="AS127" s="35">
        <f>IF(_reported!AS19="","",AS126-_reported!AS19)</f>
        <v/>
      </c>
      <c r="AT127" s="35">
        <f>IF(_reported!AT19="","",AT126-_reported!AT19)</f>
        <v/>
      </c>
    </row>
    <row r="128"/>
    <row r="129">
      <c r="C129" s="8" t="inlineStr">
        <is>
          <t>Short-term Loans</t>
        </is>
      </c>
      <c r="G129" s="36" t="n">
        <v>137.124</v>
      </c>
      <c r="H129" s="36" t="n">
        <v>139.381</v>
      </c>
      <c r="I129" s="36" t="n">
        <v>118.844</v>
      </c>
      <c r="J129" s="36" t="n">
        <v>114.921</v>
      </c>
      <c r="K129" s="36" t="n">
        <v>144.551</v>
      </c>
      <c r="L129" s="36" t="n">
        <v>115.585</v>
      </c>
      <c r="M129" s="36" t="n">
        <v>0</v>
      </c>
      <c r="N129" s="36" t="n">
        <v>0</v>
      </c>
      <c r="O129" s="36" t="n">
        <v>0</v>
      </c>
      <c r="P129" s="36" t="n">
        <v>0</v>
      </c>
      <c r="Q129" s="36" t="n">
        <v>0</v>
      </c>
      <c r="R129" s="36" t="n">
        <v>0</v>
      </c>
      <c r="S129" s="36" t="n">
        <v>0</v>
      </c>
      <c r="T129" s="36" t="n">
        <v>0</v>
      </c>
      <c r="U129" s="36" t="n">
        <v>0</v>
      </c>
      <c r="V129" s="36" t="n">
        <v>0</v>
      </c>
      <c r="W129" s="36" t="n">
        <v>0</v>
      </c>
      <c r="X129" s="36" t="n">
        <v>0</v>
      </c>
      <c r="Y129" s="36" t="n">
        <v>0</v>
      </c>
      <c r="Z129" s="36" t="n">
        <v>0</v>
      </c>
      <c r="AA129" s="36" t="n">
        <v>0</v>
      </c>
      <c r="AB129" s="37">
        <f>AA129</f>
        <v/>
      </c>
      <c r="AC129" s="37">
        <f>AB129</f>
        <v/>
      </c>
      <c r="AD129" s="37">
        <f>AC129</f>
        <v/>
      </c>
      <c r="AE129" s="37">
        <f>AD129</f>
        <v/>
      </c>
      <c r="AF129" s="37">
        <f>AE129</f>
        <v/>
      </c>
      <c r="AG129" s="37">
        <f>AF129</f>
        <v/>
      </c>
      <c r="AH129" s="37">
        <f>AG129</f>
        <v/>
      </c>
      <c r="AI129" s="37">
        <f>AH129</f>
        <v/>
      </c>
      <c r="AK129" s="36" t="n">
        <v>114.921</v>
      </c>
      <c r="AL129" s="36" t="n">
        <v>0</v>
      </c>
      <c r="AM129" s="36" t="n">
        <v>0</v>
      </c>
      <c r="AN129" s="36" t="n">
        <v>0</v>
      </c>
      <c r="AO129" s="36" t="n">
        <v>0</v>
      </c>
      <c r="AP129" s="37">
        <f>AD129</f>
        <v/>
      </c>
      <c r="AQ129" s="37">
        <f>AH129</f>
        <v/>
      </c>
      <c r="AR129" s="37">
        <f>AQ129</f>
        <v/>
      </c>
      <c r="AS129" s="37">
        <f>AR129</f>
        <v/>
      </c>
      <c r="AT129" s="37">
        <f>AS129</f>
        <v/>
      </c>
    </row>
    <row r="130">
      <c r="C130" s="8" t="inlineStr">
        <is>
          <t>Accounts Payable</t>
        </is>
      </c>
      <c r="G130" s="32" t="n">
        <v>38.598</v>
      </c>
      <c r="H130" s="32" t="n">
        <v>41.23</v>
      </c>
      <c r="I130" s="32" t="n">
        <v>43.889</v>
      </c>
      <c r="J130" s="32" t="n">
        <v>48.723</v>
      </c>
      <c r="K130" s="32" t="n">
        <v>50.104</v>
      </c>
      <c r="L130" s="32" t="n">
        <v>59.818</v>
      </c>
      <c r="M130" s="32" t="n">
        <v>62.018</v>
      </c>
      <c r="N130" s="32" t="n">
        <v>56.522</v>
      </c>
      <c r="O130" s="32" t="n">
        <v>47.382</v>
      </c>
      <c r="P130" s="32" t="n">
        <v>48.973</v>
      </c>
      <c r="Q130" s="32" t="n">
        <v>53.772</v>
      </c>
      <c r="R130" s="32" t="n">
        <v>57.293</v>
      </c>
      <c r="S130" s="32" t="n">
        <v>57.61</v>
      </c>
      <c r="T130" s="32" t="n">
        <v>63.947</v>
      </c>
      <c r="U130" s="32" t="n">
        <v>70.81999999999999</v>
      </c>
      <c r="V130" s="32" t="n">
        <v>74.227</v>
      </c>
      <c r="W130" s="32" t="n">
        <v>76.854</v>
      </c>
      <c r="X130" s="32" t="n">
        <v>84.77200000000001</v>
      </c>
      <c r="Y130" s="32" t="n">
        <v>86.386</v>
      </c>
      <c r="Z130" s="32" t="n">
        <v>84.33</v>
      </c>
      <c r="AA130" s="32" t="n">
        <v>99.85599999999999</v>
      </c>
      <c r="AB130" s="33">
        <f>-AB19*AB193/AB167</f>
        <v/>
      </c>
      <c r="AC130" s="33">
        <f>-AC19*AC193/AC167</f>
        <v/>
      </c>
      <c r="AD130" s="33">
        <f>-AD19*AD193/AD167</f>
        <v/>
      </c>
      <c r="AE130" s="33">
        <f>-AE19*AE193/AE167</f>
        <v/>
      </c>
      <c r="AF130" s="33">
        <f>-AF19*AF193/AF167</f>
        <v/>
      </c>
      <c r="AG130" s="33">
        <f>-AG19*AG193/AG167</f>
        <v/>
      </c>
      <c r="AH130" s="33">
        <f>-AH19*AH193/AH167</f>
        <v/>
      </c>
      <c r="AI130" s="33">
        <f>-AI19*AI193/AI167</f>
        <v/>
      </c>
      <c r="AK130" s="32" t="n">
        <v>48.723</v>
      </c>
      <c r="AL130" s="32" t="n">
        <v>56.522</v>
      </c>
      <c r="AM130" s="32" t="n">
        <v>57.293</v>
      </c>
      <c r="AN130" s="32" t="n">
        <v>74.227</v>
      </c>
      <c r="AO130" s="32" t="n">
        <v>84.33</v>
      </c>
      <c r="AP130" s="33">
        <f>AD130</f>
        <v/>
      </c>
      <c r="AQ130" s="33">
        <f>AH130</f>
        <v/>
      </c>
      <c r="AR130" s="33">
        <f>-AR19*AR193/AR167</f>
        <v/>
      </c>
      <c r="AS130" s="33">
        <f>-AS19*AS193/AS167</f>
        <v/>
      </c>
      <c r="AT130" s="33">
        <f>-AT19*AT193/AT167</f>
        <v/>
      </c>
    </row>
    <row r="131">
      <c r="C131" s="8" t="inlineStr">
        <is>
          <t>Payables to Contractors and Equipment Suppliers</t>
        </is>
      </c>
      <c r="G131" s="32" t="n">
        <v>109.037</v>
      </c>
      <c r="H131" s="32" t="n">
        <v>107.146</v>
      </c>
      <c r="I131" s="32" t="n">
        <v>128.368</v>
      </c>
      <c r="J131" s="32" t="n">
        <v>145.742</v>
      </c>
      <c r="K131" s="32" t="n">
        <v>122.916</v>
      </c>
      <c r="L131" s="32" t="n">
        <v>160.489</v>
      </c>
      <c r="M131" s="32" t="n">
        <v>159.78</v>
      </c>
      <c r="N131" s="32" t="n">
        <v>213.5</v>
      </c>
      <c r="O131" s="32" t="n">
        <v>157.375</v>
      </c>
      <c r="P131" s="32" t="n">
        <v>140.753</v>
      </c>
      <c r="Q131" s="32" t="n">
        <v>230.849</v>
      </c>
      <c r="R131" s="32" t="n">
        <v>171.485</v>
      </c>
      <c r="S131" s="32" t="n">
        <v>127.179</v>
      </c>
      <c r="T131" s="32" t="n">
        <v>136.744</v>
      </c>
      <c r="U131" s="32" t="n">
        <v>125.132</v>
      </c>
      <c r="V131" s="32" t="n">
        <v>192.635</v>
      </c>
      <c r="W131" s="32" t="n">
        <v>199.087</v>
      </c>
      <c r="X131" s="32" t="n">
        <v>161.416</v>
      </c>
      <c r="Y131" s="32" t="n">
        <v>175.43</v>
      </c>
      <c r="Z131" s="32" t="n">
        <v>177.73</v>
      </c>
      <c r="AA131" s="32" t="n">
        <v>243.927</v>
      </c>
      <c r="AB131" s="33">
        <f>-AB215*AB194</f>
        <v/>
      </c>
      <c r="AC131" s="33">
        <f>-AC215*AC194</f>
        <v/>
      </c>
      <c r="AD131" s="33">
        <f>-AD215*AD194</f>
        <v/>
      </c>
      <c r="AE131" s="33">
        <f>-AE215*AE194</f>
        <v/>
      </c>
      <c r="AF131" s="33">
        <f>-AF215*AF194</f>
        <v/>
      </c>
      <c r="AG131" s="33">
        <f>-AG215*AG194</f>
        <v/>
      </c>
      <c r="AH131" s="33">
        <f>-AH215*AH194</f>
        <v/>
      </c>
      <c r="AI131" s="33">
        <f>-AI215*AI194</f>
        <v/>
      </c>
      <c r="AK131" s="32" t="n">
        <v>145.742</v>
      </c>
      <c r="AL131" s="32" t="n">
        <v>213.5</v>
      </c>
      <c r="AM131" s="32" t="n">
        <v>171.485</v>
      </c>
      <c r="AN131" s="32" t="n">
        <v>192.635</v>
      </c>
      <c r="AO131" s="32" t="n">
        <v>177.73</v>
      </c>
      <c r="AP131" s="33">
        <f>AD131</f>
        <v/>
      </c>
      <c r="AQ131" s="33">
        <f>AH131</f>
        <v/>
      </c>
      <c r="AR131" s="33">
        <f>-AR215*AR194</f>
        <v/>
      </c>
      <c r="AS131" s="33">
        <f>-AS215*AS194</f>
        <v/>
      </c>
      <c r="AT131" s="33">
        <f>-AT215*AT194</f>
        <v/>
      </c>
    </row>
    <row r="132">
      <c r="C132" s="8" t="inlineStr">
        <is>
          <t>Cash Dividends Payable</t>
        </is>
      </c>
      <c r="G132" s="32" t="n">
        <v>129.652</v>
      </c>
      <c r="H132" s="32" t="n">
        <v>136.135</v>
      </c>
      <c r="I132" s="32" t="n">
        <v>142.617</v>
      </c>
      <c r="J132" s="32" t="n">
        <v>142.617</v>
      </c>
      <c r="K132" s="32" t="n">
        <v>142.617</v>
      </c>
      <c r="L132" s="32" t="n">
        <v>142.806</v>
      </c>
      <c r="M132" s="32" t="n">
        <v>142.617</v>
      </c>
      <c r="N132" s="32" t="n">
        <v>142.617</v>
      </c>
      <c r="O132" s="32" t="n">
        <v>142.617</v>
      </c>
      <c r="P132" s="32" t="n">
        <v>149.309</v>
      </c>
      <c r="Q132" s="32" t="n">
        <v>155.592</v>
      </c>
      <c r="R132" s="32" t="n">
        <v>168.558</v>
      </c>
      <c r="S132" s="32" t="n">
        <v>181.525</v>
      </c>
      <c r="T132" s="32" t="n">
        <v>194.6</v>
      </c>
      <c r="U132" s="32" t="n">
        <v>207.456</v>
      </c>
      <c r="V132" s="32" t="n">
        <v>220.419</v>
      </c>
      <c r="W132" s="32" t="n">
        <v>233.394</v>
      </c>
      <c r="X132" s="32" t="n">
        <v>246.672</v>
      </c>
      <c r="Y132" s="32" t="n">
        <v>259.326</v>
      </c>
      <c r="Z132" s="32" t="n">
        <v>285.258</v>
      </c>
      <c r="AA132" s="32" t="n">
        <v>311.19</v>
      </c>
      <c r="AB132" s="33">
        <f>AA132</f>
        <v/>
      </c>
      <c r="AC132" s="33">
        <f>AB132</f>
        <v/>
      </c>
      <c r="AD132" s="33">
        <f>AC132</f>
        <v/>
      </c>
      <c r="AE132" s="33">
        <f>AD132</f>
        <v/>
      </c>
      <c r="AF132" s="33">
        <f>AE132</f>
        <v/>
      </c>
      <c r="AG132" s="33">
        <f>AF132</f>
        <v/>
      </c>
      <c r="AH132" s="33">
        <f>AG132</f>
        <v/>
      </c>
      <c r="AI132" s="33">
        <f>AH132</f>
        <v/>
      </c>
      <c r="AK132" s="32" t="n">
        <v>142.617</v>
      </c>
      <c r="AL132" s="32" t="n">
        <v>142.617</v>
      </c>
      <c r="AM132" s="32" t="n">
        <v>168.558</v>
      </c>
      <c r="AN132" s="32" t="n">
        <v>220.419</v>
      </c>
      <c r="AO132" s="32" t="n">
        <v>285.258</v>
      </c>
      <c r="AP132" s="33">
        <f>AD132</f>
        <v/>
      </c>
      <c r="AQ132" s="33">
        <f>AH132</f>
        <v/>
      </c>
      <c r="AR132" s="33">
        <f>AQ132</f>
        <v/>
      </c>
      <c r="AS132" s="33">
        <f>AR132</f>
        <v/>
      </c>
      <c r="AT132" s="33">
        <f>AS132</f>
        <v/>
      </c>
    </row>
    <row r="133">
      <c r="C133" s="8" t="inlineStr">
        <is>
          <t>Accrued Expenses and Other Current Liabilities</t>
        </is>
      </c>
      <c r="G133" s="32" t="n">
        <v>247.237</v>
      </c>
      <c r="H133" s="32" t="n">
        <v>223.857</v>
      </c>
      <c r="I133" s="32" t="n">
        <v>221.904</v>
      </c>
      <c r="J133" s="32" t="n">
        <v>282.933</v>
      </c>
      <c r="K133" s="32" t="n">
        <v>345.888</v>
      </c>
      <c r="L133" s="32" t="n">
        <v>349.484</v>
      </c>
      <c r="M133" s="32" t="n">
        <v>419.589</v>
      </c>
      <c r="N133" s="32" t="n">
        <v>512.274</v>
      </c>
      <c r="O133" s="32" t="n">
        <v>517.676</v>
      </c>
      <c r="P133" s="32" t="n">
        <v>463.668</v>
      </c>
      <c r="Q133" s="32" t="n">
        <v>522.402</v>
      </c>
      <c r="R133" s="32" t="n">
        <v>506.954</v>
      </c>
      <c r="S133" s="32" t="n">
        <v>647.366</v>
      </c>
      <c r="T133" s="32" t="n">
        <v>630.549</v>
      </c>
      <c r="U133" s="32" t="n">
        <v>618.186</v>
      </c>
      <c r="V133" s="32" t="n">
        <v>717.386</v>
      </c>
      <c r="W133" s="32" t="n">
        <v>828.696</v>
      </c>
      <c r="X133" s="32" t="n">
        <v>790.24</v>
      </c>
      <c r="Y133" s="32" t="n">
        <v>678.538</v>
      </c>
      <c r="Z133" s="32" t="n">
        <v>773.775</v>
      </c>
      <c r="AA133" s="32" t="n">
        <v>903.039</v>
      </c>
      <c r="AB133" s="33">
        <f>AB16*AB196</f>
        <v/>
      </c>
      <c r="AC133" s="33">
        <f>AC16*AC196</f>
        <v/>
      </c>
      <c r="AD133" s="33">
        <f>AD16*AD196</f>
        <v/>
      </c>
      <c r="AE133" s="33">
        <f>AE16*AE196</f>
        <v/>
      </c>
      <c r="AF133" s="33">
        <f>AF16*AF196</f>
        <v/>
      </c>
      <c r="AG133" s="33">
        <f>AG16*AG196</f>
        <v/>
      </c>
      <c r="AH133" s="33">
        <f>AH16*AH196</f>
        <v/>
      </c>
      <c r="AI133" s="33">
        <f>AI16*AI196</f>
        <v/>
      </c>
      <c r="AK133" s="32" t="n">
        <v>282.933</v>
      </c>
      <c r="AL133" s="32" t="n">
        <v>512.274</v>
      </c>
      <c r="AM133" s="32" t="n">
        <v>506.954</v>
      </c>
      <c r="AN133" s="32" t="n">
        <v>717.386</v>
      </c>
      <c r="AO133" s="32" t="n">
        <v>773.775</v>
      </c>
      <c r="AP133" s="33">
        <f>AD133</f>
        <v/>
      </c>
      <c r="AQ133" s="33">
        <f>AH133</f>
        <v/>
      </c>
      <c r="AR133" s="33">
        <f>AR16*AR196</f>
        <v/>
      </c>
      <c r="AS133" s="33">
        <f>AS16*AS196</f>
        <v/>
      </c>
      <c r="AT133" s="33">
        <f>AT16*AT196</f>
        <v/>
      </c>
    </row>
    <row r="134">
      <c r="C134" s="8" t="inlineStr">
        <is>
          <t>Current Portion of Bonds Payable and Bank Loans</t>
        </is>
      </c>
      <c r="G134" s="32" t="n">
        <v>0</v>
      </c>
      <c r="H134" s="32" t="n">
        <v>0</v>
      </c>
      <c r="I134" s="32" t="n">
        <v>0</v>
      </c>
      <c r="J134" s="32" t="n">
        <v>4.567</v>
      </c>
      <c r="K134" s="32" t="n">
        <v>16.792</v>
      </c>
      <c r="L134" s="32" t="n">
        <v>17.059</v>
      </c>
      <c r="M134" s="32" t="n">
        <v>23.427</v>
      </c>
      <c r="N134" s="32" t="n">
        <v>19.314</v>
      </c>
      <c r="O134" s="32" t="n">
        <v>8.039999999999999</v>
      </c>
      <c r="P134" s="32" t="n">
        <v>8.125999999999999</v>
      </c>
      <c r="Q134" s="32" t="n">
        <v>7.42</v>
      </c>
      <c r="R134" s="32" t="n">
        <v>9.292999999999999</v>
      </c>
      <c r="S134" s="32" t="n">
        <v>12.5</v>
      </c>
      <c r="T134" s="32" t="n">
        <v>23.076</v>
      </c>
      <c r="U134" s="32" t="n">
        <v>58.805</v>
      </c>
      <c r="V134" s="32" t="n">
        <v>59.858</v>
      </c>
      <c r="W134" s="32" t="n">
        <v>61.772</v>
      </c>
      <c r="X134" s="32" t="n">
        <v>94.214</v>
      </c>
      <c r="Y134" s="32" t="n">
        <v>76.226</v>
      </c>
      <c r="Z134" s="32" t="n">
        <v>136.926</v>
      </c>
      <c r="AA134" s="32" t="n">
        <v>156.242</v>
      </c>
      <c r="AB134" s="33">
        <f>AA134</f>
        <v/>
      </c>
      <c r="AC134" s="33">
        <f>AB134</f>
        <v/>
      </c>
      <c r="AD134" s="33">
        <f>AC134</f>
        <v/>
      </c>
      <c r="AE134" s="33">
        <f>AD134</f>
        <v/>
      </c>
      <c r="AF134" s="33">
        <f>AE134</f>
        <v/>
      </c>
      <c r="AG134" s="33">
        <f>AF134</f>
        <v/>
      </c>
      <c r="AH134" s="33">
        <f>AG134</f>
        <v/>
      </c>
      <c r="AI134" s="33">
        <f>AH134</f>
        <v/>
      </c>
      <c r="AK134" s="32" t="n">
        <v>4.567</v>
      </c>
      <c r="AL134" s="32" t="n">
        <v>19.314</v>
      </c>
      <c r="AM134" s="32" t="n">
        <v>9.292999999999999</v>
      </c>
      <c r="AN134" s="32" t="n">
        <v>59.858</v>
      </c>
      <c r="AO134" s="32" t="n">
        <v>136.926</v>
      </c>
      <c r="AP134" s="33">
        <f>AD134</f>
        <v/>
      </c>
      <c r="AQ134" s="33">
        <f>AH134</f>
        <v/>
      </c>
      <c r="AR134" s="33">
        <f>AQ134</f>
        <v/>
      </c>
      <c r="AS134" s="33">
        <f>AR134</f>
        <v/>
      </c>
      <c r="AT134" s="33">
        <f>AS134</f>
        <v/>
      </c>
    </row>
    <row r="135">
      <c r="B135" s="6" t="inlineStr">
        <is>
          <t>Total Current Liabilities</t>
        </is>
      </c>
      <c r="G135" s="34">
        <f>G129+G130+G131+G132+G133+G134</f>
        <v/>
      </c>
      <c r="H135" s="34">
        <f>H129+H130+H131+H132+H133+H134</f>
        <v/>
      </c>
      <c r="I135" s="34">
        <f>I129+I130+I131+I132+I133+I134</f>
        <v/>
      </c>
      <c r="J135" s="34">
        <f>J129+J130+J131+J132+J133+J134</f>
        <v/>
      </c>
      <c r="K135" s="34">
        <f>K129+K130+K131+K132+K133+K134</f>
        <v/>
      </c>
      <c r="L135" s="34">
        <f>L129+L130+L131+L132+L133+L134</f>
        <v/>
      </c>
      <c r="M135" s="34">
        <f>M129+M130+M131+M132+M133+M134</f>
        <v/>
      </c>
      <c r="N135" s="34">
        <f>N129+N130+N131+N132+N133+N134</f>
        <v/>
      </c>
      <c r="O135" s="34">
        <f>O129+O130+O131+O132+O133+O134</f>
        <v/>
      </c>
      <c r="P135" s="34">
        <f>P129+P130+P131+P132+P133+P134</f>
        <v/>
      </c>
      <c r="Q135" s="34">
        <f>Q129+Q130+Q131+Q132+Q133+Q134</f>
        <v/>
      </c>
      <c r="R135" s="34">
        <f>R129+R130+R131+R132+R133+R134</f>
        <v/>
      </c>
      <c r="S135" s="34">
        <f>S129+S130+S131+S132+S133+S134</f>
        <v/>
      </c>
      <c r="T135" s="34">
        <f>T129+T130+T131+T132+T133+T134</f>
        <v/>
      </c>
      <c r="U135" s="34">
        <f>U129+U130+U131+U132+U133+U134</f>
        <v/>
      </c>
      <c r="V135" s="34">
        <f>V129+V130+V131+V132+V133+V134</f>
        <v/>
      </c>
      <c r="W135" s="34">
        <f>W129+W130+W131+W132+W133+W134</f>
        <v/>
      </c>
      <c r="X135" s="34">
        <f>X129+X130+X131+X132+X133+X134</f>
        <v/>
      </c>
      <c r="Y135" s="34">
        <f>Y129+Y130+Y131+Y132+Y133+Y134</f>
        <v/>
      </c>
      <c r="Z135" s="34">
        <f>Z129+Z130+Z131+Z132+Z133+Z134</f>
        <v/>
      </c>
      <c r="AA135" s="34">
        <f>AA129+AA130+AA131+AA132+AA133+AA134</f>
        <v/>
      </c>
      <c r="AB135" s="34">
        <f>AB129+AB130+AB131+AB132+AB133+AB134</f>
        <v/>
      </c>
      <c r="AC135" s="34">
        <f>AC129+AC130+AC131+AC132+AC133+AC134</f>
        <v/>
      </c>
      <c r="AD135" s="34">
        <f>AD129+AD130+AD131+AD132+AD133+AD134</f>
        <v/>
      </c>
      <c r="AE135" s="34">
        <f>AE129+AE130+AE131+AE132+AE133+AE134</f>
        <v/>
      </c>
      <c r="AF135" s="34">
        <f>AF129+AF130+AF131+AF132+AF133+AF134</f>
        <v/>
      </c>
      <c r="AG135" s="34">
        <f>AG129+AG130+AG131+AG132+AG133+AG134</f>
        <v/>
      </c>
      <c r="AH135" s="34">
        <f>AH129+AH130+AH131+AH132+AH133+AH134</f>
        <v/>
      </c>
      <c r="AI135" s="34">
        <f>AI129+AI130+AI131+AI132+AI133+AI134</f>
        <v/>
      </c>
      <c r="AK135" s="34">
        <f>AK129+AK130+AK131+AK132+AK133+AK134</f>
        <v/>
      </c>
      <c r="AL135" s="34">
        <f>AL129+AL130+AL131+AL132+AL133+AL134</f>
        <v/>
      </c>
      <c r="AM135" s="34">
        <f>AM129+AM130+AM131+AM132+AM133+AM134</f>
        <v/>
      </c>
      <c r="AN135" s="34">
        <f>AN129+AN130+AN131+AN132+AN133+AN134</f>
        <v/>
      </c>
      <c r="AO135" s="34">
        <f>AO129+AO130+AO131+AO132+AO133+AO134</f>
        <v/>
      </c>
      <c r="AP135" s="34">
        <f>AP129+AP130+AP131+AP132+AP133+AP134</f>
        <v/>
      </c>
      <c r="AQ135" s="34">
        <f>AQ129+AQ130+AQ131+AQ132+AQ133+AQ134</f>
        <v/>
      </c>
      <c r="AR135" s="34">
        <f>AR129+AR130+AR131+AR132+AR133+AR134</f>
        <v/>
      </c>
      <c r="AS135" s="34">
        <f>AS129+AS130+AS131+AS132+AS133+AS134</f>
        <v/>
      </c>
      <c r="AT135" s="34">
        <f>AT129+AT130+AT131+AT132+AT133+AT134</f>
        <v/>
      </c>
    </row>
    <row r="136">
      <c r="D136" s="3" t="inlineStr">
        <is>
          <t>Recon: Total Current Liabilities</t>
        </is>
      </c>
      <c r="G136" s="35">
        <f>IF(_reported!G20="","",G135-_reported!G20)</f>
        <v/>
      </c>
      <c r="H136" s="35">
        <f>IF(_reported!H20="","",H135-_reported!H20)</f>
        <v/>
      </c>
      <c r="I136" s="35">
        <f>IF(_reported!I20="","",I135-_reported!I20)</f>
        <v/>
      </c>
      <c r="J136" s="35">
        <f>IF(_reported!J20="","",J135-_reported!J20)</f>
        <v/>
      </c>
      <c r="K136" s="35">
        <f>IF(_reported!K20="","",K135-_reported!K20)</f>
        <v/>
      </c>
      <c r="L136" s="35">
        <f>IF(_reported!L20="","",L135-_reported!L20)</f>
        <v/>
      </c>
      <c r="M136" s="35">
        <f>IF(_reported!M20="","",M135-_reported!M20)</f>
        <v/>
      </c>
      <c r="N136" s="35">
        <f>IF(_reported!N20="","",N135-_reported!N20)</f>
        <v/>
      </c>
      <c r="O136" s="35">
        <f>IF(_reported!O20="","",O135-_reported!O20)</f>
        <v/>
      </c>
      <c r="P136" s="35">
        <f>IF(_reported!P20="","",P135-_reported!P20)</f>
        <v/>
      </c>
      <c r="Q136" s="35">
        <f>IF(_reported!Q20="","",Q135-_reported!Q20)</f>
        <v/>
      </c>
      <c r="R136" s="35">
        <f>IF(_reported!R20="","",R135-_reported!R20)</f>
        <v/>
      </c>
      <c r="S136" s="35">
        <f>IF(_reported!S20="","",S135-_reported!S20)</f>
        <v/>
      </c>
      <c r="T136" s="35">
        <f>IF(_reported!T20="","",T135-_reported!T20)</f>
        <v/>
      </c>
      <c r="U136" s="35">
        <f>IF(_reported!U20="","",U135-_reported!U20)</f>
        <v/>
      </c>
      <c r="V136" s="35">
        <f>IF(_reported!V20="","",V135-_reported!V20)</f>
        <v/>
      </c>
      <c r="W136" s="35">
        <f>IF(_reported!W20="","",W135-_reported!W20)</f>
        <v/>
      </c>
      <c r="X136" s="35">
        <f>IF(_reported!X20="","",X135-_reported!X20)</f>
        <v/>
      </c>
      <c r="Y136" s="35">
        <f>IF(_reported!Y20="","",Y135-_reported!Y20)</f>
        <v/>
      </c>
      <c r="Z136" s="35">
        <f>IF(_reported!Z20="","",Z135-_reported!Z20)</f>
        <v/>
      </c>
      <c r="AA136" s="35">
        <f>IF(_reported!AA20="","",AA135-_reported!AA20)</f>
        <v/>
      </c>
      <c r="AB136" s="35">
        <f>IF(_reported!AB20="","",AB135-_reported!AB20)</f>
        <v/>
      </c>
      <c r="AC136" s="35">
        <f>IF(_reported!AC20="","",AC135-_reported!AC20)</f>
        <v/>
      </c>
      <c r="AD136" s="35">
        <f>IF(_reported!AD20="","",AD135-_reported!AD20)</f>
        <v/>
      </c>
      <c r="AE136" s="35">
        <f>IF(_reported!AE20="","",AE135-_reported!AE20)</f>
        <v/>
      </c>
      <c r="AF136" s="35">
        <f>IF(_reported!AF20="","",AF135-_reported!AF20)</f>
        <v/>
      </c>
      <c r="AG136" s="35">
        <f>IF(_reported!AG20="","",AG135-_reported!AG20)</f>
        <v/>
      </c>
      <c r="AH136" s="35">
        <f>IF(_reported!AH20="","",AH135-_reported!AH20)</f>
        <v/>
      </c>
      <c r="AI136" s="35">
        <f>IF(_reported!AI20="","",AI135-_reported!AI20)</f>
        <v/>
      </c>
      <c r="AK136" s="35">
        <f>IF(_reported!AK20="","",AK135-_reported!AK20)</f>
        <v/>
      </c>
      <c r="AL136" s="35">
        <f>IF(_reported!AL20="","",AL135-_reported!AL20)</f>
        <v/>
      </c>
      <c r="AM136" s="35">
        <f>IF(_reported!AM20="","",AM135-_reported!AM20)</f>
        <v/>
      </c>
      <c r="AN136" s="35">
        <f>IF(_reported!AN20="","",AN135-_reported!AN20)</f>
        <v/>
      </c>
      <c r="AO136" s="35">
        <f>IF(_reported!AO20="","",AO135-_reported!AO20)</f>
        <v/>
      </c>
      <c r="AP136" s="35">
        <f>IF(_reported!AP20="","",AP135-_reported!AP20)</f>
        <v/>
      </c>
      <c r="AQ136" s="35">
        <f>IF(_reported!AQ20="","",AQ135-_reported!AQ20)</f>
        <v/>
      </c>
      <c r="AR136" s="35">
        <f>IF(_reported!AR20="","",AR135-_reported!AR20)</f>
        <v/>
      </c>
      <c r="AS136" s="35">
        <f>IF(_reported!AS20="","",AS135-_reported!AS20)</f>
        <v/>
      </c>
      <c r="AT136" s="35">
        <f>IF(_reported!AT20="","",AT135-_reported!AT20)</f>
        <v/>
      </c>
    </row>
    <row r="137"/>
    <row r="138">
      <c r="C138" s="8" t="inlineStr">
        <is>
          <t>Bonds Payable</t>
        </is>
      </c>
      <c r="G138" s="36" t="n">
        <v>276.838</v>
      </c>
      <c r="H138" s="36" t="n">
        <v>410.465</v>
      </c>
      <c r="I138" s="36" t="n">
        <v>459.733</v>
      </c>
      <c r="J138" s="36" t="n">
        <v>610.071</v>
      </c>
      <c r="K138" s="36" t="n">
        <v>629.65</v>
      </c>
      <c r="L138" s="36" t="n">
        <v>753.89</v>
      </c>
      <c r="M138" s="36" t="n">
        <v>842.3869999999999</v>
      </c>
      <c r="N138" s="36" t="n">
        <v>834.336</v>
      </c>
      <c r="O138" s="36" t="n">
        <v>848.638</v>
      </c>
      <c r="P138" s="36" t="n">
        <v>901.71</v>
      </c>
      <c r="Q138" s="36" t="n">
        <v>932.479</v>
      </c>
      <c r="R138" s="36" t="n">
        <v>913.9</v>
      </c>
      <c r="S138" s="36" t="n">
        <v>955.54</v>
      </c>
      <c r="T138" s="36" t="n">
        <v>965.314</v>
      </c>
      <c r="U138" s="36" t="n">
        <v>909.704</v>
      </c>
      <c r="V138" s="36" t="n">
        <v>926.604</v>
      </c>
      <c r="W138" s="36" t="n">
        <v>948.2569999999999</v>
      </c>
      <c r="X138" s="36" t="n">
        <v>848.535</v>
      </c>
      <c r="Y138" s="36" t="n">
        <v>880.433</v>
      </c>
      <c r="Z138" s="36" t="n">
        <v>856.228</v>
      </c>
      <c r="AA138" s="36" t="n">
        <v>860.026</v>
      </c>
      <c r="AB138" s="37">
        <f>AA138</f>
        <v/>
      </c>
      <c r="AC138" s="37">
        <f>AB138</f>
        <v/>
      </c>
      <c r="AD138" s="37">
        <f>AC138</f>
        <v/>
      </c>
      <c r="AE138" s="37">
        <f>AD138</f>
        <v/>
      </c>
      <c r="AF138" s="37">
        <f>AE138</f>
        <v/>
      </c>
      <c r="AG138" s="37">
        <f>AF138</f>
        <v/>
      </c>
      <c r="AH138" s="37">
        <f>AG138</f>
        <v/>
      </c>
      <c r="AI138" s="37">
        <f>AH138</f>
        <v/>
      </c>
      <c r="AK138" s="36" t="n">
        <v>610.071</v>
      </c>
      <c r="AL138" s="36" t="n">
        <v>834.336</v>
      </c>
      <c r="AM138" s="36" t="n">
        <v>913.9</v>
      </c>
      <c r="AN138" s="36" t="n">
        <v>926.604</v>
      </c>
      <c r="AO138" s="36" t="n">
        <v>856.228</v>
      </c>
      <c r="AP138" s="37">
        <f>AD138</f>
        <v/>
      </c>
      <c r="AQ138" s="37">
        <f>AH138</f>
        <v/>
      </c>
      <c r="AR138" s="37">
        <f>AQ138</f>
        <v/>
      </c>
      <c r="AS138" s="37">
        <f>AR138</f>
        <v/>
      </c>
      <c r="AT138" s="37">
        <f>AS138</f>
        <v/>
      </c>
    </row>
    <row r="139">
      <c r="C139" s="8" t="inlineStr">
        <is>
          <t>Other Non-current Liabilities</t>
        </is>
      </c>
      <c r="G139" s="32" t="n">
        <v>39.648</v>
      </c>
      <c r="H139" s="32" t="n">
        <v>40.631</v>
      </c>
      <c r="I139" s="32" t="n">
        <v>138.637</v>
      </c>
      <c r="J139" s="32" t="n">
        <v>205.196</v>
      </c>
      <c r="K139" s="32" t="n">
        <v>218.69</v>
      </c>
      <c r="L139" s="32" t="n">
        <v>236.348</v>
      </c>
      <c r="M139" s="32" t="n">
        <v>241.168</v>
      </c>
      <c r="N139" s="32" t="n">
        <v>225.727</v>
      </c>
      <c r="O139" s="32" t="n">
        <v>231.219</v>
      </c>
      <c r="P139" s="32" t="n">
        <v>231.458</v>
      </c>
      <c r="Q139" s="32" t="n">
        <v>209.224</v>
      </c>
      <c r="R139" s="32" t="n">
        <v>221.625</v>
      </c>
      <c r="S139" s="32" t="n">
        <v>140.455</v>
      </c>
      <c r="T139" s="32" t="n">
        <v>147.986</v>
      </c>
      <c r="U139" s="32" t="n">
        <v>153.633</v>
      </c>
      <c r="V139" s="32" t="n">
        <v>177.233</v>
      </c>
      <c r="W139" s="32" t="n">
        <v>183.603</v>
      </c>
      <c r="X139" s="32" t="n">
        <v>163.869</v>
      </c>
      <c r="Y139" s="32" t="n">
        <v>162.19</v>
      </c>
      <c r="Z139" s="32" t="n">
        <v>157.982</v>
      </c>
      <c r="AA139" s="32" t="n">
        <v>154.281</v>
      </c>
      <c r="AB139" s="33">
        <f>AA139</f>
        <v/>
      </c>
      <c r="AC139" s="33">
        <f>AB139</f>
        <v/>
      </c>
      <c r="AD139" s="33">
        <f>AC139</f>
        <v/>
      </c>
      <c r="AE139" s="33">
        <f>AD139</f>
        <v/>
      </c>
      <c r="AF139" s="33">
        <f>AE139</f>
        <v/>
      </c>
      <c r="AG139" s="33">
        <f>AF139</f>
        <v/>
      </c>
      <c r="AH139" s="33">
        <f>AG139</f>
        <v/>
      </c>
      <c r="AI139" s="33">
        <f>AH139</f>
        <v/>
      </c>
      <c r="AK139" s="32" t="n">
        <v>205.196</v>
      </c>
      <c r="AL139" s="32" t="n">
        <v>225.727</v>
      </c>
      <c r="AM139" s="32" t="n">
        <v>221.625</v>
      </c>
      <c r="AN139" s="32" t="n">
        <v>177.233</v>
      </c>
      <c r="AO139" s="32" t="n">
        <v>157.982</v>
      </c>
      <c r="AP139" s="33">
        <f>AD139</f>
        <v/>
      </c>
      <c r="AQ139" s="33">
        <f>AH139</f>
        <v/>
      </c>
      <c r="AR139" s="33">
        <f>AQ139</f>
        <v/>
      </c>
      <c r="AS139" s="33">
        <f>AR139</f>
        <v/>
      </c>
      <c r="AT139" s="33">
        <f>AS139</f>
        <v/>
      </c>
    </row>
    <row r="140">
      <c r="B140" s="6" t="inlineStr">
        <is>
          <t>Total Non-current Liabilities</t>
        </is>
      </c>
      <c r="G140" s="34">
        <f>G138+G139</f>
        <v/>
      </c>
      <c r="H140" s="34">
        <f>H138+H139</f>
        <v/>
      </c>
      <c r="I140" s="34">
        <f>I138+I139</f>
        <v/>
      </c>
      <c r="J140" s="34">
        <f>J138+J139</f>
        <v/>
      </c>
      <c r="K140" s="34">
        <f>K138+K139</f>
        <v/>
      </c>
      <c r="L140" s="34">
        <f>L138+L139</f>
        <v/>
      </c>
      <c r="M140" s="34">
        <f>M138+M139</f>
        <v/>
      </c>
      <c r="N140" s="34">
        <f>N138+N139</f>
        <v/>
      </c>
      <c r="O140" s="34">
        <f>O138+O139</f>
        <v/>
      </c>
      <c r="P140" s="34">
        <f>P138+P139</f>
        <v/>
      </c>
      <c r="Q140" s="34">
        <f>Q138+Q139</f>
        <v/>
      </c>
      <c r="R140" s="34">
        <f>R138+R139</f>
        <v/>
      </c>
      <c r="S140" s="34">
        <f>S138+S139</f>
        <v/>
      </c>
      <c r="T140" s="34">
        <f>T138+T139</f>
        <v/>
      </c>
      <c r="U140" s="34">
        <f>U138+U139</f>
        <v/>
      </c>
      <c r="V140" s="34">
        <f>V138+V139</f>
        <v/>
      </c>
      <c r="W140" s="34">
        <f>W138+W139</f>
        <v/>
      </c>
      <c r="X140" s="34">
        <f>X138+X139</f>
        <v/>
      </c>
      <c r="Y140" s="34">
        <f>Y138+Y139</f>
        <v/>
      </c>
      <c r="Z140" s="34">
        <f>Z138+Z139</f>
        <v/>
      </c>
      <c r="AA140" s="34">
        <f>AA138+AA139</f>
        <v/>
      </c>
      <c r="AB140" s="34">
        <f>AB138+AB139</f>
        <v/>
      </c>
      <c r="AC140" s="34">
        <f>AC138+AC139</f>
        <v/>
      </c>
      <c r="AD140" s="34">
        <f>AD138+AD139</f>
        <v/>
      </c>
      <c r="AE140" s="34">
        <f>AE138+AE139</f>
        <v/>
      </c>
      <c r="AF140" s="34">
        <f>AF138+AF139</f>
        <v/>
      </c>
      <c r="AG140" s="34">
        <f>AG138+AG139</f>
        <v/>
      </c>
      <c r="AH140" s="34">
        <f>AH138+AH139</f>
        <v/>
      </c>
      <c r="AI140" s="34">
        <f>AI138+AI139</f>
        <v/>
      </c>
      <c r="AK140" s="34">
        <f>AK138+AK139</f>
        <v/>
      </c>
      <c r="AL140" s="34">
        <f>AL138+AL139</f>
        <v/>
      </c>
      <c r="AM140" s="34">
        <f>AM138+AM139</f>
        <v/>
      </c>
      <c r="AN140" s="34">
        <f>AN138+AN139</f>
        <v/>
      </c>
      <c r="AO140" s="34">
        <f>AO138+AO139</f>
        <v/>
      </c>
      <c r="AP140" s="34">
        <f>AP138+AP139</f>
        <v/>
      </c>
      <c r="AQ140" s="34">
        <f>AQ138+AQ139</f>
        <v/>
      </c>
      <c r="AR140" s="34">
        <f>AR138+AR139</f>
        <v/>
      </c>
      <c r="AS140" s="34">
        <f>AS138+AS139</f>
        <v/>
      </c>
      <c r="AT140" s="34">
        <f>AT138+AT139</f>
        <v/>
      </c>
    </row>
    <row r="141">
      <c r="D141" s="3" t="inlineStr">
        <is>
          <t>Recon: Total Non-current Liabilities</t>
        </is>
      </c>
      <c r="G141" s="35">
        <f>IF(_reported!G21="","",G140-_reported!G21)</f>
        <v/>
      </c>
      <c r="H141" s="35">
        <f>IF(_reported!H21="","",H140-_reported!H21)</f>
        <v/>
      </c>
      <c r="I141" s="35">
        <f>IF(_reported!I21="","",I140-_reported!I21)</f>
        <v/>
      </c>
      <c r="J141" s="35">
        <f>IF(_reported!J21="","",J140-_reported!J21)</f>
        <v/>
      </c>
      <c r="K141" s="35">
        <f>IF(_reported!K21="","",K140-_reported!K21)</f>
        <v/>
      </c>
      <c r="L141" s="35">
        <f>IF(_reported!L21="","",L140-_reported!L21)</f>
        <v/>
      </c>
      <c r="M141" s="35">
        <f>IF(_reported!M21="","",M140-_reported!M21)</f>
        <v/>
      </c>
      <c r="N141" s="35">
        <f>IF(_reported!N21="","",N140-_reported!N21)</f>
        <v/>
      </c>
      <c r="O141" s="35">
        <f>IF(_reported!O21="","",O140-_reported!O21)</f>
        <v/>
      </c>
      <c r="P141" s="35">
        <f>IF(_reported!P21="","",P140-_reported!P21)</f>
        <v/>
      </c>
      <c r="Q141" s="35">
        <f>IF(_reported!Q21="","",Q140-_reported!Q21)</f>
        <v/>
      </c>
      <c r="R141" s="35">
        <f>IF(_reported!R21="","",R140-_reported!R21)</f>
        <v/>
      </c>
      <c r="S141" s="35">
        <f>IF(_reported!S21="","",S140-_reported!S21)</f>
        <v/>
      </c>
      <c r="T141" s="35">
        <f>IF(_reported!T21="","",T140-_reported!T21)</f>
        <v/>
      </c>
      <c r="U141" s="35">
        <f>IF(_reported!U21="","",U140-_reported!U21)</f>
        <v/>
      </c>
      <c r="V141" s="35">
        <f>IF(_reported!V21="","",V140-_reported!V21)</f>
        <v/>
      </c>
      <c r="W141" s="35">
        <f>IF(_reported!W21="","",W140-_reported!W21)</f>
        <v/>
      </c>
      <c r="X141" s="35">
        <f>IF(_reported!X21="","",X140-_reported!X21)</f>
        <v/>
      </c>
      <c r="Y141" s="35">
        <f>IF(_reported!Y21="","",Y140-_reported!Y21)</f>
        <v/>
      </c>
      <c r="Z141" s="35">
        <f>IF(_reported!Z21="","",Z140-_reported!Z21)</f>
        <v/>
      </c>
      <c r="AA141" s="35">
        <f>IF(_reported!AA21="","",AA140-_reported!AA21)</f>
        <v/>
      </c>
      <c r="AB141" s="35">
        <f>IF(_reported!AB21="","",AB140-_reported!AB21)</f>
        <v/>
      </c>
      <c r="AC141" s="35">
        <f>IF(_reported!AC21="","",AC140-_reported!AC21)</f>
        <v/>
      </c>
      <c r="AD141" s="35">
        <f>IF(_reported!AD21="","",AD140-_reported!AD21)</f>
        <v/>
      </c>
      <c r="AE141" s="35">
        <f>IF(_reported!AE21="","",AE140-_reported!AE21)</f>
        <v/>
      </c>
      <c r="AF141" s="35">
        <f>IF(_reported!AF21="","",AF140-_reported!AF21)</f>
        <v/>
      </c>
      <c r="AG141" s="35">
        <f>IF(_reported!AG21="","",AG140-_reported!AG21)</f>
        <v/>
      </c>
      <c r="AH141" s="35">
        <f>IF(_reported!AH21="","",AH140-_reported!AH21)</f>
        <v/>
      </c>
      <c r="AI141" s="35">
        <f>IF(_reported!AI21="","",AI140-_reported!AI21)</f>
        <v/>
      </c>
      <c r="AK141" s="35">
        <f>IF(_reported!AK21="","",AK140-_reported!AK21)</f>
        <v/>
      </c>
      <c r="AL141" s="35">
        <f>IF(_reported!AL21="","",AL140-_reported!AL21)</f>
        <v/>
      </c>
      <c r="AM141" s="35">
        <f>IF(_reported!AM21="","",AM140-_reported!AM21)</f>
        <v/>
      </c>
      <c r="AN141" s="35">
        <f>IF(_reported!AN21="","",AN140-_reported!AN21)</f>
        <v/>
      </c>
      <c r="AO141" s="35">
        <f>IF(_reported!AO21="","",AO140-_reported!AO21)</f>
        <v/>
      </c>
      <c r="AP141" s="35">
        <f>IF(_reported!AP21="","",AP140-_reported!AP21)</f>
        <v/>
      </c>
      <c r="AQ141" s="35">
        <f>IF(_reported!AQ21="","",AQ140-_reported!AQ21)</f>
        <v/>
      </c>
      <c r="AR141" s="35">
        <f>IF(_reported!AR21="","",AR140-_reported!AR21)</f>
        <v/>
      </c>
      <c r="AS141" s="35">
        <f>IF(_reported!AS21="","",AS140-_reported!AS21)</f>
        <v/>
      </c>
      <c r="AT141" s="35">
        <f>IF(_reported!AT21="","",AT140-_reported!AT21)</f>
        <v/>
      </c>
    </row>
    <row r="142"/>
    <row r="143">
      <c r="B143" s="6" t="inlineStr">
        <is>
          <t>Total Liabilities</t>
        </is>
      </c>
      <c r="G143" s="34">
        <f>G135+G140</f>
        <v/>
      </c>
      <c r="H143" s="34">
        <f>H135+H140</f>
        <v/>
      </c>
      <c r="I143" s="34">
        <f>I135+I140</f>
        <v/>
      </c>
      <c r="J143" s="34">
        <f>J135+J140</f>
        <v/>
      </c>
      <c r="K143" s="34">
        <f>K135+K140</f>
        <v/>
      </c>
      <c r="L143" s="34">
        <f>L135+L140</f>
        <v/>
      </c>
      <c r="M143" s="34">
        <f>M135+M140</f>
        <v/>
      </c>
      <c r="N143" s="34">
        <f>N135+N140</f>
        <v/>
      </c>
      <c r="O143" s="34">
        <f>O135+O140</f>
        <v/>
      </c>
      <c r="P143" s="34">
        <f>P135+P140</f>
        <v/>
      </c>
      <c r="Q143" s="34">
        <f>Q135+Q140</f>
        <v/>
      </c>
      <c r="R143" s="34">
        <f>R135+R140</f>
        <v/>
      </c>
      <c r="S143" s="34">
        <f>S135+S140</f>
        <v/>
      </c>
      <c r="T143" s="34">
        <f>T135+T140</f>
        <v/>
      </c>
      <c r="U143" s="34">
        <f>U135+U140</f>
        <v/>
      </c>
      <c r="V143" s="34">
        <f>V135+V140</f>
        <v/>
      </c>
      <c r="W143" s="34">
        <f>W135+W140</f>
        <v/>
      </c>
      <c r="X143" s="34">
        <f>X135+X140</f>
        <v/>
      </c>
      <c r="Y143" s="34">
        <f>Y135+Y140</f>
        <v/>
      </c>
      <c r="Z143" s="34">
        <f>Z135+Z140</f>
        <v/>
      </c>
      <c r="AA143" s="34">
        <f>AA135+AA140</f>
        <v/>
      </c>
      <c r="AB143" s="34">
        <f>AB135+AB140</f>
        <v/>
      </c>
      <c r="AC143" s="34">
        <f>AC135+AC140</f>
        <v/>
      </c>
      <c r="AD143" s="34">
        <f>AD135+AD140</f>
        <v/>
      </c>
      <c r="AE143" s="34">
        <f>AE135+AE140</f>
        <v/>
      </c>
      <c r="AF143" s="34">
        <f>AF135+AF140</f>
        <v/>
      </c>
      <c r="AG143" s="34">
        <f>AG135+AG140</f>
        <v/>
      </c>
      <c r="AH143" s="34">
        <f>AH135+AH140</f>
        <v/>
      </c>
      <c r="AI143" s="34">
        <f>AI135+AI140</f>
        <v/>
      </c>
      <c r="AK143" s="34">
        <f>AK135+AK140</f>
        <v/>
      </c>
      <c r="AL143" s="34">
        <f>AL135+AL140</f>
        <v/>
      </c>
      <c r="AM143" s="34">
        <f>AM135+AM140</f>
        <v/>
      </c>
      <c r="AN143" s="34">
        <f>AN135+AN140</f>
        <v/>
      </c>
      <c r="AO143" s="34">
        <f>AO135+AO140</f>
        <v/>
      </c>
      <c r="AP143" s="34">
        <f>AP135+AP140</f>
        <v/>
      </c>
      <c r="AQ143" s="34">
        <f>AQ135+AQ140</f>
        <v/>
      </c>
      <c r="AR143" s="34">
        <f>AR135+AR140</f>
        <v/>
      </c>
      <c r="AS143" s="34">
        <f>AS135+AS140</f>
        <v/>
      </c>
      <c r="AT143" s="34">
        <f>AT135+AT140</f>
        <v/>
      </c>
    </row>
    <row r="144">
      <c r="D144" s="3" t="inlineStr">
        <is>
          <t>Recon: Total Liabilities</t>
        </is>
      </c>
      <c r="G144" s="35">
        <f>IF(_reported!G22="","",G143-_reported!G22)</f>
        <v/>
      </c>
      <c r="H144" s="35">
        <f>IF(_reported!H22="","",H143-_reported!H22)</f>
        <v/>
      </c>
      <c r="I144" s="35">
        <f>IF(_reported!I22="","",I143-_reported!I22)</f>
        <v/>
      </c>
      <c r="J144" s="35">
        <f>IF(_reported!J22="","",J143-_reported!J22)</f>
        <v/>
      </c>
      <c r="K144" s="35">
        <f>IF(_reported!K22="","",K143-_reported!K22)</f>
        <v/>
      </c>
      <c r="L144" s="35">
        <f>IF(_reported!L22="","",L143-_reported!L22)</f>
        <v/>
      </c>
      <c r="M144" s="35">
        <f>IF(_reported!M22="","",M143-_reported!M22)</f>
        <v/>
      </c>
      <c r="N144" s="35">
        <f>IF(_reported!N22="","",N143-_reported!N22)</f>
        <v/>
      </c>
      <c r="O144" s="35">
        <f>IF(_reported!O22="","",O143-_reported!O22)</f>
        <v/>
      </c>
      <c r="P144" s="35">
        <f>IF(_reported!P22="","",P143-_reported!P22)</f>
        <v/>
      </c>
      <c r="Q144" s="35">
        <f>IF(_reported!Q22="","",Q143-_reported!Q22)</f>
        <v/>
      </c>
      <c r="R144" s="35">
        <f>IF(_reported!R22="","",R143-_reported!R22)</f>
        <v/>
      </c>
      <c r="S144" s="35">
        <f>IF(_reported!S22="","",S143-_reported!S22)</f>
        <v/>
      </c>
      <c r="T144" s="35">
        <f>IF(_reported!T22="","",T143-_reported!T22)</f>
        <v/>
      </c>
      <c r="U144" s="35">
        <f>IF(_reported!U22="","",U143-_reported!U22)</f>
        <v/>
      </c>
      <c r="V144" s="35">
        <f>IF(_reported!V22="","",V143-_reported!V22)</f>
        <v/>
      </c>
      <c r="W144" s="35">
        <f>IF(_reported!W22="","",W143-_reported!W22)</f>
        <v/>
      </c>
      <c r="X144" s="35">
        <f>IF(_reported!X22="","",X143-_reported!X22)</f>
        <v/>
      </c>
      <c r="Y144" s="35">
        <f>IF(_reported!Y22="","",Y143-_reported!Y22)</f>
        <v/>
      </c>
      <c r="Z144" s="35">
        <f>IF(_reported!Z22="","",Z143-_reported!Z22)</f>
        <v/>
      </c>
      <c r="AA144" s="35">
        <f>IF(_reported!AA22="","",AA143-_reported!AA22)</f>
        <v/>
      </c>
      <c r="AB144" s="35">
        <f>IF(_reported!AB22="","",AB143-_reported!AB22)</f>
        <v/>
      </c>
      <c r="AC144" s="35">
        <f>IF(_reported!AC22="","",AC143-_reported!AC22)</f>
        <v/>
      </c>
      <c r="AD144" s="35">
        <f>IF(_reported!AD22="","",AD143-_reported!AD22)</f>
        <v/>
      </c>
      <c r="AE144" s="35">
        <f>IF(_reported!AE22="","",AE143-_reported!AE22)</f>
        <v/>
      </c>
      <c r="AF144" s="35">
        <f>IF(_reported!AF22="","",AF143-_reported!AF22)</f>
        <v/>
      </c>
      <c r="AG144" s="35">
        <f>IF(_reported!AG22="","",AG143-_reported!AG22)</f>
        <v/>
      </c>
      <c r="AH144" s="35">
        <f>IF(_reported!AH22="","",AH143-_reported!AH22)</f>
        <v/>
      </c>
      <c r="AI144" s="35">
        <f>IF(_reported!AI22="","",AI143-_reported!AI22)</f>
        <v/>
      </c>
      <c r="AK144" s="35">
        <f>IF(_reported!AK22="","",AK143-_reported!AK22)</f>
        <v/>
      </c>
      <c r="AL144" s="35">
        <f>IF(_reported!AL22="","",AL143-_reported!AL22)</f>
        <v/>
      </c>
      <c r="AM144" s="35">
        <f>IF(_reported!AM22="","",AM143-_reported!AM22)</f>
        <v/>
      </c>
      <c r="AN144" s="35">
        <f>IF(_reported!AN22="","",AN143-_reported!AN22)</f>
        <v/>
      </c>
      <c r="AO144" s="35">
        <f>IF(_reported!AO22="","",AO143-_reported!AO22)</f>
        <v/>
      </c>
      <c r="AP144" s="35">
        <f>IF(_reported!AP22="","",AP143-_reported!AP22)</f>
        <v/>
      </c>
      <c r="AQ144" s="35">
        <f>IF(_reported!AQ22="","",AQ143-_reported!AQ22)</f>
        <v/>
      </c>
      <c r="AR144" s="35">
        <f>IF(_reported!AR22="","",AR143-_reported!AR22)</f>
        <v/>
      </c>
      <c r="AS144" s="35">
        <f>IF(_reported!AS22="","",AS143-_reported!AS22)</f>
        <v/>
      </c>
      <c r="AT144" s="35">
        <f>IF(_reported!AT22="","",AT143-_reported!AT22)</f>
        <v/>
      </c>
    </row>
    <row r="145"/>
    <row r="146">
      <c r="C146" s="8" t="inlineStr">
        <is>
          <t>Capital Stock at Par Value</t>
        </is>
      </c>
      <c r="G146" s="36" t="n">
        <v>259.304</v>
      </c>
      <c r="H146" s="36" t="n">
        <v>259.304</v>
      </c>
      <c r="I146" s="36" t="n">
        <v>259.304</v>
      </c>
      <c r="J146" s="36" t="n">
        <v>259.304</v>
      </c>
      <c r="K146" s="36" t="n">
        <v>259.318</v>
      </c>
      <c r="L146" s="36" t="n">
        <v>259.304</v>
      </c>
      <c r="M146" s="36" t="n">
        <v>259.304</v>
      </c>
      <c r="N146" s="36" t="n">
        <v>259.304</v>
      </c>
      <c r="O146" s="36" t="n">
        <v>259.321</v>
      </c>
      <c r="P146" s="36" t="n">
        <v>259.321</v>
      </c>
      <c r="Q146" s="36" t="n">
        <v>259.321</v>
      </c>
      <c r="R146" s="36" t="n">
        <v>259.321</v>
      </c>
      <c r="S146" s="36" t="n">
        <v>259.336</v>
      </c>
      <c r="T146" s="36" t="n">
        <v>259.336</v>
      </c>
      <c r="U146" s="36" t="n">
        <v>259.327</v>
      </c>
      <c r="V146" s="36" t="n">
        <v>259.327</v>
      </c>
      <c r="W146" s="36" t="n">
        <v>259.326</v>
      </c>
      <c r="X146" s="36" t="n">
        <v>259.326</v>
      </c>
      <c r="Y146" s="36" t="n">
        <v>259.325</v>
      </c>
      <c r="Z146" s="36" t="n">
        <v>259.325</v>
      </c>
      <c r="AA146" s="36" t="n">
        <v>259.324</v>
      </c>
      <c r="AB146" s="37">
        <f>AA146</f>
        <v/>
      </c>
      <c r="AC146" s="37">
        <f>AB146</f>
        <v/>
      </c>
      <c r="AD146" s="37">
        <f>AC146</f>
        <v/>
      </c>
      <c r="AE146" s="37">
        <f>AD146</f>
        <v/>
      </c>
      <c r="AF146" s="37">
        <f>AE146</f>
        <v/>
      </c>
      <c r="AG146" s="37">
        <f>AF146</f>
        <v/>
      </c>
      <c r="AH146" s="37">
        <f>AG146</f>
        <v/>
      </c>
      <c r="AI146" s="37">
        <f>AH146</f>
        <v/>
      </c>
      <c r="AK146" s="36" t="n">
        <v>259.304</v>
      </c>
      <c r="AL146" s="36" t="n">
        <v>259.304</v>
      </c>
      <c r="AM146" s="36" t="n">
        <v>259.321</v>
      </c>
      <c r="AN146" s="36" t="n">
        <v>259.327</v>
      </c>
      <c r="AO146" s="36" t="n">
        <v>259.325</v>
      </c>
      <c r="AP146" s="37">
        <f>AD146</f>
        <v/>
      </c>
      <c r="AQ146" s="37">
        <f>AH146</f>
        <v/>
      </c>
      <c r="AR146" s="37">
        <f>AQ146</f>
        <v/>
      </c>
      <c r="AS146" s="37">
        <f>AR146</f>
        <v/>
      </c>
      <c r="AT146" s="37">
        <f>AS146</f>
        <v/>
      </c>
    </row>
    <row r="147">
      <c r="C147" s="8" t="inlineStr">
        <is>
          <t>Capital Surplus</t>
        </is>
      </c>
      <c r="G147" s="32" t="n">
        <v>64.753</v>
      </c>
      <c r="H147" s="32" t="n">
        <v>64.754</v>
      </c>
      <c r="I147" s="32" t="n">
        <v>64.747</v>
      </c>
      <c r="J147" s="32" t="n">
        <v>64.762</v>
      </c>
      <c r="K147" s="32" t="n">
        <v>65.215</v>
      </c>
      <c r="L147" s="32" t="n">
        <v>69.334</v>
      </c>
      <c r="M147" s="32" t="n">
        <v>69.316</v>
      </c>
      <c r="N147" s="32" t="n">
        <v>69.33</v>
      </c>
      <c r="O147" s="32" t="n">
        <v>69.89400000000001</v>
      </c>
      <c r="P147" s="32" t="n">
        <v>69.895</v>
      </c>
      <c r="Q147" s="32" t="n">
        <v>69.879</v>
      </c>
      <c r="R147" s="32" t="n">
        <v>69.876</v>
      </c>
      <c r="S147" s="32" t="n">
        <v>70.941</v>
      </c>
      <c r="T147" s="32" t="n">
        <v>70.941</v>
      </c>
      <c r="U147" s="32" t="n">
        <v>72.39</v>
      </c>
      <c r="V147" s="32" t="n">
        <v>73.261</v>
      </c>
      <c r="W147" s="32" t="n">
        <v>73.307</v>
      </c>
      <c r="X147" s="32" t="n">
        <v>73.32599999999999</v>
      </c>
      <c r="Y147" s="32" t="n">
        <v>73.361</v>
      </c>
      <c r="Z147" s="32" t="n">
        <v>73.446</v>
      </c>
      <c r="AA147" s="32" t="n">
        <v>73.666</v>
      </c>
      <c r="AB147" s="33">
        <f>AA147</f>
        <v/>
      </c>
      <c r="AC147" s="33">
        <f>AB147</f>
        <v/>
      </c>
      <c r="AD147" s="33">
        <f>AC147</f>
        <v/>
      </c>
      <c r="AE147" s="33">
        <f>AD147</f>
        <v/>
      </c>
      <c r="AF147" s="33">
        <f>AE147</f>
        <v/>
      </c>
      <c r="AG147" s="33">
        <f>AF147</f>
        <v/>
      </c>
      <c r="AH147" s="33">
        <f>AG147</f>
        <v/>
      </c>
      <c r="AI147" s="33">
        <f>AH147</f>
        <v/>
      </c>
      <c r="AK147" s="32" t="n">
        <v>64.762</v>
      </c>
      <c r="AL147" s="32" t="n">
        <v>69.33</v>
      </c>
      <c r="AM147" s="32" t="n">
        <v>69.876</v>
      </c>
      <c r="AN147" s="32" t="n">
        <v>73.261</v>
      </c>
      <c r="AO147" s="32" t="n">
        <v>73.446</v>
      </c>
      <c r="AP147" s="33">
        <f>AD147</f>
        <v/>
      </c>
      <c r="AQ147" s="33">
        <f>AH147</f>
        <v/>
      </c>
      <c r="AR147" s="33">
        <f>AQ147</f>
        <v/>
      </c>
      <c r="AS147" s="33">
        <f>AR147</f>
        <v/>
      </c>
      <c r="AT147" s="33">
        <f>AS147</f>
        <v/>
      </c>
    </row>
    <row r="148">
      <c r="C148" s="8" t="inlineStr">
        <is>
          <t>Legal Capital Reserve</t>
        </is>
      </c>
      <c r="G148" s="32" t="n">
        <v>311.147</v>
      </c>
      <c r="H148" s="32" t="n">
        <v>311.147</v>
      </c>
      <c r="I148" s="32" t="n">
        <v>311.147</v>
      </c>
      <c r="J148" s="32" t="n">
        <v>311.147</v>
      </c>
      <c r="K148" s="32" t="n">
        <v>311.147</v>
      </c>
      <c r="L148" s="32" t="n">
        <v>311.147</v>
      </c>
      <c r="M148" s="32" t="n">
        <v>311.147</v>
      </c>
      <c r="N148" s="32" t="n">
        <v>311.147</v>
      </c>
      <c r="O148" s="32" t="n">
        <v>311.147</v>
      </c>
      <c r="P148" s="32" t="n">
        <v>311.147</v>
      </c>
      <c r="Q148" s="32" t="n">
        <v>311.147</v>
      </c>
      <c r="R148" s="32" t="n">
        <v>311.147</v>
      </c>
      <c r="S148" s="32" t="n">
        <v>311.147</v>
      </c>
      <c r="T148" s="32" t="n">
        <v>311.147</v>
      </c>
      <c r="U148" s="32" t="n">
        <v>311.147</v>
      </c>
      <c r="V148" s="32" t="n">
        <v>311.147</v>
      </c>
      <c r="W148" s="32" t="n">
        <v>311.147</v>
      </c>
      <c r="X148" s="32" t="n">
        <v>311.147</v>
      </c>
      <c r="Y148" s="32" t="n">
        <v>311.147</v>
      </c>
      <c r="Z148" s="32" t="n">
        <v>311.147</v>
      </c>
      <c r="AA148" s="32" t="n">
        <v>311.147</v>
      </c>
      <c r="AB148" s="33">
        <f>AA148</f>
        <v/>
      </c>
      <c r="AC148" s="33">
        <f>AB148</f>
        <v/>
      </c>
      <c r="AD148" s="33">
        <f>AC148</f>
        <v/>
      </c>
      <c r="AE148" s="33">
        <f>AD148</f>
        <v/>
      </c>
      <c r="AF148" s="33">
        <f>AE148</f>
        <v/>
      </c>
      <c r="AG148" s="33">
        <f>AF148</f>
        <v/>
      </c>
      <c r="AH148" s="33">
        <f>AG148</f>
        <v/>
      </c>
      <c r="AI148" s="33">
        <f>AH148</f>
        <v/>
      </c>
      <c r="AK148" s="32" t="n">
        <v>311.147</v>
      </c>
      <c r="AL148" s="32" t="n">
        <v>311.147</v>
      </c>
      <c r="AM148" s="32" t="n">
        <v>311.147</v>
      </c>
      <c r="AN148" s="32" t="n">
        <v>311.147</v>
      </c>
      <c r="AO148" s="32" t="n">
        <v>311.147</v>
      </c>
      <c r="AP148" s="33">
        <f>AD148</f>
        <v/>
      </c>
      <c r="AQ148" s="33">
        <f>AH148</f>
        <v/>
      </c>
      <c r="AR148" s="33">
        <f>AQ148</f>
        <v/>
      </c>
      <c r="AS148" s="33">
        <f>AR148</f>
        <v/>
      </c>
      <c r="AT148" s="33">
        <f>AS148</f>
        <v/>
      </c>
    </row>
    <row r="149">
      <c r="C149" s="8" t="inlineStr">
        <is>
          <t>Special Capital Reserve</t>
        </is>
      </c>
      <c r="G149" s="32" t="n">
        <v>54.68</v>
      </c>
      <c r="H149" s="32" t="n">
        <v>48.393</v>
      </c>
      <c r="I149" s="32" t="n">
        <v>58.594</v>
      </c>
      <c r="J149" s="32" t="n">
        <v>59.304</v>
      </c>
      <c r="K149" s="32" t="n">
        <v>62.609</v>
      </c>
      <c r="L149" s="32" t="n">
        <v>47.067</v>
      </c>
      <c r="M149" s="32" t="n">
        <v>35.065</v>
      </c>
      <c r="N149" s="32" t="n">
        <v>3.154</v>
      </c>
      <c r="O149" s="32" t="n">
        <v>20.32</v>
      </c>
      <c r="P149" s="32" t="n">
        <v>23.594</v>
      </c>
      <c r="Q149" s="32" t="n">
        <v>17.228</v>
      </c>
      <c r="R149" s="32" t="n">
        <v>0</v>
      </c>
      <c r="S149" s="32" t="n">
        <v>28.021</v>
      </c>
      <c r="T149" s="32" t="n">
        <v>0</v>
      </c>
      <c r="U149" s="32" t="n">
        <v>0</v>
      </c>
      <c r="V149" s="32" t="n">
        <v>0</v>
      </c>
      <c r="W149" s="32" t="n">
        <v>0</v>
      </c>
      <c r="X149" s="32" t="n">
        <v>0</v>
      </c>
      <c r="Y149" s="32" t="n">
        <v>181.555</v>
      </c>
      <c r="Z149" s="32" t="n">
        <v>87.28400000000001</v>
      </c>
      <c r="AA149" s="32" t="n">
        <v>16.199</v>
      </c>
      <c r="AB149" s="33">
        <f>AA149</f>
        <v/>
      </c>
      <c r="AC149" s="33">
        <f>AB149</f>
        <v/>
      </c>
      <c r="AD149" s="33">
        <f>AC149</f>
        <v/>
      </c>
      <c r="AE149" s="33">
        <f>AD149</f>
        <v/>
      </c>
      <c r="AF149" s="33">
        <f>AE149</f>
        <v/>
      </c>
      <c r="AG149" s="33">
        <f>AF149</f>
        <v/>
      </c>
      <c r="AH149" s="33">
        <f>AG149</f>
        <v/>
      </c>
      <c r="AI149" s="33">
        <f>AH149</f>
        <v/>
      </c>
      <c r="AK149" s="32" t="n">
        <v>59.304</v>
      </c>
      <c r="AL149" s="32" t="n">
        <v>3.154</v>
      </c>
      <c r="AM149" s="32" t="n">
        <v>0</v>
      </c>
      <c r="AN149" s="32" t="n">
        <v>0</v>
      </c>
      <c r="AO149" s="32" t="n">
        <v>87.28400000000001</v>
      </c>
      <c r="AP149" s="33">
        <f>AD149</f>
        <v/>
      </c>
      <c r="AQ149" s="33">
        <f>AH149</f>
        <v/>
      </c>
      <c r="AR149" s="33">
        <f>AQ149</f>
        <v/>
      </c>
      <c r="AS149" s="33">
        <f>AR149</f>
        <v/>
      </c>
      <c r="AT149" s="33">
        <f>AS149</f>
        <v/>
      </c>
    </row>
    <row r="150">
      <c r="C150" s="8" t="inlineStr">
        <is>
          <t>Unappropriated Earnings</t>
        </is>
      </c>
      <c r="G150" s="32" t="n">
        <v>1297.445</v>
      </c>
      <c r="H150" s="32" t="n">
        <v>1366.782</v>
      </c>
      <c r="I150" s="32" t="n">
        <v>1441.532</v>
      </c>
      <c r="J150" s="32" t="n">
        <v>1536.378</v>
      </c>
      <c r="K150" s="32" t="n">
        <v>1664.506</v>
      </c>
      <c r="L150" s="32" t="n">
        <v>1844.911</v>
      </c>
      <c r="M150" s="32" t="n">
        <v>2066.562</v>
      </c>
      <c r="N150" s="32" t="n">
        <v>2323.224</v>
      </c>
      <c r="O150" s="32" t="n">
        <v>2441.821</v>
      </c>
      <c r="P150" s="32" t="n">
        <v>2542.57</v>
      </c>
      <c r="Q150" s="32" t="n">
        <v>2682.158</v>
      </c>
      <c r="R150" s="32" t="n">
        <v>2846.884</v>
      </c>
      <c r="S150" s="32" t="n">
        <v>2955.396</v>
      </c>
      <c r="T150" s="32" t="n">
        <v>3127.528</v>
      </c>
      <c r="U150" s="32" t="n">
        <v>3346.232</v>
      </c>
      <c r="V150" s="32" t="n">
        <v>3606.105</v>
      </c>
      <c r="W150" s="32" t="n">
        <v>3851.13</v>
      </c>
      <c r="X150" s="32" t="n">
        <v>4119.741</v>
      </c>
      <c r="Y150" s="32" t="n">
        <v>4260.829</v>
      </c>
      <c r="Z150" s="32" t="n">
        <v>4705.07</v>
      </c>
      <c r="AA150" s="32" t="n">
        <v>5193.142</v>
      </c>
      <c r="AB150" s="33">
        <f>AA150+AB46+AB231</f>
        <v/>
      </c>
      <c r="AC150" s="33">
        <f>AB150+AC46+AC231</f>
        <v/>
      </c>
      <c r="AD150" s="33">
        <f>AC150+AD46+AD231</f>
        <v/>
      </c>
      <c r="AE150" s="33">
        <f>AD150+AE46+AE231</f>
        <v/>
      </c>
      <c r="AF150" s="33">
        <f>AE150+AF46+AF231</f>
        <v/>
      </c>
      <c r="AG150" s="33">
        <f>AF150+AG46+AG231</f>
        <v/>
      </c>
      <c r="AH150" s="33">
        <f>AG150+AH46+AH231</f>
        <v/>
      </c>
      <c r="AI150" s="33">
        <f>AH150+AI46+AI231</f>
        <v/>
      </c>
      <c r="AK150" s="32" t="n">
        <v>1536.378</v>
      </c>
      <c r="AL150" s="32" t="n">
        <v>2323.224</v>
      </c>
      <c r="AM150" s="32" t="n">
        <v>2846.884</v>
      </c>
      <c r="AN150" s="32" t="n">
        <v>3606.105</v>
      </c>
      <c r="AO150" s="32" t="n">
        <v>4705.07</v>
      </c>
      <c r="AP150" s="33">
        <f>AD150</f>
        <v/>
      </c>
      <c r="AQ150" s="33">
        <f>AH150</f>
        <v/>
      </c>
      <c r="AR150" s="33">
        <f>AQ150+AR46+AR231</f>
        <v/>
      </c>
      <c r="AS150" s="33">
        <f>AR150+AS46+AS231</f>
        <v/>
      </c>
      <c r="AT150" s="33">
        <f>AS150+AT46+AT231</f>
        <v/>
      </c>
    </row>
    <row r="151">
      <c r="C151" s="8" t="inlineStr">
        <is>
          <t>Treasury Stock</t>
        </is>
      </c>
      <c r="G151" s="32" t="n">
        <v>0</v>
      </c>
      <c r="H151" s="32" t="n">
        <v>0</v>
      </c>
      <c r="I151" s="32" t="n">
        <v>0</v>
      </c>
      <c r="J151" s="32" t="n">
        <v>0</v>
      </c>
      <c r="K151" s="32" t="n">
        <v>-0.872</v>
      </c>
      <c r="L151" s="32" t="n">
        <v>0</v>
      </c>
      <c r="M151" s="32" t="n">
        <v>0</v>
      </c>
      <c r="N151" s="32" t="n">
        <v>0</v>
      </c>
      <c r="O151" s="32" t="n">
        <v>0</v>
      </c>
      <c r="P151" s="32" t="n">
        <v>0</v>
      </c>
      <c r="Q151" s="32" t="n">
        <v>0</v>
      </c>
      <c r="R151" s="32" t="n">
        <v>0</v>
      </c>
      <c r="S151" s="32" t="n">
        <v>0</v>
      </c>
      <c r="T151" s="32" t="n">
        <v>-3.089</v>
      </c>
      <c r="U151" s="32" t="n">
        <v>0</v>
      </c>
      <c r="V151" s="32" t="n">
        <v>0</v>
      </c>
      <c r="W151" s="32" t="n">
        <v>0</v>
      </c>
      <c r="X151" s="32" t="n">
        <v>0</v>
      </c>
      <c r="Y151" s="32" t="n">
        <v>0</v>
      </c>
      <c r="Z151" s="32" t="n">
        <v>0</v>
      </c>
      <c r="AA151" s="32" t="n">
        <v>0</v>
      </c>
      <c r="AB151" s="33">
        <f>AA151</f>
        <v/>
      </c>
      <c r="AC151" s="33">
        <f>AB151</f>
        <v/>
      </c>
      <c r="AD151" s="33">
        <f>AC151</f>
        <v/>
      </c>
      <c r="AE151" s="33">
        <f>AD151</f>
        <v/>
      </c>
      <c r="AF151" s="33">
        <f>AE151</f>
        <v/>
      </c>
      <c r="AG151" s="33">
        <f>AF151</f>
        <v/>
      </c>
      <c r="AH151" s="33">
        <f>AG151</f>
        <v/>
      </c>
      <c r="AI151" s="33">
        <f>AH151</f>
        <v/>
      </c>
      <c r="AK151" s="32" t="n">
        <v>0</v>
      </c>
      <c r="AL151" s="32" t="n">
        <v>0</v>
      </c>
      <c r="AM151" s="32" t="n">
        <v>0</v>
      </c>
      <c r="AN151" s="32" t="n">
        <v>0</v>
      </c>
      <c r="AO151" s="32" t="n">
        <v>0</v>
      </c>
      <c r="AP151" s="33">
        <f>AD151</f>
        <v/>
      </c>
      <c r="AQ151" s="33">
        <f>AH151</f>
        <v/>
      </c>
      <c r="AR151" s="33">
        <f>AQ151</f>
        <v/>
      </c>
      <c r="AS151" s="33">
        <f>AR151</f>
        <v/>
      </c>
      <c r="AT151" s="33">
        <f>AS151</f>
        <v/>
      </c>
    </row>
    <row r="152">
      <c r="C152" s="8" t="inlineStr">
        <is>
          <t>Others (equity)</t>
        </is>
      </c>
      <c r="G152" s="32" t="n">
        <v>-48.393</v>
      </c>
      <c r="H152" s="32" t="n">
        <v>-58.594</v>
      </c>
      <c r="I152" s="32" t="n">
        <v>-59.304</v>
      </c>
      <c r="J152" s="32" t="n">
        <v>-62.609</v>
      </c>
      <c r="K152" s="32" t="n">
        <v>-47.493</v>
      </c>
      <c r="L152" s="32" t="n">
        <v>-35.41</v>
      </c>
      <c r="M152" s="32" t="n">
        <v>-3.42</v>
      </c>
      <c r="N152" s="32" t="n">
        <v>-20.506</v>
      </c>
      <c r="O152" s="32" t="n">
        <v>-24.269</v>
      </c>
      <c r="P152" s="32" t="n">
        <v>-17.777</v>
      </c>
      <c r="Q152" s="32" t="n">
        <v>8.617000000000001</v>
      </c>
      <c r="R152" s="32" t="n">
        <v>-28.314</v>
      </c>
      <c r="S152" s="32" t="n">
        <v>10.891</v>
      </c>
      <c r="T152" s="32" t="n">
        <v>25.54</v>
      </c>
      <c r="U152" s="32" t="n">
        <v>0.923</v>
      </c>
      <c r="V152" s="32" t="n">
        <v>38.705</v>
      </c>
      <c r="W152" s="32" t="n">
        <v>69.252</v>
      </c>
      <c r="X152" s="32" t="n">
        <v>-182.466</v>
      </c>
      <c r="Y152" s="32" t="n">
        <v>-87.91</v>
      </c>
      <c r="Z152" s="32" t="n">
        <v>-16.676</v>
      </c>
      <c r="AA152" s="32" t="n">
        <v>37.482</v>
      </c>
      <c r="AB152" s="33">
        <f>AA152</f>
        <v/>
      </c>
      <c r="AC152" s="33">
        <f>AB152</f>
        <v/>
      </c>
      <c r="AD152" s="33">
        <f>AC152</f>
        <v/>
      </c>
      <c r="AE152" s="33">
        <f>AD152</f>
        <v/>
      </c>
      <c r="AF152" s="33">
        <f>AE152</f>
        <v/>
      </c>
      <c r="AG152" s="33">
        <f>AF152</f>
        <v/>
      </c>
      <c r="AH152" s="33">
        <f>AG152</f>
        <v/>
      </c>
      <c r="AI152" s="33">
        <f>AH152</f>
        <v/>
      </c>
      <c r="AK152" s="32" t="n">
        <v>-62.609</v>
      </c>
      <c r="AL152" s="32" t="n">
        <v>-20.506</v>
      </c>
      <c r="AM152" s="32" t="n">
        <v>-28.314</v>
      </c>
      <c r="AN152" s="32" t="n">
        <v>38.705</v>
      </c>
      <c r="AO152" s="32" t="n">
        <v>-16.676</v>
      </c>
      <c r="AP152" s="33">
        <f>AD152</f>
        <v/>
      </c>
      <c r="AQ152" s="33">
        <f>AH152</f>
        <v/>
      </c>
      <c r="AR152" s="33">
        <f>AQ152</f>
        <v/>
      </c>
      <c r="AS152" s="33">
        <f>AR152</f>
        <v/>
      </c>
      <c r="AT152" s="33">
        <f>AS152</f>
        <v/>
      </c>
    </row>
    <row r="153">
      <c r="B153" s="6" t="inlineStr">
        <is>
          <t>Equity Attributable to Shareholders of the Parent</t>
        </is>
      </c>
      <c r="G153" s="34">
        <f>G146+G147+G148+G149+G150+G151+G152</f>
        <v/>
      </c>
      <c r="H153" s="34">
        <f>H146+H147+H148+H149+H150+H151+H152</f>
        <v/>
      </c>
      <c r="I153" s="34">
        <f>I146+I147+I148+I149+I150+I151+I152</f>
        <v/>
      </c>
      <c r="J153" s="34">
        <f>J146+J147+J148+J149+J150+J151+J152</f>
        <v/>
      </c>
      <c r="K153" s="34">
        <f>K146+K147+K148+K149+K150+K151+K152</f>
        <v/>
      </c>
      <c r="L153" s="34">
        <f>L146+L147+L148+L149+L150+L151+L152</f>
        <v/>
      </c>
      <c r="M153" s="34">
        <f>M146+M147+M148+M149+M150+M151+M152</f>
        <v/>
      </c>
      <c r="N153" s="34">
        <f>N146+N147+N148+N149+N150+N151+N152</f>
        <v/>
      </c>
      <c r="O153" s="34">
        <f>O146+O147+O148+O149+O150+O151+O152</f>
        <v/>
      </c>
      <c r="P153" s="34">
        <f>P146+P147+P148+P149+P150+P151+P152</f>
        <v/>
      </c>
      <c r="Q153" s="34">
        <f>Q146+Q147+Q148+Q149+Q150+Q151+Q152</f>
        <v/>
      </c>
      <c r="R153" s="34">
        <f>R146+R147+R148+R149+R150+R151+R152</f>
        <v/>
      </c>
      <c r="S153" s="34">
        <f>S146+S147+S148+S149+S150+S151+S152</f>
        <v/>
      </c>
      <c r="T153" s="34">
        <f>T146+T147+T148+T149+T150+T151+T152</f>
        <v/>
      </c>
      <c r="U153" s="34">
        <f>U146+U147+U148+U149+U150+U151+U152</f>
        <v/>
      </c>
      <c r="V153" s="34">
        <f>V146+V147+V148+V149+V150+V151+V152</f>
        <v/>
      </c>
      <c r="W153" s="34">
        <f>W146+W147+W148+W149+W150+W151+W152</f>
        <v/>
      </c>
      <c r="X153" s="34">
        <f>X146+X147+X148+X149+X150+X151+X152</f>
        <v/>
      </c>
      <c r="Y153" s="34">
        <f>Y146+Y147+Y148+Y149+Y150+Y151+Y152</f>
        <v/>
      </c>
      <c r="Z153" s="34">
        <f>Z146+Z147+Z148+Z149+Z150+Z151+Z152</f>
        <v/>
      </c>
      <c r="AA153" s="34">
        <f>AA146+AA147+AA148+AA149+AA150+AA151+AA152</f>
        <v/>
      </c>
      <c r="AB153" s="34">
        <f>AB146+AB147+AB148+AB149+AB150+AB151+AB152</f>
        <v/>
      </c>
      <c r="AC153" s="34">
        <f>AC146+AC147+AC148+AC149+AC150+AC151+AC152</f>
        <v/>
      </c>
      <c r="AD153" s="34">
        <f>AD146+AD147+AD148+AD149+AD150+AD151+AD152</f>
        <v/>
      </c>
      <c r="AE153" s="34">
        <f>AE146+AE147+AE148+AE149+AE150+AE151+AE152</f>
        <v/>
      </c>
      <c r="AF153" s="34">
        <f>AF146+AF147+AF148+AF149+AF150+AF151+AF152</f>
        <v/>
      </c>
      <c r="AG153" s="34">
        <f>AG146+AG147+AG148+AG149+AG150+AG151+AG152</f>
        <v/>
      </c>
      <c r="AH153" s="34">
        <f>AH146+AH147+AH148+AH149+AH150+AH151+AH152</f>
        <v/>
      </c>
      <c r="AI153" s="34">
        <f>AI146+AI147+AI148+AI149+AI150+AI151+AI152</f>
        <v/>
      </c>
      <c r="AK153" s="34">
        <f>AK146+AK147+AK148+AK149+AK150+AK151+AK152</f>
        <v/>
      </c>
      <c r="AL153" s="34">
        <f>AL146+AL147+AL148+AL149+AL150+AL151+AL152</f>
        <v/>
      </c>
      <c r="AM153" s="34">
        <f>AM146+AM147+AM148+AM149+AM150+AM151+AM152</f>
        <v/>
      </c>
      <c r="AN153" s="34">
        <f>AN146+AN147+AN148+AN149+AN150+AN151+AN152</f>
        <v/>
      </c>
      <c r="AO153" s="34">
        <f>AO146+AO147+AO148+AO149+AO150+AO151+AO152</f>
        <v/>
      </c>
      <c r="AP153" s="34">
        <f>AP146+AP147+AP148+AP149+AP150+AP151+AP152</f>
        <v/>
      </c>
      <c r="AQ153" s="34">
        <f>AQ146+AQ147+AQ148+AQ149+AQ150+AQ151+AQ152</f>
        <v/>
      </c>
      <c r="AR153" s="34">
        <f>AR146+AR147+AR148+AR149+AR150+AR151+AR152</f>
        <v/>
      </c>
      <c r="AS153" s="34">
        <f>AS146+AS147+AS148+AS149+AS150+AS151+AS152</f>
        <v/>
      </c>
      <c r="AT153" s="34">
        <f>AT146+AT147+AT148+AT149+AT150+AT151+AT152</f>
        <v/>
      </c>
    </row>
    <row r="154">
      <c r="D154" s="3" t="inlineStr">
        <is>
          <t>Recon: Equity Attributable to Parent</t>
        </is>
      </c>
      <c r="G154" s="35">
        <f>IF(_reported!G23="","",G153-_reported!G23)</f>
        <v/>
      </c>
      <c r="H154" s="35">
        <f>IF(_reported!H23="","",H153-_reported!H23)</f>
        <v/>
      </c>
      <c r="I154" s="35">
        <f>IF(_reported!I23="","",I153-_reported!I23)</f>
        <v/>
      </c>
      <c r="J154" s="35">
        <f>IF(_reported!J23="","",J153-_reported!J23)</f>
        <v/>
      </c>
      <c r="K154" s="35">
        <f>IF(_reported!K23="","",K153-_reported!K23)</f>
        <v/>
      </c>
      <c r="L154" s="35">
        <f>IF(_reported!L23="","",L153-_reported!L23)</f>
        <v/>
      </c>
      <c r="M154" s="35">
        <f>IF(_reported!M23="","",M153-_reported!M23)</f>
        <v/>
      </c>
      <c r="N154" s="35">
        <f>IF(_reported!N23="","",N153-_reported!N23)</f>
        <v/>
      </c>
      <c r="O154" s="35">
        <f>IF(_reported!O23="","",O153-_reported!O23)</f>
        <v/>
      </c>
      <c r="P154" s="35">
        <f>IF(_reported!P23="","",P153-_reported!P23)</f>
        <v/>
      </c>
      <c r="Q154" s="35">
        <f>IF(_reported!Q23="","",Q153-_reported!Q23)</f>
        <v/>
      </c>
      <c r="R154" s="35">
        <f>IF(_reported!R23="","",R153-_reported!R23)</f>
        <v/>
      </c>
      <c r="S154" s="35">
        <f>IF(_reported!S23="","",S153-_reported!S23)</f>
        <v/>
      </c>
      <c r="T154" s="35">
        <f>IF(_reported!T23="","",T153-_reported!T23)</f>
        <v/>
      </c>
      <c r="U154" s="35">
        <f>IF(_reported!U23="","",U153-_reported!U23)</f>
        <v/>
      </c>
      <c r="V154" s="35">
        <f>IF(_reported!V23="","",V153-_reported!V23)</f>
        <v/>
      </c>
      <c r="W154" s="35">
        <f>IF(_reported!W23="","",W153-_reported!W23)</f>
        <v/>
      </c>
      <c r="X154" s="35">
        <f>IF(_reported!X23="","",X153-_reported!X23)</f>
        <v/>
      </c>
      <c r="Y154" s="35">
        <f>IF(_reported!Y23="","",Y153-_reported!Y23)</f>
        <v/>
      </c>
      <c r="Z154" s="35">
        <f>IF(_reported!Z23="","",Z153-_reported!Z23)</f>
        <v/>
      </c>
      <c r="AA154" s="35">
        <f>IF(_reported!AA23="","",AA153-_reported!AA23)</f>
        <v/>
      </c>
      <c r="AB154" s="35">
        <f>IF(_reported!AB23="","",AB153-_reported!AB23)</f>
        <v/>
      </c>
      <c r="AC154" s="35">
        <f>IF(_reported!AC23="","",AC153-_reported!AC23)</f>
        <v/>
      </c>
      <c r="AD154" s="35">
        <f>IF(_reported!AD23="","",AD153-_reported!AD23)</f>
        <v/>
      </c>
      <c r="AE154" s="35">
        <f>IF(_reported!AE23="","",AE153-_reported!AE23)</f>
        <v/>
      </c>
      <c r="AF154" s="35">
        <f>IF(_reported!AF23="","",AF153-_reported!AF23)</f>
        <v/>
      </c>
      <c r="AG154" s="35">
        <f>IF(_reported!AG23="","",AG153-_reported!AG23)</f>
        <v/>
      </c>
      <c r="AH154" s="35">
        <f>IF(_reported!AH23="","",AH153-_reported!AH23)</f>
        <v/>
      </c>
      <c r="AI154" s="35">
        <f>IF(_reported!AI23="","",AI153-_reported!AI23)</f>
        <v/>
      </c>
      <c r="AK154" s="35">
        <f>IF(_reported!AK23="","",AK153-_reported!AK23)</f>
        <v/>
      </c>
      <c r="AL154" s="35">
        <f>IF(_reported!AL23="","",AL153-_reported!AL23)</f>
        <v/>
      </c>
      <c r="AM154" s="35">
        <f>IF(_reported!AM23="","",AM153-_reported!AM23)</f>
        <v/>
      </c>
      <c r="AN154" s="35">
        <f>IF(_reported!AN23="","",AN153-_reported!AN23)</f>
        <v/>
      </c>
      <c r="AO154" s="35">
        <f>IF(_reported!AO23="","",AO153-_reported!AO23)</f>
        <v/>
      </c>
      <c r="AP154" s="35">
        <f>IF(_reported!AP23="","",AP153-_reported!AP23)</f>
        <v/>
      </c>
      <c r="AQ154" s="35">
        <f>IF(_reported!AQ23="","",AQ153-_reported!AQ23)</f>
        <v/>
      </c>
      <c r="AR154" s="35">
        <f>IF(_reported!AR23="","",AR153-_reported!AR23)</f>
        <v/>
      </c>
      <c r="AS154" s="35">
        <f>IF(_reported!AS23="","",AS153-_reported!AS23)</f>
        <v/>
      </c>
      <c r="AT154" s="35">
        <f>IF(_reported!AT23="","",AT153-_reported!AT23)</f>
        <v/>
      </c>
    </row>
    <row r="155">
      <c r="C155" s="8" t="inlineStr">
        <is>
          <t>Noncontrolling Interests</t>
        </is>
      </c>
      <c r="G155" s="32" t="n">
        <v>2.061</v>
      </c>
      <c r="H155" s="32" t="n">
        <v>2.184</v>
      </c>
      <c r="I155" s="32" t="n">
        <v>2.3</v>
      </c>
      <c r="J155" s="32" t="n">
        <v>2.447</v>
      </c>
      <c r="K155" s="32" t="n">
        <v>7.039</v>
      </c>
      <c r="L155" s="32" t="n">
        <v>14.109</v>
      </c>
      <c r="M155" s="32" t="n">
        <v>14.342</v>
      </c>
      <c r="N155" s="32" t="n">
        <v>14.836</v>
      </c>
      <c r="O155" s="32" t="n">
        <v>14.663</v>
      </c>
      <c r="P155" s="32" t="n">
        <v>16.718</v>
      </c>
      <c r="Q155" s="32" t="n">
        <v>24.468</v>
      </c>
      <c r="R155" s="32" t="n">
        <v>24.349</v>
      </c>
      <c r="S155" s="32" t="n">
        <v>29.984</v>
      </c>
      <c r="T155" s="32" t="n">
        <v>28.745</v>
      </c>
      <c r="U155" s="32" t="n">
        <v>31.903</v>
      </c>
      <c r="V155" s="32" t="n">
        <v>35.031</v>
      </c>
      <c r="W155" s="32" t="n">
        <v>37.462</v>
      </c>
      <c r="X155" s="32" t="n">
        <v>35.558</v>
      </c>
      <c r="Y155" s="32" t="n">
        <v>37.271</v>
      </c>
      <c r="Z155" s="32" t="n">
        <v>41.199</v>
      </c>
      <c r="AA155" s="32" t="n">
        <v>41.429</v>
      </c>
      <c r="AB155" s="33">
        <f>AA155</f>
        <v/>
      </c>
      <c r="AC155" s="33">
        <f>AB155</f>
        <v/>
      </c>
      <c r="AD155" s="33">
        <f>AC155</f>
        <v/>
      </c>
      <c r="AE155" s="33">
        <f>AD155</f>
        <v/>
      </c>
      <c r="AF155" s="33">
        <f>AE155</f>
        <v/>
      </c>
      <c r="AG155" s="33">
        <f>AF155</f>
        <v/>
      </c>
      <c r="AH155" s="33">
        <f>AG155</f>
        <v/>
      </c>
      <c r="AI155" s="33">
        <f>AH155</f>
        <v/>
      </c>
      <c r="AK155" s="32" t="n">
        <v>2.447</v>
      </c>
      <c r="AL155" s="32" t="n">
        <v>14.836</v>
      </c>
      <c r="AM155" s="32" t="n">
        <v>24.349</v>
      </c>
      <c r="AN155" s="32" t="n">
        <v>35.031</v>
      </c>
      <c r="AO155" s="32" t="n">
        <v>41.199</v>
      </c>
      <c r="AP155" s="33">
        <f>AD155</f>
        <v/>
      </c>
      <c r="AQ155" s="33">
        <f>AH155</f>
        <v/>
      </c>
      <c r="AR155" s="33">
        <f>AQ155</f>
        <v/>
      </c>
      <c r="AS155" s="33">
        <f>AR155</f>
        <v/>
      </c>
      <c r="AT155" s="33">
        <f>AS155</f>
        <v/>
      </c>
    </row>
    <row r="156">
      <c r="B156" s="6" t="inlineStr">
        <is>
          <t>Total Shareholders' Equity</t>
        </is>
      </c>
      <c r="G156" s="34">
        <f>G153+G155</f>
        <v/>
      </c>
      <c r="H156" s="34">
        <f>H153+H155</f>
        <v/>
      </c>
      <c r="I156" s="34">
        <f>I153+I155</f>
        <v/>
      </c>
      <c r="J156" s="34">
        <f>J153+J155</f>
        <v/>
      </c>
      <c r="K156" s="34">
        <f>K153+K155</f>
        <v/>
      </c>
      <c r="L156" s="34">
        <f>L153+L155</f>
        <v/>
      </c>
      <c r="M156" s="34">
        <f>M153+M155</f>
        <v/>
      </c>
      <c r="N156" s="34">
        <f>N153+N155</f>
        <v/>
      </c>
      <c r="O156" s="34">
        <f>O153+O155</f>
        <v/>
      </c>
      <c r="P156" s="34">
        <f>P153+P155</f>
        <v/>
      </c>
      <c r="Q156" s="34">
        <f>Q153+Q155</f>
        <v/>
      </c>
      <c r="R156" s="34">
        <f>R153+R155</f>
        <v/>
      </c>
      <c r="S156" s="34">
        <f>S153+S155</f>
        <v/>
      </c>
      <c r="T156" s="34">
        <f>T153+T155</f>
        <v/>
      </c>
      <c r="U156" s="34">
        <f>U153+U155</f>
        <v/>
      </c>
      <c r="V156" s="34">
        <f>V153+V155</f>
        <v/>
      </c>
      <c r="W156" s="34">
        <f>W153+W155</f>
        <v/>
      </c>
      <c r="X156" s="34">
        <f>X153+X155</f>
        <v/>
      </c>
      <c r="Y156" s="34">
        <f>Y153+Y155</f>
        <v/>
      </c>
      <c r="Z156" s="34">
        <f>Z153+Z155</f>
        <v/>
      </c>
      <c r="AA156" s="34">
        <f>AA153+AA155</f>
        <v/>
      </c>
      <c r="AB156" s="34">
        <f>AB153+AB155</f>
        <v/>
      </c>
      <c r="AC156" s="34">
        <f>AC153+AC155</f>
        <v/>
      </c>
      <c r="AD156" s="34">
        <f>AD153+AD155</f>
        <v/>
      </c>
      <c r="AE156" s="34">
        <f>AE153+AE155</f>
        <v/>
      </c>
      <c r="AF156" s="34">
        <f>AF153+AF155</f>
        <v/>
      </c>
      <c r="AG156" s="34">
        <f>AG153+AG155</f>
        <v/>
      </c>
      <c r="AH156" s="34">
        <f>AH153+AH155</f>
        <v/>
      </c>
      <c r="AI156" s="34">
        <f>AI153+AI155</f>
        <v/>
      </c>
      <c r="AK156" s="34">
        <f>AK153+AK155</f>
        <v/>
      </c>
      <c r="AL156" s="34">
        <f>AL153+AL155</f>
        <v/>
      </c>
      <c r="AM156" s="34">
        <f>AM153+AM155</f>
        <v/>
      </c>
      <c r="AN156" s="34">
        <f>AN153+AN155</f>
        <v/>
      </c>
      <c r="AO156" s="34">
        <f>AO153+AO155</f>
        <v/>
      </c>
      <c r="AP156" s="34">
        <f>AP153+AP155</f>
        <v/>
      </c>
      <c r="AQ156" s="34">
        <f>AQ153+AQ155</f>
        <v/>
      </c>
      <c r="AR156" s="34">
        <f>AR153+AR155</f>
        <v/>
      </c>
      <c r="AS156" s="34">
        <f>AS153+AS155</f>
        <v/>
      </c>
      <c r="AT156" s="34">
        <f>AT153+AT155</f>
        <v/>
      </c>
    </row>
    <row r="157">
      <c r="D157" s="3" t="inlineStr">
        <is>
          <t>Recon: Total Shareholders' Equity</t>
        </is>
      </c>
      <c r="G157" s="35">
        <f>IF(_reported!G24="","",G156-_reported!G24)</f>
        <v/>
      </c>
      <c r="H157" s="35">
        <f>IF(_reported!H24="","",H156-_reported!H24)</f>
        <v/>
      </c>
      <c r="I157" s="35">
        <f>IF(_reported!I24="","",I156-_reported!I24)</f>
        <v/>
      </c>
      <c r="J157" s="35">
        <f>IF(_reported!J24="","",J156-_reported!J24)</f>
        <v/>
      </c>
      <c r="K157" s="35">
        <f>IF(_reported!K24="","",K156-_reported!K24)</f>
        <v/>
      </c>
      <c r="L157" s="35">
        <f>IF(_reported!L24="","",L156-_reported!L24)</f>
        <v/>
      </c>
      <c r="M157" s="35">
        <f>IF(_reported!M24="","",M156-_reported!M24)</f>
        <v/>
      </c>
      <c r="N157" s="35">
        <f>IF(_reported!N24="","",N156-_reported!N24)</f>
        <v/>
      </c>
      <c r="O157" s="35">
        <f>IF(_reported!O24="","",O156-_reported!O24)</f>
        <v/>
      </c>
      <c r="P157" s="35">
        <f>IF(_reported!P24="","",P156-_reported!P24)</f>
        <v/>
      </c>
      <c r="Q157" s="35">
        <f>IF(_reported!Q24="","",Q156-_reported!Q24)</f>
        <v/>
      </c>
      <c r="R157" s="35">
        <f>IF(_reported!R24="","",R156-_reported!R24)</f>
        <v/>
      </c>
      <c r="S157" s="35">
        <f>IF(_reported!S24="","",S156-_reported!S24)</f>
        <v/>
      </c>
      <c r="T157" s="35">
        <f>IF(_reported!T24="","",T156-_reported!T24)</f>
        <v/>
      </c>
      <c r="U157" s="35">
        <f>IF(_reported!U24="","",U156-_reported!U24)</f>
        <v/>
      </c>
      <c r="V157" s="35">
        <f>IF(_reported!V24="","",V156-_reported!V24)</f>
        <v/>
      </c>
      <c r="W157" s="35">
        <f>IF(_reported!W24="","",W156-_reported!W24)</f>
        <v/>
      </c>
      <c r="X157" s="35">
        <f>IF(_reported!X24="","",X156-_reported!X24)</f>
        <v/>
      </c>
      <c r="Y157" s="35">
        <f>IF(_reported!Y24="","",Y156-_reported!Y24)</f>
        <v/>
      </c>
      <c r="Z157" s="35">
        <f>IF(_reported!Z24="","",Z156-_reported!Z24)</f>
        <v/>
      </c>
      <c r="AA157" s="35">
        <f>IF(_reported!AA24="","",AA156-_reported!AA24)</f>
        <v/>
      </c>
      <c r="AB157" s="35">
        <f>IF(_reported!AB24="","",AB156-_reported!AB24)</f>
        <v/>
      </c>
      <c r="AC157" s="35">
        <f>IF(_reported!AC24="","",AC156-_reported!AC24)</f>
        <v/>
      </c>
      <c r="AD157" s="35">
        <f>IF(_reported!AD24="","",AD156-_reported!AD24)</f>
        <v/>
      </c>
      <c r="AE157" s="35">
        <f>IF(_reported!AE24="","",AE156-_reported!AE24)</f>
        <v/>
      </c>
      <c r="AF157" s="35">
        <f>IF(_reported!AF24="","",AF156-_reported!AF24)</f>
        <v/>
      </c>
      <c r="AG157" s="35">
        <f>IF(_reported!AG24="","",AG156-_reported!AG24)</f>
        <v/>
      </c>
      <c r="AH157" s="35">
        <f>IF(_reported!AH24="","",AH156-_reported!AH24)</f>
        <v/>
      </c>
      <c r="AI157" s="35">
        <f>IF(_reported!AI24="","",AI156-_reported!AI24)</f>
        <v/>
      </c>
      <c r="AK157" s="35">
        <f>IF(_reported!AK24="","",AK156-_reported!AK24)</f>
        <v/>
      </c>
      <c r="AL157" s="35">
        <f>IF(_reported!AL24="","",AL156-_reported!AL24)</f>
        <v/>
      </c>
      <c r="AM157" s="35">
        <f>IF(_reported!AM24="","",AM156-_reported!AM24)</f>
        <v/>
      </c>
      <c r="AN157" s="35">
        <f>IF(_reported!AN24="","",AN156-_reported!AN24)</f>
        <v/>
      </c>
      <c r="AO157" s="35">
        <f>IF(_reported!AO24="","",AO156-_reported!AO24)</f>
        <v/>
      </c>
      <c r="AP157" s="35">
        <f>IF(_reported!AP24="","",AP156-_reported!AP24)</f>
        <v/>
      </c>
      <c r="AQ157" s="35">
        <f>IF(_reported!AQ24="","",AQ156-_reported!AQ24)</f>
        <v/>
      </c>
      <c r="AR157" s="35">
        <f>IF(_reported!AR24="","",AR156-_reported!AR24)</f>
        <v/>
      </c>
      <c r="AS157" s="35">
        <f>IF(_reported!AS24="","",AS156-_reported!AS24)</f>
        <v/>
      </c>
      <c r="AT157" s="35">
        <f>IF(_reported!AT24="","",AT156-_reported!AT24)</f>
        <v/>
      </c>
    </row>
    <row r="158"/>
    <row r="159">
      <c r="B159" s="6" t="inlineStr">
        <is>
          <t>Total Liabilities + Equity</t>
        </is>
      </c>
      <c r="G159" s="34">
        <f>G143+G156</f>
        <v/>
      </c>
      <c r="H159" s="34">
        <f>H143+H156</f>
        <v/>
      </c>
      <c r="I159" s="34">
        <f>I143+I156</f>
        <v/>
      </c>
      <c r="J159" s="34">
        <f>J143+J156</f>
        <v/>
      </c>
      <c r="K159" s="34">
        <f>K143+K156</f>
        <v/>
      </c>
      <c r="L159" s="34">
        <f>L143+L156</f>
        <v/>
      </c>
      <c r="M159" s="34">
        <f>M143+M156</f>
        <v/>
      </c>
      <c r="N159" s="34">
        <f>N143+N156</f>
        <v/>
      </c>
      <c r="O159" s="34">
        <f>O143+O156</f>
        <v/>
      </c>
      <c r="P159" s="34">
        <f>P143+P156</f>
        <v/>
      </c>
      <c r="Q159" s="34">
        <f>Q143+Q156</f>
        <v/>
      </c>
      <c r="R159" s="34">
        <f>R143+R156</f>
        <v/>
      </c>
      <c r="S159" s="34">
        <f>S143+S156</f>
        <v/>
      </c>
      <c r="T159" s="34">
        <f>T143+T156</f>
        <v/>
      </c>
      <c r="U159" s="34">
        <f>U143+U156</f>
        <v/>
      </c>
      <c r="V159" s="34">
        <f>V143+V156</f>
        <v/>
      </c>
      <c r="W159" s="34">
        <f>W143+W156</f>
        <v/>
      </c>
      <c r="X159" s="34">
        <f>X143+X156</f>
        <v/>
      </c>
      <c r="Y159" s="34">
        <f>Y143+Y156</f>
        <v/>
      </c>
      <c r="Z159" s="34">
        <f>Z143+Z156</f>
        <v/>
      </c>
      <c r="AA159" s="34">
        <f>AA143+AA156</f>
        <v/>
      </c>
      <c r="AB159" s="34">
        <f>AB143+AB156</f>
        <v/>
      </c>
      <c r="AC159" s="34">
        <f>AC143+AC156</f>
        <v/>
      </c>
      <c r="AD159" s="34">
        <f>AD143+AD156</f>
        <v/>
      </c>
      <c r="AE159" s="34">
        <f>AE143+AE156</f>
        <v/>
      </c>
      <c r="AF159" s="34">
        <f>AF143+AF156</f>
        <v/>
      </c>
      <c r="AG159" s="34">
        <f>AG143+AG156</f>
        <v/>
      </c>
      <c r="AH159" s="34">
        <f>AH143+AH156</f>
        <v/>
      </c>
      <c r="AI159" s="34">
        <f>AI143+AI156</f>
        <v/>
      </c>
      <c r="AK159" s="34">
        <f>AK143+AK156</f>
        <v/>
      </c>
      <c r="AL159" s="34">
        <f>AL143+AL156</f>
        <v/>
      </c>
      <c r="AM159" s="34">
        <f>AM143+AM156</f>
        <v/>
      </c>
      <c r="AN159" s="34">
        <f>AN143+AN156</f>
        <v/>
      </c>
      <c r="AO159" s="34">
        <f>AO143+AO156</f>
        <v/>
      </c>
      <c r="AP159" s="34">
        <f>AP143+AP156</f>
        <v/>
      </c>
      <c r="AQ159" s="34">
        <f>AQ143+AQ156</f>
        <v/>
      </c>
      <c r="AR159" s="34">
        <f>AR143+AR156</f>
        <v/>
      </c>
      <c r="AS159" s="34">
        <f>AS143+AS156</f>
        <v/>
      </c>
      <c r="AT159" s="34">
        <f>AT143+AT156</f>
        <v/>
      </c>
    </row>
    <row r="160">
      <c r="D160" s="3" t="inlineStr">
        <is>
          <t>Recon: Total L&amp;E</t>
        </is>
      </c>
      <c r="G160" s="35">
        <f>IF(_reported!G25="","",G159-_reported!G25)</f>
        <v/>
      </c>
      <c r="H160" s="35">
        <f>IF(_reported!H25="","",H159-_reported!H25)</f>
        <v/>
      </c>
      <c r="I160" s="35">
        <f>IF(_reported!I25="","",I159-_reported!I25)</f>
        <v/>
      </c>
      <c r="J160" s="35">
        <f>IF(_reported!J25="","",J159-_reported!J25)</f>
        <v/>
      </c>
      <c r="K160" s="35">
        <f>IF(_reported!K25="","",K159-_reported!K25)</f>
        <v/>
      </c>
      <c r="L160" s="35">
        <f>IF(_reported!L25="","",L159-_reported!L25)</f>
        <v/>
      </c>
      <c r="M160" s="35">
        <f>IF(_reported!M25="","",M159-_reported!M25)</f>
        <v/>
      </c>
      <c r="N160" s="35">
        <f>IF(_reported!N25="","",N159-_reported!N25)</f>
        <v/>
      </c>
      <c r="O160" s="35">
        <f>IF(_reported!O25="","",O159-_reported!O25)</f>
        <v/>
      </c>
      <c r="P160" s="35">
        <f>IF(_reported!P25="","",P159-_reported!P25)</f>
        <v/>
      </c>
      <c r="Q160" s="35">
        <f>IF(_reported!Q25="","",Q159-_reported!Q25)</f>
        <v/>
      </c>
      <c r="R160" s="35">
        <f>IF(_reported!R25="","",R159-_reported!R25)</f>
        <v/>
      </c>
      <c r="S160" s="35">
        <f>IF(_reported!S25="","",S159-_reported!S25)</f>
        <v/>
      </c>
      <c r="T160" s="35">
        <f>IF(_reported!T25="","",T159-_reported!T25)</f>
        <v/>
      </c>
      <c r="U160" s="35">
        <f>IF(_reported!U25="","",U159-_reported!U25)</f>
        <v/>
      </c>
      <c r="V160" s="35">
        <f>IF(_reported!V25="","",V159-_reported!V25)</f>
        <v/>
      </c>
      <c r="W160" s="35">
        <f>IF(_reported!W25="","",W159-_reported!W25)</f>
        <v/>
      </c>
      <c r="X160" s="35">
        <f>IF(_reported!X25="","",X159-_reported!X25)</f>
        <v/>
      </c>
      <c r="Y160" s="35">
        <f>IF(_reported!Y25="","",Y159-_reported!Y25)</f>
        <v/>
      </c>
      <c r="Z160" s="35">
        <f>IF(_reported!Z25="","",Z159-_reported!Z25)</f>
        <v/>
      </c>
      <c r="AA160" s="35">
        <f>IF(_reported!AA25="","",AA159-_reported!AA25)</f>
        <v/>
      </c>
      <c r="AB160" s="35">
        <f>IF(_reported!AB25="","",AB159-_reported!AB25)</f>
        <v/>
      </c>
      <c r="AC160" s="35">
        <f>IF(_reported!AC25="","",AC159-_reported!AC25)</f>
        <v/>
      </c>
      <c r="AD160" s="35">
        <f>IF(_reported!AD25="","",AD159-_reported!AD25)</f>
        <v/>
      </c>
      <c r="AE160" s="35">
        <f>IF(_reported!AE25="","",AE159-_reported!AE25)</f>
        <v/>
      </c>
      <c r="AF160" s="35">
        <f>IF(_reported!AF25="","",AF159-_reported!AF25)</f>
        <v/>
      </c>
      <c r="AG160" s="35">
        <f>IF(_reported!AG25="","",AG159-_reported!AG25)</f>
        <v/>
      </c>
      <c r="AH160" s="35">
        <f>IF(_reported!AH25="","",AH159-_reported!AH25)</f>
        <v/>
      </c>
      <c r="AI160" s="35">
        <f>IF(_reported!AI25="","",AI159-_reported!AI25)</f>
        <v/>
      </c>
      <c r="AK160" s="35">
        <f>IF(_reported!AK25="","",AK159-_reported!AK25)</f>
        <v/>
      </c>
      <c r="AL160" s="35">
        <f>IF(_reported!AL25="","",AL159-_reported!AL25)</f>
        <v/>
      </c>
      <c r="AM160" s="35">
        <f>IF(_reported!AM25="","",AM159-_reported!AM25)</f>
        <v/>
      </c>
      <c r="AN160" s="35">
        <f>IF(_reported!AN25="","",AN159-_reported!AN25)</f>
        <v/>
      </c>
      <c r="AO160" s="35">
        <f>IF(_reported!AO25="","",AO159-_reported!AO25)</f>
        <v/>
      </c>
      <c r="AP160" s="35">
        <f>IF(_reported!AP25="","",AP159-_reported!AP25)</f>
        <v/>
      </c>
      <c r="AQ160" s="35">
        <f>IF(_reported!AQ25="","",AQ159-_reported!AQ25)</f>
        <v/>
      </c>
      <c r="AR160" s="35">
        <f>IF(_reported!AR25="","",AR159-_reported!AR25)</f>
        <v/>
      </c>
      <c r="AS160" s="35">
        <f>IF(_reported!AS25="","",AS159-_reported!AS25)</f>
        <v/>
      </c>
      <c r="AT160" s="35">
        <f>IF(_reported!AT25="","",AT159-_reported!AT25)</f>
        <v/>
      </c>
    </row>
    <row r="161"/>
    <row r="162">
      <c r="B162" s="6" t="inlineStr">
        <is>
          <t>BS Parity (TA - TL&amp;E; must = NT$0.000)</t>
        </is>
      </c>
      <c r="G162" s="47">
        <f>G126-G159</f>
        <v/>
      </c>
      <c r="H162" s="47">
        <f>H126-H159</f>
        <v/>
      </c>
      <c r="I162" s="47">
        <f>I126-I159</f>
        <v/>
      </c>
      <c r="J162" s="47">
        <f>J126-J159</f>
        <v/>
      </c>
      <c r="K162" s="47">
        <f>K126-K159</f>
        <v/>
      </c>
      <c r="L162" s="47">
        <f>L126-L159</f>
        <v/>
      </c>
      <c r="M162" s="47">
        <f>M126-M159</f>
        <v/>
      </c>
      <c r="N162" s="47">
        <f>N126-N159</f>
        <v/>
      </c>
      <c r="O162" s="47">
        <f>O126-O159</f>
        <v/>
      </c>
      <c r="P162" s="47">
        <f>P126-P159</f>
        <v/>
      </c>
      <c r="Q162" s="47">
        <f>Q126-Q159</f>
        <v/>
      </c>
      <c r="R162" s="47">
        <f>R126-R159</f>
        <v/>
      </c>
      <c r="S162" s="47">
        <f>S126-S159</f>
        <v/>
      </c>
      <c r="T162" s="47">
        <f>T126-T159</f>
        <v/>
      </c>
      <c r="U162" s="47">
        <f>U126-U159</f>
        <v/>
      </c>
      <c r="V162" s="47">
        <f>V126-V159</f>
        <v/>
      </c>
      <c r="W162" s="47">
        <f>W126-W159</f>
        <v/>
      </c>
      <c r="X162" s="47">
        <f>X126-X159</f>
        <v/>
      </c>
      <c r="Y162" s="47">
        <f>Y126-Y159</f>
        <v/>
      </c>
      <c r="Z162" s="47">
        <f>Z126-Z159</f>
        <v/>
      </c>
      <c r="AA162" s="47">
        <f>AA126-AA159</f>
        <v/>
      </c>
      <c r="AB162" s="47">
        <f>AB126-AB159</f>
        <v/>
      </c>
      <c r="AC162" s="47">
        <f>AC126-AC159</f>
        <v/>
      </c>
      <c r="AD162" s="47">
        <f>AD126-AD159</f>
        <v/>
      </c>
      <c r="AE162" s="47">
        <f>AE126-AE159</f>
        <v/>
      </c>
      <c r="AF162" s="47">
        <f>AF126-AF159</f>
        <v/>
      </c>
      <c r="AG162" s="47">
        <f>AG126-AG159</f>
        <v/>
      </c>
      <c r="AH162" s="47">
        <f>AH126-AH159</f>
        <v/>
      </c>
      <c r="AI162" s="47">
        <f>AI126-AI159</f>
        <v/>
      </c>
      <c r="AK162" s="47">
        <f>AK126-AK159</f>
        <v/>
      </c>
      <c r="AL162" s="47">
        <f>AL126-AL159</f>
        <v/>
      </c>
      <c r="AM162" s="47">
        <f>AM126-AM159</f>
        <v/>
      </c>
      <c r="AN162" s="47">
        <f>AN126-AN159</f>
        <v/>
      </c>
      <c r="AO162" s="47">
        <f>AO126-AO159</f>
        <v/>
      </c>
      <c r="AP162" s="47">
        <f>AP126-AP159</f>
        <v/>
      </c>
      <c r="AQ162" s="47">
        <f>AQ126-AQ159</f>
        <v/>
      </c>
      <c r="AR162" s="47">
        <f>AR126-AR159</f>
        <v/>
      </c>
      <c r="AS162" s="47">
        <f>AS126-AS159</f>
        <v/>
      </c>
      <c r="AT162" s="47">
        <f>AT126-AT159</f>
        <v/>
      </c>
    </row>
    <row r="163"/>
    <row r="164"/>
    <row r="165">
      <c r="B165" s="19" t="inlineStr">
        <is>
          <t>Balance Sheet Ratios &amp; Assumptions</t>
        </is>
      </c>
      <c r="C165" s="19" t="n"/>
      <c r="D165" s="19" t="n"/>
      <c r="E165" s="19" t="n"/>
      <c r="F165" s="19" t="n"/>
      <c r="G165" s="19" t="n"/>
      <c r="H165" s="19" t="n"/>
      <c r="I165" s="19" t="n"/>
      <c r="J165" s="19" t="n"/>
      <c r="K165" s="19" t="n"/>
      <c r="L165" s="19" t="n"/>
      <c r="M165" s="19" t="n"/>
      <c r="N165" s="19" t="n"/>
      <c r="O165" s="19" t="n"/>
      <c r="P165" s="19" t="n"/>
      <c r="Q165" s="19" t="n"/>
      <c r="R165" s="19" t="n"/>
      <c r="S165" s="19" t="n"/>
      <c r="T165" s="19" t="n"/>
      <c r="U165" s="19" t="n"/>
      <c r="V165" s="19" t="n"/>
      <c r="W165" s="19" t="n"/>
      <c r="X165" s="19" t="n"/>
      <c r="Y165" s="19" t="n"/>
      <c r="Z165" s="19" t="n"/>
      <c r="AA165" s="19" t="n"/>
      <c r="AB165" s="19" t="n"/>
      <c r="AC165" s="19" t="n"/>
      <c r="AD165" s="19" t="n"/>
      <c r="AE165" s="19" t="n"/>
      <c r="AF165" s="19" t="n"/>
      <c r="AG165" s="19" t="n"/>
      <c r="AH165" s="19" t="n"/>
      <c r="AI165" s="19" t="n"/>
      <c r="AK165" s="19" t="n"/>
      <c r="AL165" s="19" t="n"/>
      <c r="AM165" s="19" t="n"/>
      <c r="AN165" s="19" t="n"/>
      <c r="AO165" s="19" t="n"/>
      <c r="AP165" s="19" t="n"/>
      <c r="AQ165" s="19" t="n"/>
      <c r="AR165" s="19" t="n"/>
      <c r="AS165" s="19" t="n"/>
      <c r="AT165" s="19" t="n"/>
    </row>
    <row r="166"/>
    <row r="167">
      <c r="D167" s="8" t="inlineStr">
        <is>
          <t>Days in Period</t>
        </is>
      </c>
      <c r="G167" s="16">
        <f>G4-DATE(YEAR(G4)-1,12,31)</f>
        <v/>
      </c>
      <c r="H167" s="16">
        <f>H4-G4</f>
        <v/>
      </c>
      <c r="I167" s="16">
        <f>I4-H4</f>
        <v/>
      </c>
      <c r="J167" s="16">
        <f>J4-I4</f>
        <v/>
      </c>
      <c r="K167" s="16">
        <f>K4-J4</f>
        <v/>
      </c>
      <c r="L167" s="16">
        <f>L4-K4</f>
        <v/>
      </c>
      <c r="M167" s="16">
        <f>M4-L4</f>
        <v/>
      </c>
      <c r="N167" s="16">
        <f>N4-M4</f>
        <v/>
      </c>
      <c r="O167" s="16">
        <f>O4-N4</f>
        <v/>
      </c>
      <c r="P167" s="16">
        <f>P4-O4</f>
        <v/>
      </c>
      <c r="Q167" s="16">
        <f>Q4-P4</f>
        <v/>
      </c>
      <c r="R167" s="16">
        <f>R4-Q4</f>
        <v/>
      </c>
      <c r="S167" s="16">
        <f>S4-R4</f>
        <v/>
      </c>
      <c r="T167" s="16">
        <f>T4-S4</f>
        <v/>
      </c>
      <c r="U167" s="16">
        <f>U4-T4</f>
        <v/>
      </c>
      <c r="V167" s="16">
        <f>V4-U4</f>
        <v/>
      </c>
      <c r="W167" s="16">
        <f>W4-V4</f>
        <v/>
      </c>
      <c r="X167" s="16">
        <f>X4-W4</f>
        <v/>
      </c>
      <c r="Y167" s="16">
        <f>Y4-X4</f>
        <v/>
      </c>
      <c r="Z167" s="16">
        <f>Z4-Y4</f>
        <v/>
      </c>
      <c r="AA167" s="16">
        <f>AA4-Z4</f>
        <v/>
      </c>
      <c r="AB167" s="48">
        <f>AB4-AA4</f>
        <v/>
      </c>
      <c r="AC167" s="48">
        <f>AC4-AB4</f>
        <v/>
      </c>
      <c r="AD167" s="48">
        <f>AD4-AC4</f>
        <v/>
      </c>
      <c r="AE167" s="48">
        <f>AE4-AD4</f>
        <v/>
      </c>
      <c r="AF167" s="48">
        <f>AF4-AE4</f>
        <v/>
      </c>
      <c r="AG167" s="48">
        <f>AG4-AF4</f>
        <v/>
      </c>
      <c r="AH167" s="48">
        <f>AH4-AG4</f>
        <v/>
      </c>
      <c r="AI167" s="48">
        <f>AI4-AH4</f>
        <v/>
      </c>
      <c r="AK167" s="16">
        <f>AK4-DATE(YEAR(AK4)-1,12,31)</f>
        <v/>
      </c>
      <c r="AL167" s="16">
        <f>AL4-AK4</f>
        <v/>
      </c>
      <c r="AM167" s="16">
        <f>AM4-AL4</f>
        <v/>
      </c>
      <c r="AN167" s="16">
        <f>AN4-AM4</f>
        <v/>
      </c>
      <c r="AO167" s="16">
        <f>AO4-AN4</f>
        <v/>
      </c>
      <c r="AP167" s="48">
        <f>AP4-AO4</f>
        <v/>
      </c>
      <c r="AQ167" s="48">
        <f>AQ4-AP4</f>
        <v/>
      </c>
      <c r="AR167" s="48">
        <f>AR4-AQ4</f>
        <v/>
      </c>
      <c r="AS167" s="48">
        <f>AS4-AR4</f>
        <v/>
      </c>
      <c r="AT167" s="48">
        <f>AT4-AS4</f>
        <v/>
      </c>
    </row>
    <row r="168"/>
    <row r="169">
      <c r="D169" s="8" t="inlineStr">
        <is>
          <t>Current Ratio</t>
        </is>
      </c>
      <c r="G169" s="49">
        <f>IFERROR(G117/G135,"")</f>
        <v/>
      </c>
      <c r="H169" s="49">
        <f>IFERROR(H117/H135,"")</f>
        <v/>
      </c>
      <c r="I169" s="49">
        <f>IFERROR(I117/I135,"")</f>
        <v/>
      </c>
      <c r="J169" s="49">
        <f>IFERROR(J117/J135,"")</f>
        <v/>
      </c>
      <c r="K169" s="49">
        <f>IFERROR(K117/K135,"")</f>
        <v/>
      </c>
      <c r="L169" s="49">
        <f>IFERROR(L117/L135,"")</f>
        <v/>
      </c>
      <c r="M169" s="49">
        <f>IFERROR(M117/M135,"")</f>
        <v/>
      </c>
      <c r="N169" s="49">
        <f>IFERROR(N117/N135,"")</f>
        <v/>
      </c>
      <c r="O169" s="49">
        <f>IFERROR(O117/O135,"")</f>
        <v/>
      </c>
      <c r="P169" s="49">
        <f>IFERROR(P117/P135,"")</f>
        <v/>
      </c>
      <c r="Q169" s="49">
        <f>IFERROR(Q117/Q135,"")</f>
        <v/>
      </c>
      <c r="R169" s="49">
        <f>IFERROR(R117/R135,"")</f>
        <v/>
      </c>
      <c r="S169" s="49">
        <f>IFERROR(S117/S135,"")</f>
        <v/>
      </c>
      <c r="T169" s="49">
        <f>IFERROR(T117/T135,"")</f>
        <v/>
      </c>
      <c r="U169" s="49">
        <f>IFERROR(U117/U135,"")</f>
        <v/>
      </c>
      <c r="V169" s="49">
        <f>IFERROR(V117/V135,"")</f>
        <v/>
      </c>
      <c r="W169" s="49">
        <f>IFERROR(W117/W135,"")</f>
        <v/>
      </c>
      <c r="X169" s="49">
        <f>IFERROR(X117/X135,"")</f>
        <v/>
      </c>
      <c r="Y169" s="49">
        <f>IFERROR(Y117/Y135,"")</f>
        <v/>
      </c>
      <c r="Z169" s="49">
        <f>IFERROR(Z117/Z135,"")</f>
        <v/>
      </c>
      <c r="AA169" s="49">
        <f>IFERROR(AA117/AA135,"")</f>
        <v/>
      </c>
      <c r="AB169" s="50">
        <f>IFERROR(AB117/AB135,"")</f>
        <v/>
      </c>
      <c r="AC169" s="50">
        <f>IFERROR(AC117/AC135,"")</f>
        <v/>
      </c>
      <c r="AD169" s="50">
        <f>IFERROR(AD117/AD135,"")</f>
        <v/>
      </c>
      <c r="AE169" s="50">
        <f>IFERROR(AE117/AE135,"")</f>
        <v/>
      </c>
      <c r="AF169" s="50">
        <f>IFERROR(AF117/AF135,"")</f>
        <v/>
      </c>
      <c r="AG169" s="50">
        <f>IFERROR(AG117/AG135,"")</f>
        <v/>
      </c>
      <c r="AH169" s="50">
        <f>IFERROR(AH117/AH135,"")</f>
        <v/>
      </c>
      <c r="AI169" s="50">
        <f>IFERROR(AI117/AI135,"")</f>
        <v/>
      </c>
      <c r="AK169" s="49">
        <f>IFERROR(AK117/AK135,"")</f>
        <v/>
      </c>
      <c r="AL169" s="49">
        <f>IFERROR(AL117/AL135,"")</f>
        <v/>
      </c>
      <c r="AM169" s="49">
        <f>IFERROR(AM117/AM135,"")</f>
        <v/>
      </c>
      <c r="AN169" s="49">
        <f>IFERROR(AN117/AN135,"")</f>
        <v/>
      </c>
      <c r="AO169" s="49">
        <f>IFERROR(AO117/AO135,"")</f>
        <v/>
      </c>
      <c r="AP169" s="50">
        <f>IFERROR(AP117/AP135,"")</f>
        <v/>
      </c>
      <c r="AQ169" s="50">
        <f>IFERROR(AQ117/AQ135,"")</f>
        <v/>
      </c>
      <c r="AR169" s="50">
        <f>IFERROR(AR117/AR135,"")</f>
        <v/>
      </c>
      <c r="AS169" s="50">
        <f>IFERROR(AS117/AS135,"")</f>
        <v/>
      </c>
      <c r="AT169" s="50">
        <f>IFERROR(AT117/AT135,"")</f>
        <v/>
      </c>
    </row>
    <row r="170">
      <c r="D170" s="8" t="inlineStr">
        <is>
          <t>Quick Ratio (ex-Inventories)</t>
        </is>
      </c>
      <c r="G170" s="49">
        <f>IFERROR((G117-G115)/G135,"")</f>
        <v/>
      </c>
      <c r="H170" s="49">
        <f>IFERROR((H117-H115)/H135,"")</f>
        <v/>
      </c>
      <c r="I170" s="49">
        <f>IFERROR((I117-I115)/I135,"")</f>
        <v/>
      </c>
      <c r="J170" s="49">
        <f>IFERROR((J117-J115)/J135,"")</f>
        <v/>
      </c>
      <c r="K170" s="49">
        <f>IFERROR((K117-K115)/K135,"")</f>
        <v/>
      </c>
      <c r="L170" s="49">
        <f>IFERROR((L117-L115)/L135,"")</f>
        <v/>
      </c>
      <c r="M170" s="49">
        <f>IFERROR((M117-M115)/M135,"")</f>
        <v/>
      </c>
      <c r="N170" s="49">
        <f>IFERROR((N117-N115)/N135,"")</f>
        <v/>
      </c>
      <c r="O170" s="49">
        <f>IFERROR((O117-O115)/O135,"")</f>
        <v/>
      </c>
      <c r="P170" s="49">
        <f>IFERROR((P117-P115)/P135,"")</f>
        <v/>
      </c>
      <c r="Q170" s="49">
        <f>IFERROR((Q117-Q115)/Q135,"")</f>
        <v/>
      </c>
      <c r="R170" s="49">
        <f>IFERROR((R117-R115)/R135,"")</f>
        <v/>
      </c>
      <c r="S170" s="49">
        <f>IFERROR((S117-S115)/S135,"")</f>
        <v/>
      </c>
      <c r="T170" s="49">
        <f>IFERROR((T117-T115)/T135,"")</f>
        <v/>
      </c>
      <c r="U170" s="49">
        <f>IFERROR((U117-U115)/U135,"")</f>
        <v/>
      </c>
      <c r="V170" s="49">
        <f>IFERROR((V117-V115)/V135,"")</f>
        <v/>
      </c>
      <c r="W170" s="49">
        <f>IFERROR((W117-W115)/W135,"")</f>
        <v/>
      </c>
      <c r="X170" s="49">
        <f>IFERROR((X117-X115)/X135,"")</f>
        <v/>
      </c>
      <c r="Y170" s="49">
        <f>IFERROR((Y117-Y115)/Y135,"")</f>
        <v/>
      </c>
      <c r="Z170" s="49">
        <f>IFERROR((Z117-Z115)/Z135,"")</f>
        <v/>
      </c>
      <c r="AA170" s="49">
        <f>IFERROR((AA117-AA115)/AA135,"")</f>
        <v/>
      </c>
      <c r="AB170" s="50">
        <f>IFERROR((AB117-AB115)/AB135,"")</f>
        <v/>
      </c>
      <c r="AC170" s="50">
        <f>IFERROR((AC117-AC115)/AC135,"")</f>
        <v/>
      </c>
      <c r="AD170" s="50">
        <f>IFERROR((AD117-AD115)/AD135,"")</f>
        <v/>
      </c>
      <c r="AE170" s="50">
        <f>IFERROR((AE117-AE115)/AE135,"")</f>
        <v/>
      </c>
      <c r="AF170" s="50">
        <f>IFERROR((AF117-AF115)/AF135,"")</f>
        <v/>
      </c>
      <c r="AG170" s="50">
        <f>IFERROR((AG117-AG115)/AG135,"")</f>
        <v/>
      </c>
      <c r="AH170" s="50">
        <f>IFERROR((AH117-AH115)/AH135,"")</f>
        <v/>
      </c>
      <c r="AI170" s="50">
        <f>IFERROR((AI117-AI115)/AI135,"")</f>
        <v/>
      </c>
      <c r="AK170" s="49">
        <f>IFERROR((AK117-AK115)/AK135,"")</f>
        <v/>
      </c>
      <c r="AL170" s="49">
        <f>IFERROR((AL117-AL115)/AL135,"")</f>
        <v/>
      </c>
      <c r="AM170" s="49">
        <f>IFERROR((AM117-AM115)/AM135,"")</f>
        <v/>
      </c>
      <c r="AN170" s="49">
        <f>IFERROR((AN117-AN115)/AN135,"")</f>
        <v/>
      </c>
      <c r="AO170" s="49">
        <f>IFERROR((AO117-AO115)/AO135,"")</f>
        <v/>
      </c>
      <c r="AP170" s="50">
        <f>IFERROR((AP117-AP115)/AP135,"")</f>
        <v/>
      </c>
      <c r="AQ170" s="50">
        <f>IFERROR((AQ117-AQ115)/AQ135,"")</f>
        <v/>
      </c>
      <c r="AR170" s="50">
        <f>IFERROR((AR117-AR115)/AR135,"")</f>
        <v/>
      </c>
      <c r="AS170" s="50">
        <f>IFERROR((AS117-AS115)/AS135,"")</f>
        <v/>
      </c>
      <c r="AT170" s="50">
        <f>IFERROR((AT117-AT115)/AT135,"")</f>
        <v/>
      </c>
    </row>
    <row r="171"/>
    <row r="172">
      <c r="D172" s="8" t="inlineStr">
        <is>
          <t>Cash + Marketable Financial Instruments (NT$B)</t>
        </is>
      </c>
      <c r="G172" s="51">
        <f>G112+G113</f>
        <v/>
      </c>
      <c r="H172" s="51">
        <f>H112+H113</f>
        <v/>
      </c>
      <c r="I172" s="51">
        <f>I112+I113</f>
        <v/>
      </c>
      <c r="J172" s="51">
        <f>J112+J113</f>
        <v/>
      </c>
      <c r="K172" s="51">
        <f>K112+K113</f>
        <v/>
      </c>
      <c r="L172" s="51">
        <f>L112+L113</f>
        <v/>
      </c>
      <c r="M172" s="51">
        <f>M112+M113</f>
        <v/>
      </c>
      <c r="N172" s="51">
        <f>N112+N113</f>
        <v/>
      </c>
      <c r="O172" s="51">
        <f>O112+O113</f>
        <v/>
      </c>
      <c r="P172" s="51">
        <f>P112+P113</f>
        <v/>
      </c>
      <c r="Q172" s="51">
        <f>Q112+Q113</f>
        <v/>
      </c>
      <c r="R172" s="51">
        <f>R112+R113</f>
        <v/>
      </c>
      <c r="S172" s="51">
        <f>S112+S113</f>
        <v/>
      </c>
      <c r="T172" s="51">
        <f>T112+T113</f>
        <v/>
      </c>
      <c r="U172" s="51">
        <f>U112+U113</f>
        <v/>
      </c>
      <c r="V172" s="51">
        <f>V112+V113</f>
        <v/>
      </c>
      <c r="W172" s="51">
        <f>W112+W113</f>
        <v/>
      </c>
      <c r="X172" s="51">
        <f>X112+X113</f>
        <v/>
      </c>
      <c r="Y172" s="51">
        <f>Y112+Y113</f>
        <v/>
      </c>
      <c r="Z172" s="51">
        <f>Z112+Z113</f>
        <v/>
      </c>
      <c r="AA172" s="51">
        <f>AA112+AA113</f>
        <v/>
      </c>
      <c r="AB172" s="37">
        <f>AB112+AB113</f>
        <v/>
      </c>
      <c r="AC172" s="37">
        <f>AC112+AC113</f>
        <v/>
      </c>
      <c r="AD172" s="37">
        <f>AD112+AD113</f>
        <v/>
      </c>
      <c r="AE172" s="37">
        <f>AE112+AE113</f>
        <v/>
      </c>
      <c r="AF172" s="37">
        <f>AF112+AF113</f>
        <v/>
      </c>
      <c r="AG172" s="37">
        <f>AG112+AG113</f>
        <v/>
      </c>
      <c r="AH172" s="37">
        <f>AH112+AH113</f>
        <v/>
      </c>
      <c r="AI172" s="37">
        <f>AI112+AI113</f>
        <v/>
      </c>
      <c r="AK172" s="51">
        <f>AK112+AK113</f>
        <v/>
      </c>
      <c r="AL172" s="51">
        <f>AL112+AL113</f>
        <v/>
      </c>
      <c r="AM172" s="51">
        <f>AM112+AM113</f>
        <v/>
      </c>
      <c r="AN172" s="51">
        <f>AN112+AN113</f>
        <v/>
      </c>
      <c r="AO172" s="51">
        <f>AO112+AO113</f>
        <v/>
      </c>
      <c r="AP172" s="37">
        <f>AP112+AP113</f>
        <v/>
      </c>
      <c r="AQ172" s="37">
        <f>AQ112+AQ113</f>
        <v/>
      </c>
      <c r="AR172" s="37">
        <f>AR112+AR113</f>
        <v/>
      </c>
      <c r="AS172" s="37">
        <f>AS112+AS113</f>
        <v/>
      </c>
      <c r="AT172" s="37">
        <f>AT112+AT113</f>
        <v/>
      </c>
    </row>
    <row r="173">
      <c r="D173" s="8" t="inlineStr">
        <is>
          <t>Interest-Bearing Debt (NT$B)</t>
        </is>
      </c>
      <c r="G173" s="51">
        <f>G129+G134+G138</f>
        <v/>
      </c>
      <c r="H173" s="51">
        <f>H129+H134+H138</f>
        <v/>
      </c>
      <c r="I173" s="51">
        <f>I129+I134+I138</f>
        <v/>
      </c>
      <c r="J173" s="51">
        <f>J129+J134+J138</f>
        <v/>
      </c>
      <c r="K173" s="51">
        <f>K129+K134+K138</f>
        <v/>
      </c>
      <c r="L173" s="51">
        <f>L129+L134+L138</f>
        <v/>
      </c>
      <c r="M173" s="51">
        <f>M129+M134+M138</f>
        <v/>
      </c>
      <c r="N173" s="51">
        <f>N129+N134+N138</f>
        <v/>
      </c>
      <c r="O173" s="51">
        <f>O129+O134+O138</f>
        <v/>
      </c>
      <c r="P173" s="51">
        <f>P129+P134+P138</f>
        <v/>
      </c>
      <c r="Q173" s="51">
        <f>Q129+Q134+Q138</f>
        <v/>
      </c>
      <c r="R173" s="51">
        <f>R129+R134+R138</f>
        <v/>
      </c>
      <c r="S173" s="51">
        <f>S129+S134+S138</f>
        <v/>
      </c>
      <c r="T173" s="51">
        <f>T129+T134+T138</f>
        <v/>
      </c>
      <c r="U173" s="51">
        <f>U129+U134+U138</f>
        <v/>
      </c>
      <c r="V173" s="51">
        <f>V129+V134+V138</f>
        <v/>
      </c>
      <c r="W173" s="51">
        <f>W129+W134+W138</f>
        <v/>
      </c>
      <c r="X173" s="51">
        <f>X129+X134+X138</f>
        <v/>
      </c>
      <c r="Y173" s="51">
        <f>Y129+Y134+Y138</f>
        <v/>
      </c>
      <c r="Z173" s="51">
        <f>Z129+Z134+Z138</f>
        <v/>
      </c>
      <c r="AA173" s="51">
        <f>AA129+AA134+AA138</f>
        <v/>
      </c>
      <c r="AB173" s="37">
        <f>AB129+AB134+AB138</f>
        <v/>
      </c>
      <c r="AC173" s="37">
        <f>AC129+AC134+AC138</f>
        <v/>
      </c>
      <c r="AD173" s="37">
        <f>AD129+AD134+AD138</f>
        <v/>
      </c>
      <c r="AE173" s="37">
        <f>AE129+AE134+AE138</f>
        <v/>
      </c>
      <c r="AF173" s="37">
        <f>AF129+AF134+AF138</f>
        <v/>
      </c>
      <c r="AG173" s="37">
        <f>AG129+AG134+AG138</f>
        <v/>
      </c>
      <c r="AH173" s="37">
        <f>AH129+AH134+AH138</f>
        <v/>
      </c>
      <c r="AI173" s="37">
        <f>AI129+AI134+AI138</f>
        <v/>
      </c>
      <c r="AK173" s="51">
        <f>AK129+AK134+AK138</f>
        <v/>
      </c>
      <c r="AL173" s="51">
        <f>AL129+AL134+AL138</f>
        <v/>
      </c>
      <c r="AM173" s="51">
        <f>AM129+AM134+AM138</f>
        <v/>
      </c>
      <c r="AN173" s="51">
        <f>AN129+AN134+AN138</f>
        <v/>
      </c>
      <c r="AO173" s="51">
        <f>AO129+AO134+AO138</f>
        <v/>
      </c>
      <c r="AP173" s="37">
        <f>AP129+AP134+AP138</f>
        <v/>
      </c>
      <c r="AQ173" s="37">
        <f>AQ129+AQ134+AQ138</f>
        <v/>
      </c>
      <c r="AR173" s="37">
        <f>AR129+AR134+AR138</f>
        <v/>
      </c>
      <c r="AS173" s="37">
        <f>AS129+AS134+AS138</f>
        <v/>
      </c>
      <c r="AT173" s="37">
        <f>AT129+AT134+AT138</f>
        <v/>
      </c>
    </row>
    <row r="174">
      <c r="D174" s="8" t="inlineStr">
        <is>
          <t>Net Cash Reserves (NT$B; company debt-service definition)</t>
        </is>
      </c>
      <c r="G174" s="51">
        <f>G172-G173</f>
        <v/>
      </c>
      <c r="H174" s="51">
        <f>H172-H173</f>
        <v/>
      </c>
      <c r="I174" s="51">
        <f>I172-I173</f>
        <v/>
      </c>
      <c r="J174" s="51">
        <f>J172-J173</f>
        <v/>
      </c>
      <c r="K174" s="51">
        <f>K172-K173</f>
        <v/>
      </c>
      <c r="L174" s="51">
        <f>L172-L173</f>
        <v/>
      </c>
      <c r="M174" s="51">
        <f>M172-M173</f>
        <v/>
      </c>
      <c r="N174" s="51">
        <f>N172-N173</f>
        <v/>
      </c>
      <c r="O174" s="51">
        <f>O172-O173</f>
        <v/>
      </c>
      <c r="P174" s="51">
        <f>P172-P173</f>
        <v/>
      </c>
      <c r="Q174" s="51">
        <f>Q172-Q173</f>
        <v/>
      </c>
      <c r="R174" s="51">
        <f>R172-R173</f>
        <v/>
      </c>
      <c r="S174" s="51">
        <f>S172-S173</f>
        <v/>
      </c>
      <c r="T174" s="51">
        <f>T172-T173</f>
        <v/>
      </c>
      <c r="U174" s="51">
        <f>U172-U173</f>
        <v/>
      </c>
      <c r="V174" s="51">
        <f>V172-V173</f>
        <v/>
      </c>
      <c r="W174" s="51">
        <f>W172-W173</f>
        <v/>
      </c>
      <c r="X174" s="51">
        <f>X172-X173</f>
        <v/>
      </c>
      <c r="Y174" s="51">
        <f>Y172-Y173</f>
        <v/>
      </c>
      <c r="Z174" s="51">
        <f>Z172-Z173</f>
        <v/>
      </c>
      <c r="AA174" s="51">
        <f>AA172-AA173</f>
        <v/>
      </c>
      <c r="AB174" s="37">
        <f>AB172-AB173</f>
        <v/>
      </c>
      <c r="AC174" s="37">
        <f>AC172-AC173</f>
        <v/>
      </c>
      <c r="AD174" s="37">
        <f>AD172-AD173</f>
        <v/>
      </c>
      <c r="AE174" s="37">
        <f>AE172-AE173</f>
        <v/>
      </c>
      <c r="AF174" s="37">
        <f>AF172-AF173</f>
        <v/>
      </c>
      <c r="AG174" s="37">
        <f>AG172-AG173</f>
        <v/>
      </c>
      <c r="AH174" s="37">
        <f>AH172-AH173</f>
        <v/>
      </c>
      <c r="AI174" s="37">
        <f>AI172-AI173</f>
        <v/>
      </c>
      <c r="AK174" s="51">
        <f>AK172-AK173</f>
        <v/>
      </c>
      <c r="AL174" s="51">
        <f>AL172-AL173</f>
        <v/>
      </c>
      <c r="AM174" s="51">
        <f>AM172-AM173</f>
        <v/>
      </c>
      <c r="AN174" s="51">
        <f>AN172-AN173</f>
        <v/>
      </c>
      <c r="AO174" s="51">
        <f>AO172-AO173</f>
        <v/>
      </c>
      <c r="AP174" s="37">
        <f>AP172-AP173</f>
        <v/>
      </c>
      <c r="AQ174" s="37">
        <f>AQ172-AQ173</f>
        <v/>
      </c>
      <c r="AR174" s="37">
        <f>AR172-AR173</f>
        <v/>
      </c>
      <c r="AS174" s="37">
        <f>AS172-AS173</f>
        <v/>
      </c>
      <c r="AT174" s="37">
        <f>AT172-AT173</f>
        <v/>
      </c>
    </row>
    <row r="175">
      <c r="D175" s="8" t="inlineStr">
        <is>
          <t>Interest-Bearing Debt / Total Equity</t>
        </is>
      </c>
      <c r="G175" s="49">
        <f>IFERROR(G173/G156,"")</f>
        <v/>
      </c>
      <c r="H175" s="49">
        <f>IFERROR(H173/H156,"")</f>
        <v/>
      </c>
      <c r="I175" s="49">
        <f>IFERROR(I173/I156,"")</f>
        <v/>
      </c>
      <c r="J175" s="49">
        <f>IFERROR(J173/J156,"")</f>
        <v/>
      </c>
      <c r="K175" s="49">
        <f>IFERROR(K173/K156,"")</f>
        <v/>
      </c>
      <c r="L175" s="49">
        <f>IFERROR(L173/L156,"")</f>
        <v/>
      </c>
      <c r="M175" s="49">
        <f>IFERROR(M173/M156,"")</f>
        <v/>
      </c>
      <c r="N175" s="49">
        <f>IFERROR(N173/N156,"")</f>
        <v/>
      </c>
      <c r="O175" s="49">
        <f>IFERROR(O173/O156,"")</f>
        <v/>
      </c>
      <c r="P175" s="49">
        <f>IFERROR(P173/P156,"")</f>
        <v/>
      </c>
      <c r="Q175" s="49">
        <f>IFERROR(Q173/Q156,"")</f>
        <v/>
      </c>
      <c r="R175" s="49">
        <f>IFERROR(R173/R156,"")</f>
        <v/>
      </c>
      <c r="S175" s="49">
        <f>IFERROR(S173/S156,"")</f>
        <v/>
      </c>
      <c r="T175" s="49">
        <f>IFERROR(T173/T156,"")</f>
        <v/>
      </c>
      <c r="U175" s="49">
        <f>IFERROR(U173/U156,"")</f>
        <v/>
      </c>
      <c r="V175" s="49">
        <f>IFERROR(V173/V156,"")</f>
        <v/>
      </c>
      <c r="W175" s="49">
        <f>IFERROR(W173/W156,"")</f>
        <v/>
      </c>
      <c r="X175" s="49">
        <f>IFERROR(X173/X156,"")</f>
        <v/>
      </c>
      <c r="Y175" s="49">
        <f>IFERROR(Y173/Y156,"")</f>
        <v/>
      </c>
      <c r="Z175" s="49">
        <f>IFERROR(Z173/Z156,"")</f>
        <v/>
      </c>
      <c r="AA175" s="49">
        <f>IFERROR(AA173/AA156,"")</f>
        <v/>
      </c>
      <c r="AB175" s="50">
        <f>IFERROR(AB173/AB156,"")</f>
        <v/>
      </c>
      <c r="AC175" s="50">
        <f>IFERROR(AC173/AC156,"")</f>
        <v/>
      </c>
      <c r="AD175" s="50">
        <f>IFERROR(AD173/AD156,"")</f>
        <v/>
      </c>
      <c r="AE175" s="50">
        <f>IFERROR(AE173/AE156,"")</f>
        <v/>
      </c>
      <c r="AF175" s="50">
        <f>IFERROR(AF173/AF156,"")</f>
        <v/>
      </c>
      <c r="AG175" s="50">
        <f>IFERROR(AG173/AG156,"")</f>
        <v/>
      </c>
      <c r="AH175" s="50">
        <f>IFERROR(AH173/AH156,"")</f>
        <v/>
      </c>
      <c r="AI175" s="50">
        <f>IFERROR(AI173/AI156,"")</f>
        <v/>
      </c>
      <c r="AK175" s="49">
        <f>IFERROR(AK173/AK156,"")</f>
        <v/>
      </c>
      <c r="AL175" s="49">
        <f>IFERROR(AL173/AL156,"")</f>
        <v/>
      </c>
      <c r="AM175" s="49">
        <f>IFERROR(AM173/AM156,"")</f>
        <v/>
      </c>
      <c r="AN175" s="49">
        <f>IFERROR(AN173/AN156,"")</f>
        <v/>
      </c>
      <c r="AO175" s="49">
        <f>IFERROR(AO173/AO156,"")</f>
        <v/>
      </c>
      <c r="AP175" s="50">
        <f>IFERROR(AP173/AP156,"")</f>
        <v/>
      </c>
      <c r="AQ175" s="50">
        <f>IFERROR(AQ173/AQ156,"")</f>
        <v/>
      </c>
      <c r="AR175" s="50">
        <f>IFERROR(AR173/AR156,"")</f>
        <v/>
      </c>
      <c r="AS175" s="50">
        <f>IFERROR(AS173/AS156,"")</f>
        <v/>
      </c>
      <c r="AT175" s="50">
        <f>IFERROR(AT173/AT156,"")</f>
        <v/>
      </c>
    </row>
    <row r="176"/>
    <row r="177">
      <c r="D177" s="8" t="inlineStr">
        <is>
          <t>DSO (AR days of Net Revenue)</t>
        </is>
      </c>
      <c r="G177" s="16">
        <f>IFERROR(G114/G16*G167,"")</f>
        <v/>
      </c>
      <c r="H177" s="16">
        <f>IFERROR(H114/H16*H167,"")</f>
        <v/>
      </c>
      <c r="I177" s="16">
        <f>IFERROR(I114/I16*I167,"")</f>
        <v/>
      </c>
      <c r="J177" s="16">
        <f>IFERROR(J114/J16*J167,"")</f>
        <v/>
      </c>
      <c r="K177" s="16">
        <f>IFERROR(K114/K16*K167,"")</f>
        <v/>
      </c>
      <c r="L177" s="16">
        <f>IFERROR(L114/L16*L167,"")</f>
        <v/>
      </c>
      <c r="M177" s="16">
        <f>IFERROR(M114/M16*M167,"")</f>
        <v/>
      </c>
      <c r="N177" s="16">
        <f>IFERROR(N114/N16*N167,"")</f>
        <v/>
      </c>
      <c r="O177" s="16">
        <f>IFERROR(O114/O16*O167,"")</f>
        <v/>
      </c>
      <c r="P177" s="16">
        <f>IFERROR(P114/P16*P167,"")</f>
        <v/>
      </c>
      <c r="Q177" s="16">
        <f>IFERROR(Q114/Q16*Q167,"")</f>
        <v/>
      </c>
      <c r="R177" s="16">
        <f>IFERROR(R114/R16*R167,"")</f>
        <v/>
      </c>
      <c r="S177" s="16">
        <f>IFERROR(S114/S16*S167,"")</f>
        <v/>
      </c>
      <c r="T177" s="16">
        <f>IFERROR(T114/T16*T167,"")</f>
        <v/>
      </c>
      <c r="U177" s="16">
        <f>IFERROR(U114/U16*U167,"")</f>
        <v/>
      </c>
      <c r="V177" s="16">
        <f>IFERROR(V114/V16*V167,"")</f>
        <v/>
      </c>
      <c r="W177" s="16">
        <f>IFERROR(W114/W16*W167,"")</f>
        <v/>
      </c>
      <c r="X177" s="16">
        <f>IFERROR(X114/X16*X167,"")</f>
        <v/>
      </c>
      <c r="Y177" s="16">
        <f>IFERROR(Y114/Y16*Y167,"")</f>
        <v/>
      </c>
      <c r="Z177" s="16">
        <f>IFERROR(Z114/Z16*Z167,"")</f>
        <v/>
      </c>
      <c r="AA177" s="16">
        <f>IFERROR(AA114/AA16*AA167,"")</f>
        <v/>
      </c>
      <c r="AB177" s="48">
        <f>IFERROR(AB114/AB16*AB167,"")</f>
        <v/>
      </c>
      <c r="AC177" s="48">
        <f>IFERROR(AC114/AC16*AC167,"")</f>
        <v/>
      </c>
      <c r="AD177" s="48">
        <f>IFERROR(AD114/AD16*AD167,"")</f>
        <v/>
      </c>
      <c r="AE177" s="48">
        <f>IFERROR(AE114/AE16*AE167,"")</f>
        <v/>
      </c>
      <c r="AF177" s="48">
        <f>IFERROR(AF114/AF16*AF167,"")</f>
        <v/>
      </c>
      <c r="AG177" s="48">
        <f>IFERROR(AG114/AG16*AG167,"")</f>
        <v/>
      </c>
      <c r="AH177" s="48">
        <f>IFERROR(AH114/AH16*AH167,"")</f>
        <v/>
      </c>
      <c r="AI177" s="48">
        <f>IFERROR(AI114/AI16*AI167,"")</f>
        <v/>
      </c>
      <c r="AK177" s="16">
        <f>IFERROR(AK114/AK16*AK167,"")</f>
        <v/>
      </c>
      <c r="AL177" s="16">
        <f>IFERROR(AL114/AL16*AL167,"")</f>
        <v/>
      </c>
      <c r="AM177" s="16">
        <f>IFERROR(AM114/AM16*AM167,"")</f>
        <v/>
      </c>
      <c r="AN177" s="16">
        <f>IFERROR(AN114/AN16*AN167,"")</f>
        <v/>
      </c>
      <c r="AO177" s="16">
        <f>IFERROR(AO114/AO16*AO167,"")</f>
        <v/>
      </c>
      <c r="AP177" s="48">
        <f>IFERROR(AP114/AP16*AP167,"")</f>
        <v/>
      </c>
      <c r="AQ177" s="48">
        <f>IFERROR(AQ114/AQ16*AQ167,"")</f>
        <v/>
      </c>
      <c r="AR177" s="48">
        <f>IFERROR(AR114/AR16*AR167,"")</f>
        <v/>
      </c>
      <c r="AS177" s="48">
        <f>IFERROR(AS114/AS16*AS167,"")</f>
        <v/>
      </c>
      <c r="AT177" s="48">
        <f>IFERROR(AT114/AT16*AT167,"")</f>
        <v/>
      </c>
    </row>
    <row r="178">
      <c r="D178" s="8" t="inlineStr">
        <is>
          <t>DIO (Inventories days of |Cost of Revenue|)</t>
        </is>
      </c>
      <c r="G178" s="16">
        <f>IFERROR(G115/-G19*G167,"")</f>
        <v/>
      </c>
      <c r="H178" s="16">
        <f>IFERROR(H115/-H19*H167,"")</f>
        <v/>
      </c>
      <c r="I178" s="16">
        <f>IFERROR(I115/-I19*I167,"")</f>
        <v/>
      </c>
      <c r="J178" s="16">
        <f>IFERROR(J115/-J19*J167,"")</f>
        <v/>
      </c>
      <c r="K178" s="16">
        <f>IFERROR(K115/-K19*K167,"")</f>
        <v/>
      </c>
      <c r="L178" s="16">
        <f>IFERROR(L115/-L19*L167,"")</f>
        <v/>
      </c>
      <c r="M178" s="16">
        <f>IFERROR(M115/-M19*M167,"")</f>
        <v/>
      </c>
      <c r="N178" s="16">
        <f>IFERROR(N115/-N19*N167,"")</f>
        <v/>
      </c>
      <c r="O178" s="16">
        <f>IFERROR(O115/-O19*O167,"")</f>
        <v/>
      </c>
      <c r="P178" s="16">
        <f>IFERROR(P115/-P19*P167,"")</f>
        <v/>
      </c>
      <c r="Q178" s="16">
        <f>IFERROR(Q115/-Q19*Q167,"")</f>
        <v/>
      </c>
      <c r="R178" s="16">
        <f>IFERROR(R115/-R19*R167,"")</f>
        <v/>
      </c>
      <c r="S178" s="16">
        <f>IFERROR(S115/-S19*S167,"")</f>
        <v/>
      </c>
      <c r="T178" s="16">
        <f>IFERROR(T115/-T19*T167,"")</f>
        <v/>
      </c>
      <c r="U178" s="16">
        <f>IFERROR(U115/-U19*U167,"")</f>
        <v/>
      </c>
      <c r="V178" s="16">
        <f>IFERROR(V115/-V19*V167,"")</f>
        <v/>
      </c>
      <c r="W178" s="16">
        <f>IFERROR(W115/-W19*W167,"")</f>
        <v/>
      </c>
      <c r="X178" s="16">
        <f>IFERROR(X115/-X19*X167,"")</f>
        <v/>
      </c>
      <c r="Y178" s="16">
        <f>IFERROR(Y115/-Y19*Y167,"")</f>
        <v/>
      </c>
      <c r="Z178" s="16">
        <f>IFERROR(Z115/-Z19*Z167,"")</f>
        <v/>
      </c>
      <c r="AA178" s="16">
        <f>IFERROR(AA115/-AA19*AA167,"")</f>
        <v/>
      </c>
      <c r="AB178" s="48">
        <f>IFERROR(AB115/-AB19*AB167,"")</f>
        <v/>
      </c>
      <c r="AC178" s="48">
        <f>IFERROR(AC115/-AC19*AC167,"")</f>
        <v/>
      </c>
      <c r="AD178" s="48">
        <f>IFERROR(AD115/-AD19*AD167,"")</f>
        <v/>
      </c>
      <c r="AE178" s="48">
        <f>IFERROR(AE115/-AE19*AE167,"")</f>
        <v/>
      </c>
      <c r="AF178" s="48">
        <f>IFERROR(AF115/-AF19*AF167,"")</f>
        <v/>
      </c>
      <c r="AG178" s="48">
        <f>IFERROR(AG115/-AG19*AG167,"")</f>
        <v/>
      </c>
      <c r="AH178" s="48">
        <f>IFERROR(AH115/-AH19*AH167,"")</f>
        <v/>
      </c>
      <c r="AI178" s="48">
        <f>IFERROR(AI115/-AI19*AI167,"")</f>
        <v/>
      </c>
      <c r="AK178" s="16">
        <f>IFERROR(AK115/-AK19*AK167,"")</f>
        <v/>
      </c>
      <c r="AL178" s="16">
        <f>IFERROR(AL115/-AL19*AL167,"")</f>
        <v/>
      </c>
      <c r="AM178" s="16">
        <f>IFERROR(AM115/-AM19*AM167,"")</f>
        <v/>
      </c>
      <c r="AN178" s="16">
        <f>IFERROR(AN115/-AN19*AN167,"")</f>
        <v/>
      </c>
      <c r="AO178" s="16">
        <f>IFERROR(AO115/-AO19*AO167,"")</f>
        <v/>
      </c>
      <c r="AP178" s="48">
        <f>IFERROR(AP115/-AP19*AP167,"")</f>
        <v/>
      </c>
      <c r="AQ178" s="48">
        <f>IFERROR(AQ115/-AQ19*AQ167,"")</f>
        <v/>
      </c>
      <c r="AR178" s="48">
        <f>IFERROR(AR115/-AR19*AR167,"")</f>
        <v/>
      </c>
      <c r="AS178" s="48">
        <f>IFERROR(AS115/-AS19*AS167,"")</f>
        <v/>
      </c>
      <c r="AT178" s="48">
        <f>IFERROR(AT115/-AT19*AT167,"")</f>
        <v/>
      </c>
    </row>
    <row r="179">
      <c r="D179" s="8" t="inlineStr">
        <is>
          <t>DPO (AP days of |Cost of Revenue|)</t>
        </is>
      </c>
      <c r="G179" s="16">
        <f>IFERROR(G130/-G19*G167,"")</f>
        <v/>
      </c>
      <c r="H179" s="16">
        <f>IFERROR(H130/-H19*H167,"")</f>
        <v/>
      </c>
      <c r="I179" s="16">
        <f>IFERROR(I130/-I19*I167,"")</f>
        <v/>
      </c>
      <c r="J179" s="16">
        <f>IFERROR(J130/-J19*J167,"")</f>
        <v/>
      </c>
      <c r="K179" s="16">
        <f>IFERROR(K130/-K19*K167,"")</f>
        <v/>
      </c>
      <c r="L179" s="16">
        <f>IFERROR(L130/-L19*L167,"")</f>
        <v/>
      </c>
      <c r="M179" s="16">
        <f>IFERROR(M130/-M19*M167,"")</f>
        <v/>
      </c>
      <c r="N179" s="16">
        <f>IFERROR(N130/-N19*N167,"")</f>
        <v/>
      </c>
      <c r="O179" s="16">
        <f>IFERROR(O130/-O19*O167,"")</f>
        <v/>
      </c>
      <c r="P179" s="16">
        <f>IFERROR(P130/-P19*P167,"")</f>
        <v/>
      </c>
      <c r="Q179" s="16">
        <f>IFERROR(Q130/-Q19*Q167,"")</f>
        <v/>
      </c>
      <c r="R179" s="16">
        <f>IFERROR(R130/-R19*R167,"")</f>
        <v/>
      </c>
      <c r="S179" s="16">
        <f>IFERROR(S130/-S19*S167,"")</f>
        <v/>
      </c>
      <c r="T179" s="16">
        <f>IFERROR(T130/-T19*T167,"")</f>
        <v/>
      </c>
      <c r="U179" s="16">
        <f>IFERROR(U130/-U19*U167,"")</f>
        <v/>
      </c>
      <c r="V179" s="16">
        <f>IFERROR(V130/-V19*V167,"")</f>
        <v/>
      </c>
      <c r="W179" s="16">
        <f>IFERROR(W130/-W19*W167,"")</f>
        <v/>
      </c>
      <c r="X179" s="16">
        <f>IFERROR(X130/-X19*X167,"")</f>
        <v/>
      </c>
      <c r="Y179" s="16">
        <f>IFERROR(Y130/-Y19*Y167,"")</f>
        <v/>
      </c>
      <c r="Z179" s="16">
        <f>IFERROR(Z130/-Z19*Z167,"")</f>
        <v/>
      </c>
      <c r="AA179" s="16">
        <f>IFERROR(AA130/-AA19*AA167,"")</f>
        <v/>
      </c>
      <c r="AB179" s="48">
        <f>IFERROR(AB130/-AB19*AB167,"")</f>
        <v/>
      </c>
      <c r="AC179" s="48">
        <f>IFERROR(AC130/-AC19*AC167,"")</f>
        <v/>
      </c>
      <c r="AD179" s="48">
        <f>IFERROR(AD130/-AD19*AD167,"")</f>
        <v/>
      </c>
      <c r="AE179" s="48">
        <f>IFERROR(AE130/-AE19*AE167,"")</f>
        <v/>
      </c>
      <c r="AF179" s="48">
        <f>IFERROR(AF130/-AF19*AF167,"")</f>
        <v/>
      </c>
      <c r="AG179" s="48">
        <f>IFERROR(AG130/-AG19*AG167,"")</f>
        <v/>
      </c>
      <c r="AH179" s="48">
        <f>IFERROR(AH130/-AH19*AH167,"")</f>
        <v/>
      </c>
      <c r="AI179" s="48">
        <f>IFERROR(AI130/-AI19*AI167,"")</f>
        <v/>
      </c>
      <c r="AK179" s="16">
        <f>IFERROR(AK130/-AK19*AK167,"")</f>
        <v/>
      </c>
      <c r="AL179" s="16">
        <f>IFERROR(AL130/-AL19*AL167,"")</f>
        <v/>
      </c>
      <c r="AM179" s="16">
        <f>IFERROR(AM130/-AM19*AM167,"")</f>
        <v/>
      </c>
      <c r="AN179" s="16">
        <f>IFERROR(AN130/-AN19*AN167,"")</f>
        <v/>
      </c>
      <c r="AO179" s="16">
        <f>IFERROR(AO130/-AO19*AO167,"")</f>
        <v/>
      </c>
      <c r="AP179" s="48">
        <f>IFERROR(AP130/-AP19*AP167,"")</f>
        <v/>
      </c>
      <c r="AQ179" s="48">
        <f>IFERROR(AQ130/-AQ19*AQ167,"")</f>
        <v/>
      </c>
      <c r="AR179" s="48">
        <f>IFERROR(AR130/-AR19*AR167,"")</f>
        <v/>
      </c>
      <c r="AS179" s="48">
        <f>IFERROR(AS130/-AS19*AS167,"")</f>
        <v/>
      </c>
      <c r="AT179" s="48">
        <f>IFERROR(AT130/-AT19*AT167,"")</f>
        <v/>
      </c>
    </row>
    <row r="180">
      <c r="D180" s="8" t="inlineStr">
        <is>
          <t>Other Current Assets % of Net Revenue</t>
        </is>
      </c>
      <c r="G180" s="42">
        <f>IFERROR(G116/G16,"")</f>
        <v/>
      </c>
      <c r="H180" s="42">
        <f>IFERROR(H116/H16,"")</f>
        <v/>
      </c>
      <c r="I180" s="42">
        <f>IFERROR(I116/I16,"")</f>
        <v/>
      </c>
      <c r="J180" s="42">
        <f>IFERROR(J116/J16,"")</f>
        <v/>
      </c>
      <c r="K180" s="42">
        <f>IFERROR(K116/K16,"")</f>
        <v/>
      </c>
      <c r="L180" s="42">
        <f>IFERROR(L116/L16,"")</f>
        <v/>
      </c>
      <c r="M180" s="42">
        <f>IFERROR(M116/M16,"")</f>
        <v/>
      </c>
      <c r="N180" s="42">
        <f>IFERROR(N116/N16,"")</f>
        <v/>
      </c>
      <c r="O180" s="42">
        <f>IFERROR(O116/O16,"")</f>
        <v/>
      </c>
      <c r="P180" s="42">
        <f>IFERROR(P116/P16,"")</f>
        <v/>
      </c>
      <c r="Q180" s="42">
        <f>IFERROR(Q116/Q16,"")</f>
        <v/>
      </c>
      <c r="R180" s="42">
        <f>IFERROR(R116/R16,"")</f>
        <v/>
      </c>
      <c r="S180" s="42">
        <f>IFERROR(S116/S16,"")</f>
        <v/>
      </c>
      <c r="T180" s="42">
        <f>IFERROR(T116/T16,"")</f>
        <v/>
      </c>
      <c r="U180" s="42">
        <f>IFERROR(U116/U16,"")</f>
        <v/>
      </c>
      <c r="V180" s="42">
        <f>IFERROR(V116/V16,"")</f>
        <v/>
      </c>
      <c r="W180" s="42">
        <f>IFERROR(W116/W16,"")</f>
        <v/>
      </c>
      <c r="X180" s="42">
        <f>IFERROR(X116/X16,"")</f>
        <v/>
      </c>
      <c r="Y180" s="42">
        <f>IFERROR(Y116/Y16,"")</f>
        <v/>
      </c>
      <c r="Z180" s="42">
        <f>IFERROR(Z116/Z16,"")</f>
        <v/>
      </c>
      <c r="AA180" s="42">
        <f>IFERROR(AA116/AA16,"")</f>
        <v/>
      </c>
      <c r="AB180" s="43">
        <f>IFERROR(AB116/AB16,"")</f>
        <v/>
      </c>
      <c r="AC180" s="43">
        <f>IFERROR(AC116/AC16,"")</f>
        <v/>
      </c>
      <c r="AD180" s="43">
        <f>IFERROR(AD116/AD16,"")</f>
        <v/>
      </c>
      <c r="AE180" s="43">
        <f>IFERROR(AE116/AE16,"")</f>
        <v/>
      </c>
      <c r="AF180" s="43">
        <f>IFERROR(AF116/AF16,"")</f>
        <v/>
      </c>
      <c r="AG180" s="43">
        <f>IFERROR(AG116/AG16,"")</f>
        <v/>
      </c>
      <c r="AH180" s="43">
        <f>IFERROR(AH116/AH16,"")</f>
        <v/>
      </c>
      <c r="AI180" s="43">
        <f>IFERROR(AI116/AI16,"")</f>
        <v/>
      </c>
      <c r="AK180" s="42">
        <f>IFERROR(AK116/AK16,"")</f>
        <v/>
      </c>
      <c r="AL180" s="42">
        <f>IFERROR(AL116/AL16,"")</f>
        <v/>
      </c>
      <c r="AM180" s="42">
        <f>IFERROR(AM116/AM16,"")</f>
        <v/>
      </c>
      <c r="AN180" s="42">
        <f>IFERROR(AN116/AN16,"")</f>
        <v/>
      </c>
      <c r="AO180" s="42">
        <f>IFERROR(AO116/AO16,"")</f>
        <v/>
      </c>
      <c r="AP180" s="43">
        <f>IFERROR(AP116/AP16,"")</f>
        <v/>
      </c>
      <c r="AQ180" s="43">
        <f>IFERROR(AQ116/AQ16,"")</f>
        <v/>
      </c>
      <c r="AR180" s="43">
        <f>IFERROR(AR116/AR16,"")</f>
        <v/>
      </c>
      <c r="AS180" s="43">
        <f>IFERROR(AS116/AS16,"")</f>
        <v/>
      </c>
      <c r="AT180" s="43">
        <f>IFERROR(AT116/AT16,"")</f>
        <v/>
      </c>
    </row>
    <row r="181">
      <c r="D181" s="8" t="inlineStr">
        <is>
          <t>Accrued + Other Current Liabilities % of Net Revenue</t>
        </is>
      </c>
      <c r="G181" s="42">
        <f>IFERROR(G133/G16,"")</f>
        <v/>
      </c>
      <c r="H181" s="42">
        <f>IFERROR(H133/H16,"")</f>
        <v/>
      </c>
      <c r="I181" s="42">
        <f>IFERROR(I133/I16,"")</f>
        <v/>
      </c>
      <c r="J181" s="42">
        <f>IFERROR(J133/J16,"")</f>
        <v/>
      </c>
      <c r="K181" s="42">
        <f>IFERROR(K133/K16,"")</f>
        <v/>
      </c>
      <c r="L181" s="42">
        <f>IFERROR(L133/L16,"")</f>
        <v/>
      </c>
      <c r="M181" s="42">
        <f>IFERROR(M133/M16,"")</f>
        <v/>
      </c>
      <c r="N181" s="42">
        <f>IFERROR(N133/N16,"")</f>
        <v/>
      </c>
      <c r="O181" s="42">
        <f>IFERROR(O133/O16,"")</f>
        <v/>
      </c>
      <c r="P181" s="42">
        <f>IFERROR(P133/P16,"")</f>
        <v/>
      </c>
      <c r="Q181" s="42">
        <f>IFERROR(Q133/Q16,"")</f>
        <v/>
      </c>
      <c r="R181" s="42">
        <f>IFERROR(R133/R16,"")</f>
        <v/>
      </c>
      <c r="S181" s="42">
        <f>IFERROR(S133/S16,"")</f>
        <v/>
      </c>
      <c r="T181" s="42">
        <f>IFERROR(T133/T16,"")</f>
        <v/>
      </c>
      <c r="U181" s="42">
        <f>IFERROR(U133/U16,"")</f>
        <v/>
      </c>
      <c r="V181" s="42">
        <f>IFERROR(V133/V16,"")</f>
        <v/>
      </c>
      <c r="W181" s="42">
        <f>IFERROR(W133/W16,"")</f>
        <v/>
      </c>
      <c r="X181" s="42">
        <f>IFERROR(X133/X16,"")</f>
        <v/>
      </c>
      <c r="Y181" s="42">
        <f>IFERROR(Y133/Y16,"")</f>
        <v/>
      </c>
      <c r="Z181" s="42">
        <f>IFERROR(Z133/Z16,"")</f>
        <v/>
      </c>
      <c r="AA181" s="42">
        <f>IFERROR(AA133/AA16,"")</f>
        <v/>
      </c>
      <c r="AB181" s="43">
        <f>IFERROR(AB133/AB16,"")</f>
        <v/>
      </c>
      <c r="AC181" s="43">
        <f>IFERROR(AC133/AC16,"")</f>
        <v/>
      </c>
      <c r="AD181" s="43">
        <f>IFERROR(AD133/AD16,"")</f>
        <v/>
      </c>
      <c r="AE181" s="43">
        <f>IFERROR(AE133/AE16,"")</f>
        <v/>
      </c>
      <c r="AF181" s="43">
        <f>IFERROR(AF133/AF16,"")</f>
        <v/>
      </c>
      <c r="AG181" s="43">
        <f>IFERROR(AG133/AG16,"")</f>
        <v/>
      </c>
      <c r="AH181" s="43">
        <f>IFERROR(AH133/AH16,"")</f>
        <v/>
      </c>
      <c r="AI181" s="43">
        <f>IFERROR(AI133/AI16,"")</f>
        <v/>
      </c>
      <c r="AK181" s="42">
        <f>IFERROR(AK133/AK16,"")</f>
        <v/>
      </c>
      <c r="AL181" s="42">
        <f>IFERROR(AL133/AL16,"")</f>
        <v/>
      </c>
      <c r="AM181" s="42">
        <f>IFERROR(AM133/AM16,"")</f>
        <v/>
      </c>
      <c r="AN181" s="42">
        <f>IFERROR(AN133/AN16,"")</f>
        <v/>
      </c>
      <c r="AO181" s="42">
        <f>IFERROR(AO133/AO16,"")</f>
        <v/>
      </c>
      <c r="AP181" s="43">
        <f>IFERROR(AP133/AP16,"")</f>
        <v/>
      </c>
      <c r="AQ181" s="43">
        <f>IFERROR(AQ133/AQ16,"")</f>
        <v/>
      </c>
      <c r="AR181" s="43">
        <f>IFERROR(AR133/AR16,"")</f>
        <v/>
      </c>
      <c r="AS181" s="43">
        <f>IFERROR(AS133/AS16,"")</f>
        <v/>
      </c>
      <c r="AT181" s="43">
        <f>IFERROR(AT133/AT16,"")</f>
        <v/>
      </c>
    </row>
    <row r="182"/>
    <row r="183">
      <c r="D183" s="8" t="inlineStr">
        <is>
          <t>Return on Equity (period NI / Total Equity)</t>
        </is>
      </c>
      <c r="G183" s="42">
        <f>IFERROR(G42/G156,"")</f>
        <v/>
      </c>
      <c r="H183" s="42">
        <f>IFERROR(H42/H156,"")</f>
        <v/>
      </c>
      <c r="I183" s="42">
        <f>IFERROR(I42/I156,"")</f>
        <v/>
      </c>
      <c r="J183" s="42">
        <f>IFERROR(J42/J156,"")</f>
        <v/>
      </c>
      <c r="K183" s="42">
        <f>IFERROR(K42/K156,"")</f>
        <v/>
      </c>
      <c r="L183" s="42">
        <f>IFERROR(L42/L156,"")</f>
        <v/>
      </c>
      <c r="M183" s="42">
        <f>IFERROR(M42/M156,"")</f>
        <v/>
      </c>
      <c r="N183" s="42">
        <f>IFERROR(N42/N156,"")</f>
        <v/>
      </c>
      <c r="O183" s="42">
        <f>IFERROR(O42/O156,"")</f>
        <v/>
      </c>
      <c r="P183" s="42">
        <f>IFERROR(P42/P156,"")</f>
        <v/>
      </c>
      <c r="Q183" s="42">
        <f>IFERROR(Q42/Q156,"")</f>
        <v/>
      </c>
      <c r="R183" s="42">
        <f>IFERROR(R42/R156,"")</f>
        <v/>
      </c>
      <c r="S183" s="42">
        <f>IFERROR(S42/S156,"")</f>
        <v/>
      </c>
      <c r="T183" s="42">
        <f>IFERROR(T42/T156,"")</f>
        <v/>
      </c>
      <c r="U183" s="42">
        <f>IFERROR(U42/U156,"")</f>
        <v/>
      </c>
      <c r="V183" s="42">
        <f>IFERROR(V42/V156,"")</f>
        <v/>
      </c>
      <c r="W183" s="42">
        <f>IFERROR(W42/W156,"")</f>
        <v/>
      </c>
      <c r="X183" s="42">
        <f>IFERROR(X42/X156,"")</f>
        <v/>
      </c>
      <c r="Y183" s="42">
        <f>IFERROR(Y42/Y156,"")</f>
        <v/>
      </c>
      <c r="Z183" s="42">
        <f>IFERROR(Z42/Z156,"")</f>
        <v/>
      </c>
      <c r="AA183" s="42">
        <f>IFERROR(AA42/AA156,"")</f>
        <v/>
      </c>
      <c r="AB183" s="43">
        <f>IFERROR(AB42/AB156,"")</f>
        <v/>
      </c>
      <c r="AC183" s="43">
        <f>IFERROR(AC42/AC156,"")</f>
        <v/>
      </c>
      <c r="AD183" s="43">
        <f>IFERROR(AD42/AD156,"")</f>
        <v/>
      </c>
      <c r="AE183" s="43">
        <f>IFERROR(AE42/AE156,"")</f>
        <v/>
      </c>
      <c r="AF183" s="43">
        <f>IFERROR(AF42/AF156,"")</f>
        <v/>
      </c>
      <c r="AG183" s="43">
        <f>IFERROR(AG42/AG156,"")</f>
        <v/>
      </c>
      <c r="AH183" s="43">
        <f>IFERROR(AH42/AH156,"")</f>
        <v/>
      </c>
      <c r="AI183" s="43">
        <f>IFERROR(AI42/AI156,"")</f>
        <v/>
      </c>
      <c r="AK183" s="42">
        <f>IFERROR(AK42/AK156,"")</f>
        <v/>
      </c>
      <c r="AL183" s="42">
        <f>IFERROR(AL42/AL156,"")</f>
        <v/>
      </c>
      <c r="AM183" s="42">
        <f>IFERROR(AM42/AM156,"")</f>
        <v/>
      </c>
      <c r="AN183" s="42">
        <f>IFERROR(AN42/AN156,"")</f>
        <v/>
      </c>
      <c r="AO183" s="42">
        <f>IFERROR(AO42/AO156,"")</f>
        <v/>
      </c>
      <c r="AP183" s="43">
        <f>IFERROR(AP42/AP156,"")</f>
        <v/>
      </c>
      <c r="AQ183" s="43">
        <f>IFERROR(AQ42/AQ156,"")</f>
        <v/>
      </c>
      <c r="AR183" s="43">
        <f>IFERROR(AR42/AR156,"")</f>
        <v/>
      </c>
      <c r="AS183" s="43">
        <f>IFERROR(AS42/AS156,"")</f>
        <v/>
      </c>
      <c r="AT183" s="43">
        <f>IFERROR(AT42/AT156,"")</f>
        <v/>
      </c>
    </row>
    <row r="184">
      <c r="D184" s="8" t="inlineStr">
        <is>
          <t>Return on Assets (period NI / Total Assets)</t>
        </is>
      </c>
      <c r="G184" s="42">
        <f>IFERROR(G42/G126,"")</f>
        <v/>
      </c>
      <c r="H184" s="42">
        <f>IFERROR(H42/H126,"")</f>
        <v/>
      </c>
      <c r="I184" s="42">
        <f>IFERROR(I42/I126,"")</f>
        <v/>
      </c>
      <c r="J184" s="42">
        <f>IFERROR(J42/J126,"")</f>
        <v/>
      </c>
      <c r="K184" s="42">
        <f>IFERROR(K42/K126,"")</f>
        <v/>
      </c>
      <c r="L184" s="42">
        <f>IFERROR(L42/L126,"")</f>
        <v/>
      </c>
      <c r="M184" s="42">
        <f>IFERROR(M42/M126,"")</f>
        <v/>
      </c>
      <c r="N184" s="42">
        <f>IFERROR(N42/N126,"")</f>
        <v/>
      </c>
      <c r="O184" s="42">
        <f>IFERROR(O42/O126,"")</f>
        <v/>
      </c>
      <c r="P184" s="42">
        <f>IFERROR(P42/P126,"")</f>
        <v/>
      </c>
      <c r="Q184" s="42">
        <f>IFERROR(Q42/Q126,"")</f>
        <v/>
      </c>
      <c r="R184" s="42">
        <f>IFERROR(R42/R126,"")</f>
        <v/>
      </c>
      <c r="S184" s="42">
        <f>IFERROR(S42/S126,"")</f>
        <v/>
      </c>
      <c r="T184" s="42">
        <f>IFERROR(T42/T126,"")</f>
        <v/>
      </c>
      <c r="U184" s="42">
        <f>IFERROR(U42/U126,"")</f>
        <v/>
      </c>
      <c r="V184" s="42">
        <f>IFERROR(V42/V126,"")</f>
        <v/>
      </c>
      <c r="W184" s="42">
        <f>IFERROR(W42/W126,"")</f>
        <v/>
      </c>
      <c r="X184" s="42">
        <f>IFERROR(X42/X126,"")</f>
        <v/>
      </c>
      <c r="Y184" s="42">
        <f>IFERROR(Y42/Y126,"")</f>
        <v/>
      </c>
      <c r="Z184" s="42">
        <f>IFERROR(Z42/Z126,"")</f>
        <v/>
      </c>
      <c r="AA184" s="42">
        <f>IFERROR(AA42/AA126,"")</f>
        <v/>
      </c>
      <c r="AB184" s="43">
        <f>IFERROR(AB42/AB126,"")</f>
        <v/>
      </c>
      <c r="AC184" s="43">
        <f>IFERROR(AC42/AC126,"")</f>
        <v/>
      </c>
      <c r="AD184" s="43">
        <f>IFERROR(AD42/AD126,"")</f>
        <v/>
      </c>
      <c r="AE184" s="43">
        <f>IFERROR(AE42/AE126,"")</f>
        <v/>
      </c>
      <c r="AF184" s="43">
        <f>IFERROR(AF42/AF126,"")</f>
        <v/>
      </c>
      <c r="AG184" s="43">
        <f>IFERROR(AG42/AG126,"")</f>
        <v/>
      </c>
      <c r="AH184" s="43">
        <f>IFERROR(AH42/AH126,"")</f>
        <v/>
      </c>
      <c r="AI184" s="43">
        <f>IFERROR(AI42/AI126,"")</f>
        <v/>
      </c>
      <c r="AK184" s="42">
        <f>IFERROR(AK42/AK126,"")</f>
        <v/>
      </c>
      <c r="AL184" s="42">
        <f>IFERROR(AL42/AL126,"")</f>
        <v/>
      </c>
      <c r="AM184" s="42">
        <f>IFERROR(AM42/AM126,"")</f>
        <v/>
      </c>
      <c r="AN184" s="42">
        <f>IFERROR(AN42/AN126,"")</f>
        <v/>
      </c>
      <c r="AO184" s="42">
        <f>IFERROR(AO42/AO126,"")</f>
        <v/>
      </c>
      <c r="AP184" s="43">
        <f>IFERROR(AP42/AP126,"")</f>
        <v/>
      </c>
      <c r="AQ184" s="43">
        <f>IFERROR(AQ42/AQ126,"")</f>
        <v/>
      </c>
      <c r="AR184" s="43">
        <f>IFERROR(AR42/AR126,"")</f>
        <v/>
      </c>
      <c r="AS184" s="43">
        <f>IFERROR(AS42/AS126,"")</f>
        <v/>
      </c>
      <c r="AT184" s="43">
        <f>IFERROR(AT42/AT126,"")</f>
        <v/>
      </c>
    </row>
    <row r="185">
      <c r="D185" s="8" t="inlineStr">
        <is>
          <t>Book Value per Share (NT$; parent equity / diluted shs)</t>
        </is>
      </c>
      <c r="G185" s="52">
        <f>IFERROR(G153*1000/G54,"")</f>
        <v/>
      </c>
      <c r="H185" s="52">
        <f>IFERROR(H153*1000/H54,"")</f>
        <v/>
      </c>
      <c r="I185" s="52">
        <f>IFERROR(I153*1000/I54,"")</f>
        <v/>
      </c>
      <c r="J185" s="52">
        <f>IFERROR(J153*1000/J54,"")</f>
        <v/>
      </c>
      <c r="K185" s="52">
        <f>IFERROR(K153*1000/K54,"")</f>
        <v/>
      </c>
      <c r="L185" s="52">
        <f>IFERROR(L153*1000/L54,"")</f>
        <v/>
      </c>
      <c r="M185" s="52">
        <f>IFERROR(M153*1000/M54,"")</f>
        <v/>
      </c>
      <c r="N185" s="52">
        <f>IFERROR(N153*1000/N54,"")</f>
        <v/>
      </c>
      <c r="O185" s="52">
        <f>IFERROR(O153*1000/O54,"")</f>
        <v/>
      </c>
      <c r="P185" s="52">
        <f>IFERROR(P153*1000/P54,"")</f>
        <v/>
      </c>
      <c r="Q185" s="52">
        <f>IFERROR(Q153*1000/Q54,"")</f>
        <v/>
      </c>
      <c r="R185" s="52">
        <f>IFERROR(R153*1000/R54,"")</f>
        <v/>
      </c>
      <c r="S185" s="52">
        <f>IFERROR(S153*1000/S54,"")</f>
        <v/>
      </c>
      <c r="T185" s="52">
        <f>IFERROR(T153*1000/T54,"")</f>
        <v/>
      </c>
      <c r="U185" s="52">
        <f>IFERROR(U153*1000/U54,"")</f>
        <v/>
      </c>
      <c r="V185" s="52">
        <f>IFERROR(V153*1000/V54,"")</f>
        <v/>
      </c>
      <c r="W185" s="52">
        <f>IFERROR(W153*1000/W54,"")</f>
        <v/>
      </c>
      <c r="X185" s="52">
        <f>IFERROR(X153*1000/X54,"")</f>
        <v/>
      </c>
      <c r="Y185" s="52">
        <f>IFERROR(Y153*1000/Y54,"")</f>
        <v/>
      </c>
      <c r="Z185" s="52">
        <f>IFERROR(Z153*1000/Z54,"")</f>
        <v/>
      </c>
      <c r="AA185" s="52">
        <f>IFERROR(AA153*1000/AA54,"")</f>
        <v/>
      </c>
      <c r="AB185" s="41">
        <f>IFERROR(AB153*1000/AB54,"")</f>
        <v/>
      </c>
      <c r="AC185" s="41">
        <f>IFERROR(AC153*1000/AC54,"")</f>
        <v/>
      </c>
      <c r="AD185" s="41">
        <f>IFERROR(AD153*1000/AD54,"")</f>
        <v/>
      </c>
      <c r="AE185" s="41">
        <f>IFERROR(AE153*1000/AE54,"")</f>
        <v/>
      </c>
      <c r="AF185" s="41">
        <f>IFERROR(AF153*1000/AF54,"")</f>
        <v/>
      </c>
      <c r="AG185" s="41">
        <f>IFERROR(AG153*1000/AG54,"")</f>
        <v/>
      </c>
      <c r="AH185" s="41">
        <f>IFERROR(AH153*1000/AH54,"")</f>
        <v/>
      </c>
      <c r="AI185" s="41">
        <f>IFERROR(AI153*1000/AI54,"")</f>
        <v/>
      </c>
      <c r="AK185" s="52">
        <f>IFERROR(AK153*1000/AK54,"")</f>
        <v/>
      </c>
      <c r="AL185" s="52">
        <f>IFERROR(AL153*1000/AL54,"")</f>
        <v/>
      </c>
      <c r="AM185" s="52">
        <f>IFERROR(AM153*1000/AM54,"")</f>
        <v/>
      </c>
      <c r="AN185" s="52">
        <f>IFERROR(AN153*1000/AN54,"")</f>
        <v/>
      </c>
      <c r="AO185" s="52">
        <f>IFERROR(AO153*1000/AO54,"")</f>
        <v/>
      </c>
      <c r="AP185" s="41">
        <f>IFERROR(AP153*1000/AP54,"")</f>
        <v/>
      </c>
      <c r="AQ185" s="41">
        <f>IFERROR(AQ153*1000/AQ54,"")</f>
        <v/>
      </c>
      <c r="AR185" s="41">
        <f>IFERROR(AR153*1000/AR54,"")</f>
        <v/>
      </c>
      <c r="AS185" s="41">
        <f>IFERROR(AS153*1000/AS54,"")</f>
        <v/>
      </c>
      <c r="AT185" s="41">
        <f>IFERROR(AT153*1000/AT54,"")</f>
        <v/>
      </c>
    </row>
    <row r="186"/>
    <row r="187"/>
    <row r="188"/>
    <row r="189">
      <c r="B189" s="19" t="inlineStr">
        <is>
          <t>BS Forecast Driver Ratios</t>
        </is>
      </c>
      <c r="C189" s="19" t="n"/>
      <c r="D189" s="19" t="n"/>
      <c r="E189" s="19" t="n"/>
      <c r="F189" s="19" t="n"/>
      <c r="G189" s="19" t="n"/>
      <c r="H189" s="19" t="n"/>
      <c r="I189" s="19" t="n"/>
      <c r="J189" s="19" t="n"/>
      <c r="K189" s="19" t="n"/>
      <c r="L189" s="19" t="n"/>
      <c r="M189" s="19" t="n"/>
      <c r="N189" s="19" t="n"/>
      <c r="O189" s="19" t="n"/>
      <c r="P189" s="19" t="n"/>
      <c r="Q189" s="19" t="n"/>
      <c r="R189" s="19" t="n"/>
      <c r="S189" s="19" t="n"/>
      <c r="T189" s="19" t="n"/>
      <c r="U189" s="19" t="n"/>
      <c r="V189" s="19" t="n"/>
      <c r="W189" s="19" t="n"/>
      <c r="X189" s="19" t="n"/>
      <c r="Y189" s="19" t="n"/>
      <c r="Z189" s="19" t="n"/>
      <c r="AA189" s="19" t="n"/>
      <c r="AB189" s="19" t="n"/>
      <c r="AC189" s="19" t="n"/>
      <c r="AD189" s="19" t="n"/>
      <c r="AE189" s="19" t="n"/>
      <c r="AF189" s="19" t="n"/>
      <c r="AG189" s="19" t="n"/>
      <c r="AH189" s="19" t="n"/>
      <c r="AI189" s="19" t="n"/>
      <c r="AK189" s="19" t="n"/>
      <c r="AL189" s="19" t="n"/>
      <c r="AM189" s="19" t="n"/>
      <c r="AN189" s="19" t="n"/>
      <c r="AO189" s="19" t="n"/>
      <c r="AP189" s="19" t="n"/>
      <c r="AQ189" s="19" t="n"/>
      <c r="AR189" s="19" t="n"/>
      <c r="AS189" s="19" t="n"/>
      <c r="AT189" s="19" t="n"/>
    </row>
    <row r="190"/>
    <row r="191">
      <c r="C191" s="8" t="inlineStr">
        <is>
          <t>DSO — AR days of Net Revenue (driver)</t>
        </is>
      </c>
      <c r="G191" s="48">
        <f>IFERROR(G114/G16*G167,"")</f>
        <v/>
      </c>
      <c r="H191" s="48">
        <f>IFERROR(H114/H16*H167,"")</f>
        <v/>
      </c>
      <c r="I191" s="48">
        <f>IFERROR(I114/I16*I167,"")</f>
        <v/>
      </c>
      <c r="J191" s="48">
        <f>IFERROR(J114/J16*J167,"")</f>
        <v/>
      </c>
      <c r="K191" s="48">
        <f>IFERROR(K114/K16*K167,"")</f>
        <v/>
      </c>
      <c r="L191" s="48">
        <f>IFERROR(L114/L16*L167,"")</f>
        <v/>
      </c>
      <c r="M191" s="48">
        <f>IFERROR(M114/M16*M167,"")</f>
        <v/>
      </c>
      <c r="N191" s="48">
        <f>IFERROR(N114/N16*N167,"")</f>
        <v/>
      </c>
      <c r="O191" s="48">
        <f>IFERROR(O114/O16*O167,"")</f>
        <v/>
      </c>
      <c r="P191" s="48">
        <f>IFERROR(P114/P16*P167,"")</f>
        <v/>
      </c>
      <c r="Q191" s="48">
        <f>IFERROR(Q114/Q16*Q167,"")</f>
        <v/>
      </c>
      <c r="R191" s="48">
        <f>IFERROR(R114/R16*R167,"")</f>
        <v/>
      </c>
      <c r="S191" s="48">
        <f>IFERROR(S114/S16*S167,"")</f>
        <v/>
      </c>
      <c r="T191" s="48">
        <f>IFERROR(T114/T16*T167,"")</f>
        <v/>
      </c>
      <c r="U191" s="48">
        <f>IFERROR(U114/U16*U167,"")</f>
        <v/>
      </c>
      <c r="V191" s="48">
        <f>IFERROR(V114/V16*V167,"")</f>
        <v/>
      </c>
      <c r="W191" s="48">
        <f>IFERROR(W114/W16*W167,"")</f>
        <v/>
      </c>
      <c r="X191" s="48">
        <f>IFERROR(X114/X16*X167,"")</f>
        <v/>
      </c>
      <c r="Y191" s="48">
        <f>IFERROR(Y114/Y16*Y167,"")</f>
        <v/>
      </c>
      <c r="Z191" s="48">
        <f>IFERROR(Z114/Z16*Z167,"")</f>
        <v/>
      </c>
      <c r="AA191" s="48">
        <f>IFERROR(AA114/AA16*AA167,"")</f>
        <v/>
      </c>
      <c r="AB191" s="55" t="n">
        <v>26</v>
      </c>
      <c r="AC191" s="55" t="n">
        <v>26</v>
      </c>
      <c r="AD191" s="55" t="n">
        <v>26</v>
      </c>
      <c r="AE191" s="55" t="n">
        <v>26</v>
      </c>
      <c r="AF191" s="55" t="n">
        <v>26</v>
      </c>
      <c r="AG191" s="55" t="n">
        <v>26</v>
      </c>
      <c r="AH191" s="55" t="n">
        <v>26</v>
      </c>
      <c r="AI191" s="55" t="n">
        <v>26</v>
      </c>
      <c r="AK191" s="48">
        <f>IFERROR(AK114/AK16*AK167,"")</f>
        <v/>
      </c>
      <c r="AL191" s="48">
        <f>IFERROR(AL114/AL16*AL167,"")</f>
        <v/>
      </c>
      <c r="AM191" s="48">
        <f>IFERROR(AM114/AM16*AM167,"")</f>
        <v/>
      </c>
      <c r="AN191" s="48">
        <f>IFERROR(AN114/AN16*AN167,"")</f>
        <v/>
      </c>
      <c r="AO191" s="48">
        <f>IFERROR(AO114/AO16*AO167,"")</f>
        <v/>
      </c>
      <c r="AP191" s="48">
        <f>IFERROR(AP114/AP16*AP167,"")</f>
        <v/>
      </c>
      <c r="AQ191" s="48">
        <f>IFERROR(AQ114/AQ16*AQ167,"")</f>
        <v/>
      </c>
      <c r="AR191" s="55" t="n">
        <v>27</v>
      </c>
      <c r="AS191" s="55" t="n">
        <v>27</v>
      </c>
      <c r="AT191" s="55" t="n">
        <v>27</v>
      </c>
    </row>
    <row r="192">
      <c r="C192" s="8" t="inlineStr">
        <is>
          <t>DIO — Inventories days of |COGS| (driver)</t>
        </is>
      </c>
      <c r="G192" s="48">
        <f>IFERROR(G115/-G19*G167,"")</f>
        <v/>
      </c>
      <c r="H192" s="48">
        <f>IFERROR(H115/-H19*H167,"")</f>
        <v/>
      </c>
      <c r="I192" s="48">
        <f>IFERROR(I115/-I19*I167,"")</f>
        <v/>
      </c>
      <c r="J192" s="48">
        <f>IFERROR(J115/-J19*J167,"")</f>
        <v/>
      </c>
      <c r="K192" s="48">
        <f>IFERROR(K115/-K19*K167,"")</f>
        <v/>
      </c>
      <c r="L192" s="48">
        <f>IFERROR(L115/-L19*L167,"")</f>
        <v/>
      </c>
      <c r="M192" s="48">
        <f>IFERROR(M115/-M19*M167,"")</f>
        <v/>
      </c>
      <c r="N192" s="48">
        <f>IFERROR(N115/-N19*N167,"")</f>
        <v/>
      </c>
      <c r="O192" s="48">
        <f>IFERROR(O115/-O19*O167,"")</f>
        <v/>
      </c>
      <c r="P192" s="48">
        <f>IFERROR(P115/-P19*P167,"")</f>
        <v/>
      </c>
      <c r="Q192" s="48">
        <f>IFERROR(Q115/-Q19*Q167,"")</f>
        <v/>
      </c>
      <c r="R192" s="48">
        <f>IFERROR(R115/-R19*R167,"")</f>
        <v/>
      </c>
      <c r="S192" s="48">
        <f>IFERROR(S115/-S19*S167,"")</f>
        <v/>
      </c>
      <c r="T192" s="48">
        <f>IFERROR(T115/-T19*T167,"")</f>
        <v/>
      </c>
      <c r="U192" s="48">
        <f>IFERROR(U115/-U19*U167,"")</f>
        <v/>
      </c>
      <c r="V192" s="48">
        <f>IFERROR(V115/-V19*V167,"")</f>
        <v/>
      </c>
      <c r="W192" s="48">
        <f>IFERROR(W115/-W19*W167,"")</f>
        <v/>
      </c>
      <c r="X192" s="48">
        <f>IFERROR(X115/-X19*X167,"")</f>
        <v/>
      </c>
      <c r="Y192" s="48">
        <f>IFERROR(Y115/-Y19*Y167,"")</f>
        <v/>
      </c>
      <c r="Z192" s="48">
        <f>IFERROR(Z115/-Z19*Z167,"")</f>
        <v/>
      </c>
      <c r="AA192" s="48">
        <f>IFERROR(AA115/-AA19*AA167,"")</f>
        <v/>
      </c>
      <c r="AB192" s="55" t="n">
        <v>80</v>
      </c>
      <c r="AC192" s="55" t="n">
        <v>78</v>
      </c>
      <c r="AD192" s="55" t="n">
        <v>76</v>
      </c>
      <c r="AE192" s="55" t="n">
        <v>75</v>
      </c>
      <c r="AF192" s="55" t="n">
        <v>75</v>
      </c>
      <c r="AG192" s="55" t="n">
        <v>74</v>
      </c>
      <c r="AH192" s="55" t="n">
        <v>74</v>
      </c>
      <c r="AI192" s="55" t="n">
        <v>73</v>
      </c>
      <c r="AK192" s="48">
        <f>IFERROR(AK115/-AK19*AK167,"")</f>
        <v/>
      </c>
      <c r="AL192" s="48">
        <f>IFERROR(AL115/-AL19*AL167,"")</f>
        <v/>
      </c>
      <c r="AM192" s="48">
        <f>IFERROR(AM115/-AM19*AM167,"")</f>
        <v/>
      </c>
      <c r="AN192" s="48">
        <f>IFERROR(AN115/-AN19*AN167,"")</f>
        <v/>
      </c>
      <c r="AO192" s="48">
        <f>IFERROR(AO115/-AO19*AO167,"")</f>
        <v/>
      </c>
      <c r="AP192" s="48">
        <f>IFERROR(AP115/-AP19*AP167,"")</f>
        <v/>
      </c>
      <c r="AQ192" s="48">
        <f>IFERROR(AQ115/-AQ19*AQ167,"")</f>
        <v/>
      </c>
      <c r="AR192" s="55" t="n">
        <v>72</v>
      </c>
      <c r="AS192" s="55" t="n">
        <v>70</v>
      </c>
      <c r="AT192" s="55" t="n">
        <v>70</v>
      </c>
    </row>
    <row r="193">
      <c r="C193" s="8" t="inlineStr">
        <is>
          <t>DPO — AP days of |COGS| (driver)</t>
        </is>
      </c>
      <c r="G193" s="48">
        <f>IFERROR(G130/-G19*G167,"")</f>
        <v/>
      </c>
      <c r="H193" s="48">
        <f>IFERROR(H130/-H19*H167,"")</f>
        <v/>
      </c>
      <c r="I193" s="48">
        <f>IFERROR(I130/-I19*I167,"")</f>
        <v/>
      </c>
      <c r="J193" s="48">
        <f>IFERROR(J130/-J19*J167,"")</f>
        <v/>
      </c>
      <c r="K193" s="48">
        <f>IFERROR(K130/-K19*K167,"")</f>
        <v/>
      </c>
      <c r="L193" s="48">
        <f>IFERROR(L130/-L19*L167,"")</f>
        <v/>
      </c>
      <c r="M193" s="48">
        <f>IFERROR(M130/-M19*M167,"")</f>
        <v/>
      </c>
      <c r="N193" s="48">
        <f>IFERROR(N130/-N19*N167,"")</f>
        <v/>
      </c>
      <c r="O193" s="48">
        <f>IFERROR(O130/-O19*O167,"")</f>
        <v/>
      </c>
      <c r="P193" s="48">
        <f>IFERROR(P130/-P19*P167,"")</f>
        <v/>
      </c>
      <c r="Q193" s="48">
        <f>IFERROR(Q130/-Q19*Q167,"")</f>
        <v/>
      </c>
      <c r="R193" s="48">
        <f>IFERROR(R130/-R19*R167,"")</f>
        <v/>
      </c>
      <c r="S193" s="48">
        <f>IFERROR(S130/-S19*S167,"")</f>
        <v/>
      </c>
      <c r="T193" s="48">
        <f>IFERROR(T130/-T19*T167,"")</f>
        <v/>
      </c>
      <c r="U193" s="48">
        <f>IFERROR(U130/-U19*U167,"")</f>
        <v/>
      </c>
      <c r="V193" s="48">
        <f>IFERROR(V130/-V19*V167,"")</f>
        <v/>
      </c>
      <c r="W193" s="48">
        <f>IFERROR(W130/-W19*W167,"")</f>
        <v/>
      </c>
      <c r="X193" s="48">
        <f>IFERROR(X130/-X19*X167,"")</f>
        <v/>
      </c>
      <c r="Y193" s="48">
        <f>IFERROR(Y130/-Y19*Y167,"")</f>
        <v/>
      </c>
      <c r="Z193" s="48">
        <f>IFERROR(Z130/-Z19*Z167,"")</f>
        <v/>
      </c>
      <c r="AA193" s="48">
        <f>IFERROR(AA130/-AA19*AA167,"")</f>
        <v/>
      </c>
      <c r="AB193" s="55" t="n">
        <v>23</v>
      </c>
      <c r="AC193" s="55" t="n">
        <v>23</v>
      </c>
      <c r="AD193" s="55" t="n">
        <v>23</v>
      </c>
      <c r="AE193" s="55" t="n">
        <v>23</v>
      </c>
      <c r="AF193" s="55" t="n">
        <v>23</v>
      </c>
      <c r="AG193" s="55" t="n">
        <v>23</v>
      </c>
      <c r="AH193" s="55" t="n">
        <v>23</v>
      </c>
      <c r="AI193" s="55" t="n">
        <v>23</v>
      </c>
      <c r="AK193" s="48">
        <f>IFERROR(AK130/-AK19*AK167,"")</f>
        <v/>
      </c>
      <c r="AL193" s="48">
        <f>IFERROR(AL130/-AL19*AL167,"")</f>
        <v/>
      </c>
      <c r="AM193" s="48">
        <f>IFERROR(AM130/-AM19*AM167,"")</f>
        <v/>
      </c>
      <c r="AN193" s="48">
        <f>IFERROR(AN130/-AN19*AN167,"")</f>
        <v/>
      </c>
      <c r="AO193" s="48">
        <f>IFERROR(AO130/-AO19*AO167,"")</f>
        <v/>
      </c>
      <c r="AP193" s="48">
        <f>IFERROR(AP130/-AP19*AP167,"")</f>
        <v/>
      </c>
      <c r="AQ193" s="48">
        <f>IFERROR(AQ130/-AQ19*AQ167,"")</f>
        <v/>
      </c>
      <c r="AR193" s="55" t="n">
        <v>23</v>
      </c>
      <c r="AS193" s="55" t="n">
        <v>23</v>
      </c>
      <c r="AT193" s="55" t="n">
        <v>23</v>
      </c>
    </row>
    <row r="194">
      <c r="C194" s="8" t="inlineStr">
        <is>
          <t>Payables to Contractors % of |Capex| (driver)</t>
        </is>
      </c>
      <c r="G194" s="43">
        <f>IFERROR(G131/-G215,"")</f>
        <v/>
      </c>
      <c r="H194" s="43">
        <f>IFERROR(H131/-H215,"")</f>
        <v/>
      </c>
      <c r="I194" s="43">
        <f>IFERROR(I131/-I215,"")</f>
        <v/>
      </c>
      <c r="J194" s="43">
        <f>IFERROR(J131/-J215,"")</f>
        <v/>
      </c>
      <c r="K194" s="43">
        <f>IFERROR(K131/-K215,"")</f>
        <v/>
      </c>
      <c r="L194" s="43">
        <f>IFERROR(L131/-L215,"")</f>
        <v/>
      </c>
      <c r="M194" s="43">
        <f>IFERROR(M131/-M215,"")</f>
        <v/>
      </c>
      <c r="N194" s="43">
        <f>IFERROR(N131/-N215,"")</f>
        <v/>
      </c>
      <c r="O194" s="43">
        <f>IFERROR(O131/-O215,"")</f>
        <v/>
      </c>
      <c r="P194" s="43">
        <f>IFERROR(P131/-P215,"")</f>
        <v/>
      </c>
      <c r="Q194" s="43">
        <f>IFERROR(Q131/-Q215,"")</f>
        <v/>
      </c>
      <c r="R194" s="43">
        <f>IFERROR(R131/-R215,"")</f>
        <v/>
      </c>
      <c r="S194" s="43">
        <f>IFERROR(S131/-S215,"")</f>
        <v/>
      </c>
      <c r="T194" s="43">
        <f>IFERROR(T131/-T215,"")</f>
        <v/>
      </c>
      <c r="U194" s="43">
        <f>IFERROR(U131/-U215,"")</f>
        <v/>
      </c>
      <c r="V194" s="43">
        <f>IFERROR(V131/-V215,"")</f>
        <v/>
      </c>
      <c r="W194" s="43">
        <f>IFERROR(W131/-W215,"")</f>
        <v/>
      </c>
      <c r="X194" s="43">
        <f>IFERROR(X131/-X215,"")</f>
        <v/>
      </c>
      <c r="Y194" s="43">
        <f>IFERROR(Y131/-Y215,"")</f>
        <v/>
      </c>
      <c r="Z194" s="43">
        <f>IFERROR(Z131/-Z215,"")</f>
        <v/>
      </c>
      <c r="AA194" s="43">
        <f>IFERROR(AA131/-AA215,"")</f>
        <v/>
      </c>
      <c r="AB194" s="44" t="n">
        <v>0.62</v>
      </c>
      <c r="AC194" s="44" t="n">
        <v>0.62</v>
      </c>
      <c r="AD194" s="44" t="n">
        <v>0.62</v>
      </c>
      <c r="AE194" s="44" t="n">
        <v>0.62</v>
      </c>
      <c r="AF194" s="44" t="n">
        <v>0.62</v>
      </c>
      <c r="AG194" s="44" t="n">
        <v>0.62</v>
      </c>
      <c r="AH194" s="44" t="n">
        <v>0.62</v>
      </c>
      <c r="AI194" s="44" t="n">
        <v>0.62</v>
      </c>
      <c r="AK194" s="43">
        <f>IFERROR(AK131/-AK215,"")</f>
        <v/>
      </c>
      <c r="AL194" s="43">
        <f>IFERROR(AL131/-AL215,"")</f>
        <v/>
      </c>
      <c r="AM194" s="43">
        <f>IFERROR(AM131/-AM215,"")</f>
        <v/>
      </c>
      <c r="AN194" s="43">
        <f>IFERROR(AN131/-AN215,"")</f>
        <v/>
      </c>
      <c r="AO194" s="43">
        <f>IFERROR(AO131/-AO215,"")</f>
        <v/>
      </c>
      <c r="AP194" s="43">
        <f>IFERROR(AP131/-AP215,"")</f>
        <v/>
      </c>
      <c r="AQ194" s="43">
        <f>IFERROR(AQ131/-AQ215,"")</f>
        <v/>
      </c>
      <c r="AR194" s="44" t="n">
        <v>0.6</v>
      </c>
      <c r="AS194" s="44" t="n">
        <v>0.6</v>
      </c>
      <c r="AT194" s="44" t="n">
        <v>0.6</v>
      </c>
    </row>
    <row r="195">
      <c r="C195" s="8" t="inlineStr">
        <is>
          <t>Other Current Assets % of Net Revenue (driver)</t>
        </is>
      </c>
      <c r="G195" s="43">
        <f>IFERROR(G116/G16,"")</f>
        <v/>
      </c>
      <c r="H195" s="43">
        <f>IFERROR(H116/H16,"")</f>
        <v/>
      </c>
      <c r="I195" s="43">
        <f>IFERROR(I116/I16,"")</f>
        <v/>
      </c>
      <c r="J195" s="43">
        <f>IFERROR(J116/J16,"")</f>
        <v/>
      </c>
      <c r="K195" s="43">
        <f>IFERROR(K116/K16,"")</f>
        <v/>
      </c>
      <c r="L195" s="43">
        <f>IFERROR(L116/L16,"")</f>
        <v/>
      </c>
      <c r="M195" s="43">
        <f>IFERROR(M116/M16,"")</f>
        <v/>
      </c>
      <c r="N195" s="43">
        <f>IFERROR(N116/N16,"")</f>
        <v/>
      </c>
      <c r="O195" s="43">
        <f>IFERROR(O116/O16,"")</f>
        <v/>
      </c>
      <c r="P195" s="43">
        <f>IFERROR(P116/P16,"")</f>
        <v/>
      </c>
      <c r="Q195" s="43">
        <f>IFERROR(Q116/Q16,"")</f>
        <v/>
      </c>
      <c r="R195" s="43">
        <f>IFERROR(R116/R16,"")</f>
        <v/>
      </c>
      <c r="S195" s="43">
        <f>IFERROR(S116/S16,"")</f>
        <v/>
      </c>
      <c r="T195" s="43">
        <f>IFERROR(T116/T16,"")</f>
        <v/>
      </c>
      <c r="U195" s="43">
        <f>IFERROR(U116/U16,"")</f>
        <v/>
      </c>
      <c r="V195" s="43">
        <f>IFERROR(V116/V16,"")</f>
        <v/>
      </c>
      <c r="W195" s="43">
        <f>IFERROR(W116/W16,"")</f>
        <v/>
      </c>
      <c r="X195" s="43">
        <f>IFERROR(X116/X16,"")</f>
        <v/>
      </c>
      <c r="Y195" s="43">
        <f>IFERROR(Y116/Y16,"")</f>
        <v/>
      </c>
      <c r="Z195" s="43">
        <f>IFERROR(Z116/Z16,"")</f>
        <v/>
      </c>
      <c r="AA195" s="43">
        <f>IFERROR(AA116/AA16,"")</f>
        <v/>
      </c>
      <c r="AB195" s="44" t="n">
        <v>0.17</v>
      </c>
      <c r="AC195" s="44" t="n">
        <v>0.17</v>
      </c>
      <c r="AD195" s="44" t="n">
        <v>0.17</v>
      </c>
      <c r="AE195" s="44" t="n">
        <v>0.17</v>
      </c>
      <c r="AF195" s="44" t="n">
        <v>0.17</v>
      </c>
      <c r="AG195" s="44" t="n">
        <v>0.17</v>
      </c>
      <c r="AH195" s="44" t="n">
        <v>0.17</v>
      </c>
      <c r="AI195" s="44" t="n">
        <v>0.17</v>
      </c>
      <c r="AK195" s="43">
        <f>IFERROR(AK116/AK16,"")</f>
        <v/>
      </c>
      <c r="AL195" s="43">
        <f>IFERROR(AL116/AL16,"")</f>
        <v/>
      </c>
      <c r="AM195" s="43">
        <f>IFERROR(AM116/AM16,"")</f>
        <v/>
      </c>
      <c r="AN195" s="43">
        <f>IFERROR(AN116/AN16,"")</f>
        <v/>
      </c>
      <c r="AO195" s="43">
        <f>IFERROR(AO116/AO16,"")</f>
        <v/>
      </c>
      <c r="AP195" s="43">
        <f>IFERROR(AP116/AP16,"")</f>
        <v/>
      </c>
      <c r="AQ195" s="43">
        <f>IFERROR(AQ116/AQ16,"")</f>
        <v/>
      </c>
      <c r="AR195" s="44" t="n">
        <v>0.15</v>
      </c>
      <c r="AS195" s="44" t="n">
        <v>0.15</v>
      </c>
      <c r="AT195" s="44" t="n">
        <v>0.15</v>
      </c>
    </row>
    <row r="196">
      <c r="C196" s="8" t="inlineStr">
        <is>
          <t>Accrued + Other CL % of Net Revenue (driver)</t>
        </is>
      </c>
      <c r="G196" s="43">
        <f>IFERROR(G133/G16,"")</f>
        <v/>
      </c>
      <c r="H196" s="43">
        <f>IFERROR(H133/H16,"")</f>
        <v/>
      </c>
      <c r="I196" s="43">
        <f>IFERROR(I133/I16,"")</f>
        <v/>
      </c>
      <c r="J196" s="43">
        <f>IFERROR(J133/J16,"")</f>
        <v/>
      </c>
      <c r="K196" s="43">
        <f>IFERROR(K133/K16,"")</f>
        <v/>
      </c>
      <c r="L196" s="43">
        <f>IFERROR(L133/L16,"")</f>
        <v/>
      </c>
      <c r="M196" s="43">
        <f>IFERROR(M133/M16,"")</f>
        <v/>
      </c>
      <c r="N196" s="43">
        <f>IFERROR(N133/N16,"")</f>
        <v/>
      </c>
      <c r="O196" s="43">
        <f>IFERROR(O133/O16,"")</f>
        <v/>
      </c>
      <c r="P196" s="43">
        <f>IFERROR(P133/P16,"")</f>
        <v/>
      </c>
      <c r="Q196" s="43">
        <f>IFERROR(Q133/Q16,"")</f>
        <v/>
      </c>
      <c r="R196" s="43">
        <f>IFERROR(R133/R16,"")</f>
        <v/>
      </c>
      <c r="S196" s="43">
        <f>IFERROR(S133/S16,"")</f>
        <v/>
      </c>
      <c r="T196" s="43">
        <f>IFERROR(T133/T16,"")</f>
        <v/>
      </c>
      <c r="U196" s="43">
        <f>IFERROR(U133/U16,"")</f>
        <v/>
      </c>
      <c r="V196" s="43">
        <f>IFERROR(V133/V16,"")</f>
        <v/>
      </c>
      <c r="W196" s="43">
        <f>IFERROR(W133/W16,"")</f>
        <v/>
      </c>
      <c r="X196" s="43">
        <f>IFERROR(X133/X16,"")</f>
        <v/>
      </c>
      <c r="Y196" s="43">
        <f>IFERROR(Y133/Y16,"")</f>
        <v/>
      </c>
      <c r="Z196" s="43">
        <f>IFERROR(Z133/Z16,"")</f>
        <v/>
      </c>
      <c r="AA196" s="43">
        <f>IFERROR(AA133/AA16,"")</f>
        <v/>
      </c>
      <c r="AB196" s="44" t="n">
        <v>0.75</v>
      </c>
      <c r="AC196" s="44" t="n">
        <v>0.75</v>
      </c>
      <c r="AD196" s="44" t="n">
        <v>0.75</v>
      </c>
      <c r="AE196" s="44" t="n">
        <v>0.75</v>
      </c>
      <c r="AF196" s="44" t="n">
        <v>0.75</v>
      </c>
      <c r="AG196" s="44" t="n">
        <v>0.75</v>
      </c>
      <c r="AH196" s="44" t="n">
        <v>0.75</v>
      </c>
      <c r="AI196" s="44" t="n">
        <v>0.75</v>
      </c>
      <c r="AK196" s="43">
        <f>IFERROR(AK133/AK16,"")</f>
        <v/>
      </c>
      <c r="AL196" s="43">
        <f>IFERROR(AL133/AL16,"")</f>
        <v/>
      </c>
      <c r="AM196" s="43">
        <f>IFERROR(AM133/AM16,"")</f>
        <v/>
      </c>
      <c r="AN196" s="43">
        <f>IFERROR(AN133/AN16,"")</f>
        <v/>
      </c>
      <c r="AO196" s="43">
        <f>IFERROR(AO133/AO16,"")</f>
        <v/>
      </c>
      <c r="AP196" s="43">
        <f>IFERROR(AP133/AP16,"")</f>
        <v/>
      </c>
      <c r="AQ196" s="43">
        <f>IFERROR(AQ133/AQ16,"")</f>
        <v/>
      </c>
      <c r="AR196" s="44" t="n">
        <v>0.72</v>
      </c>
      <c r="AS196" s="44" t="n">
        <v>0.72</v>
      </c>
      <c r="AT196" s="44" t="n">
        <v>0.72</v>
      </c>
    </row>
    <row r="197">
      <c r="C197" s="8" t="inlineStr">
        <is>
          <t>D&amp;A % of Prior Net PP&amp;E (driver)</t>
        </is>
      </c>
      <c r="H197" s="43">
        <f>IFERROR(H206/G121,"")</f>
        <v/>
      </c>
      <c r="I197" s="43">
        <f>IFERROR(I206/H121,"")</f>
        <v/>
      </c>
      <c r="J197" s="43">
        <f>IFERROR(J206/I121,"")</f>
        <v/>
      </c>
      <c r="K197" s="43">
        <f>IFERROR(K206/J121,"")</f>
        <v/>
      </c>
      <c r="L197" s="43">
        <f>IFERROR(L206/K121,"")</f>
        <v/>
      </c>
      <c r="M197" s="43">
        <f>IFERROR(M206/L121,"")</f>
        <v/>
      </c>
      <c r="N197" s="43">
        <f>IFERROR(N206/M121,"")</f>
        <v/>
      </c>
      <c r="O197" s="43">
        <f>IFERROR(O206/N121,"")</f>
        <v/>
      </c>
      <c r="P197" s="43">
        <f>IFERROR(P206/O121,"")</f>
        <v/>
      </c>
      <c r="Q197" s="43">
        <f>IFERROR(Q206/P121,"")</f>
        <v/>
      </c>
      <c r="R197" s="43">
        <f>IFERROR(R206/Q121,"")</f>
        <v/>
      </c>
      <c r="S197" s="43">
        <f>IFERROR(S206/R121,"")</f>
        <v/>
      </c>
      <c r="T197" s="43">
        <f>IFERROR(T206/S121,"")</f>
        <v/>
      </c>
      <c r="U197" s="43">
        <f>IFERROR(U206/T121,"")</f>
        <v/>
      </c>
      <c r="V197" s="43">
        <f>IFERROR(V206/U121,"")</f>
        <v/>
      </c>
      <c r="W197" s="43">
        <f>IFERROR(W206/V121,"")</f>
        <v/>
      </c>
      <c r="X197" s="43">
        <f>IFERROR(X206/W121,"")</f>
        <v/>
      </c>
      <c r="Y197" s="43">
        <f>IFERROR(Y206/X121,"")</f>
        <v/>
      </c>
      <c r="Z197" s="43">
        <f>IFERROR(Z206/Y121,"")</f>
        <v/>
      </c>
      <c r="AA197" s="43">
        <f>IFERROR(AA206/Z121,"")</f>
        <v/>
      </c>
      <c r="AB197" s="44" t="n">
        <v>0.044</v>
      </c>
      <c r="AC197" s="44" t="n">
        <v>0.044</v>
      </c>
      <c r="AD197" s="44" t="n">
        <v>0.044</v>
      </c>
      <c r="AE197" s="44" t="n">
        <v>0.044</v>
      </c>
      <c r="AF197" s="44" t="n">
        <v>0.044</v>
      </c>
      <c r="AG197" s="44" t="n">
        <v>0.044</v>
      </c>
      <c r="AH197" s="44" t="n">
        <v>0.044</v>
      </c>
      <c r="AI197" s="44" t="n">
        <v>0.044</v>
      </c>
      <c r="AL197" s="43">
        <f>IFERROR(AL206/AK121,"")</f>
        <v/>
      </c>
      <c r="AM197" s="43">
        <f>IFERROR(AM206/AL121,"")</f>
        <v/>
      </c>
      <c r="AN197" s="43">
        <f>IFERROR(AN206/AM121,"")</f>
        <v/>
      </c>
      <c r="AO197" s="43">
        <f>IFERROR(AO206/AN121,"")</f>
        <v/>
      </c>
      <c r="AP197" s="43">
        <f>IFERROR(AP206/AO121,"")</f>
        <v/>
      </c>
      <c r="AQ197" s="43">
        <f>IFERROR(AQ206/AP121,"")</f>
        <v/>
      </c>
      <c r="AR197" s="44" t="n">
        <v>0.165</v>
      </c>
      <c r="AS197" s="44" t="n">
        <v>0.16</v>
      </c>
      <c r="AT197" s="44" t="n">
        <v>0.155</v>
      </c>
      <c r="AX197" s="45" t="inlineStr">
        <is>
          <t>Combined filed D&amp;A (incl. ROU/intangible amortization) rolled against PP&amp;E — slight PP&amp;E-roll conservatism, documented</t>
        </is>
      </c>
    </row>
    <row r="198">
      <c r="C198" s="8" t="inlineStr">
        <is>
          <t>Capex % of Net Revenue (driver)</t>
        </is>
      </c>
      <c r="G198" s="43">
        <f>IFERROR(-G215/G16,"")</f>
        <v/>
      </c>
      <c r="H198" s="43">
        <f>IFERROR(-H215/H16,"")</f>
        <v/>
      </c>
      <c r="I198" s="43">
        <f>IFERROR(-I215/I16,"")</f>
        <v/>
      </c>
      <c r="J198" s="43">
        <f>IFERROR(-J215/J16,"")</f>
        <v/>
      </c>
      <c r="K198" s="43">
        <f>IFERROR(-K215/K16,"")</f>
        <v/>
      </c>
      <c r="L198" s="43">
        <f>IFERROR(-L215/L16,"")</f>
        <v/>
      </c>
      <c r="M198" s="43">
        <f>IFERROR(-M215/M16,"")</f>
        <v/>
      </c>
      <c r="N198" s="43">
        <f>IFERROR(-N215/N16,"")</f>
        <v/>
      </c>
      <c r="O198" s="43">
        <f>IFERROR(-O215/O16,"")</f>
        <v/>
      </c>
      <c r="P198" s="43">
        <f>IFERROR(-P215/P16,"")</f>
        <v/>
      </c>
      <c r="Q198" s="43">
        <f>IFERROR(-Q215/Q16,"")</f>
        <v/>
      </c>
      <c r="R198" s="43">
        <f>IFERROR(-R215/R16,"")</f>
        <v/>
      </c>
      <c r="S198" s="43">
        <f>IFERROR(-S215/S16,"")</f>
        <v/>
      </c>
      <c r="T198" s="43">
        <f>IFERROR(-T215/T16,"")</f>
        <v/>
      </c>
      <c r="U198" s="43">
        <f>IFERROR(-U215/U16,"")</f>
        <v/>
      </c>
      <c r="V198" s="43">
        <f>IFERROR(-V215/V16,"")</f>
        <v/>
      </c>
      <c r="W198" s="43">
        <f>IFERROR(-W215/W16,"")</f>
        <v/>
      </c>
      <c r="X198" s="43">
        <f>IFERROR(-X215/X16,"")</f>
        <v/>
      </c>
      <c r="Y198" s="43">
        <f>IFERROR(-Y215/Y16,"")</f>
        <v/>
      </c>
      <c r="Z198" s="43">
        <f>IFERROR(-Z215/Z16,"")</f>
        <v/>
      </c>
      <c r="AA198" s="43">
        <f>IFERROR(-AA215/AA16,"")</f>
        <v/>
      </c>
      <c r="AB198" s="44" t="n">
        <v>0.32</v>
      </c>
      <c r="AC198" s="44" t="n">
        <v>0.32</v>
      </c>
      <c r="AD198" s="44" t="n">
        <v>0.31</v>
      </c>
      <c r="AE198" s="44" t="n">
        <v>0.3</v>
      </c>
      <c r="AF198" s="44" t="n">
        <v>0.3</v>
      </c>
      <c r="AG198" s="44" t="n">
        <v>0.29</v>
      </c>
      <c r="AH198" s="44" t="n">
        <v>0.28</v>
      </c>
      <c r="AI198" s="44" t="n">
        <v>0.28</v>
      </c>
      <c r="AK198" s="43">
        <f>IFERROR(-AK215/AK16,"")</f>
        <v/>
      </c>
      <c r="AL198" s="43">
        <f>IFERROR(-AL215/AL16,"")</f>
        <v/>
      </c>
      <c r="AM198" s="43">
        <f>IFERROR(-AM215/AM16,"")</f>
        <v/>
      </c>
      <c r="AN198" s="43">
        <f>IFERROR(-AN215/AN16,"")</f>
        <v/>
      </c>
      <c r="AO198" s="43">
        <f>IFERROR(-AO215/AO16,"")</f>
        <v/>
      </c>
      <c r="AP198" s="43">
        <f>IFERROR(-AP215/AP16,"")</f>
        <v/>
      </c>
      <c r="AQ198" s="43">
        <f>IFERROR(-AQ215/AQ16,"")</f>
        <v/>
      </c>
      <c r="AR198" s="44" t="n">
        <v>0.27</v>
      </c>
      <c r="AS198" s="44" t="n">
        <v>0.25</v>
      </c>
      <c r="AT198" s="44" t="n">
        <v>0.24</v>
      </c>
      <c r="AX198" s="45" t="inlineStr">
        <is>
          <t>FY26E ~= NT$1,651B ~= US$53B — mid of the US$52-56B budget</t>
        </is>
      </c>
    </row>
    <row r="199">
      <c r="C199" s="8" t="inlineStr">
        <is>
          <t>Dividends Paid per Share (NT$/sh, policy driver)</t>
        </is>
      </c>
      <c r="G199" s="41">
        <f>IFERROR(-G231*1000/G54,"")</f>
        <v/>
      </c>
      <c r="H199" s="41">
        <f>IFERROR(-H231*1000/H54,"")</f>
        <v/>
      </c>
      <c r="I199" s="41">
        <f>IFERROR(-I231*1000/I54,"")</f>
        <v/>
      </c>
      <c r="J199" s="41">
        <f>IFERROR(-J231*1000/J54,"")</f>
        <v/>
      </c>
      <c r="K199" s="41">
        <f>IFERROR(-K231*1000/K54,"")</f>
        <v/>
      </c>
      <c r="L199" s="41">
        <f>IFERROR(-L231*1000/L54,"")</f>
        <v/>
      </c>
      <c r="M199" s="41">
        <f>IFERROR(-M231*1000/M54,"")</f>
        <v/>
      </c>
      <c r="N199" s="41">
        <f>IFERROR(-N231*1000/N54,"")</f>
        <v/>
      </c>
      <c r="O199" s="41">
        <f>IFERROR(-O231*1000/O54,"")</f>
        <v/>
      </c>
      <c r="P199" s="41">
        <f>IFERROR(-P231*1000/P54,"")</f>
        <v/>
      </c>
      <c r="Q199" s="41">
        <f>IFERROR(-Q231*1000/Q54,"")</f>
        <v/>
      </c>
      <c r="R199" s="41">
        <f>IFERROR(-R231*1000/R54,"")</f>
        <v/>
      </c>
      <c r="S199" s="41">
        <f>IFERROR(-S231*1000/S54,"")</f>
        <v/>
      </c>
      <c r="T199" s="41">
        <f>IFERROR(-T231*1000/T54,"")</f>
        <v/>
      </c>
      <c r="U199" s="41">
        <f>IFERROR(-U231*1000/U54,"")</f>
        <v/>
      </c>
      <c r="V199" s="41">
        <f>IFERROR(-V231*1000/V54,"")</f>
        <v/>
      </c>
      <c r="W199" s="41">
        <f>IFERROR(-W231*1000/W54,"")</f>
        <v/>
      </c>
      <c r="X199" s="41">
        <f>IFERROR(-X231*1000/X54,"")</f>
        <v/>
      </c>
      <c r="Y199" s="41">
        <f>IFERROR(-Y231*1000/Y54,"")</f>
        <v/>
      </c>
      <c r="Z199" s="41">
        <f>IFERROR(-Z231*1000/Z54,"")</f>
        <v/>
      </c>
      <c r="AA199" s="41">
        <f>IFERROR(-AA231*1000/AA54,"")</f>
        <v/>
      </c>
      <c r="AB199" s="56" t="n">
        <v>5</v>
      </c>
      <c r="AC199" s="56" t="n">
        <v>6</v>
      </c>
      <c r="AD199" s="56" t="n">
        <v>6</v>
      </c>
      <c r="AE199" s="56" t="n">
        <v>6.5</v>
      </c>
      <c r="AF199" s="56" t="n">
        <v>6.5</v>
      </c>
      <c r="AG199" s="56" t="n">
        <v>6.5</v>
      </c>
      <c r="AH199" s="56" t="n">
        <v>6.5</v>
      </c>
      <c r="AI199" s="56" t="n">
        <v>7</v>
      </c>
      <c r="AK199" s="41">
        <f>IFERROR(-AK231*1000/AK54,"")</f>
        <v/>
      </c>
      <c r="AL199" s="41">
        <f>IFERROR(-AL231*1000/AL54,"")</f>
        <v/>
      </c>
      <c r="AM199" s="41">
        <f>IFERROR(-AM231*1000/AM54,"")</f>
        <v/>
      </c>
      <c r="AN199" s="41">
        <f>IFERROR(-AN231*1000/AN54,"")</f>
        <v/>
      </c>
      <c r="AO199" s="41">
        <f>IFERROR(-AO231*1000/AO54,"")</f>
        <v/>
      </c>
      <c r="AP199" s="41">
        <f>IFERROR(-AP231*1000/AP54,"")</f>
        <v/>
      </c>
      <c r="AQ199" s="41">
        <f>IFERROR(-AQ231*1000/AQ54,"")</f>
        <v/>
      </c>
      <c r="AR199" s="56" t="n">
        <v>28</v>
      </c>
      <c r="AS199" s="56" t="n">
        <v>30</v>
      </c>
      <c r="AT199" s="56" t="n">
        <v>32</v>
      </c>
      <c r="AX199" s="45" t="inlineStr">
        <is>
          <t>1Q26 paid NT$5.00/sh; NT$6.00 approved for 4Q25 (pays 2026-07-09); DPS steps with FCF</t>
        </is>
      </c>
    </row>
    <row r="200">
      <c r="C200" s="8" t="inlineStr">
        <is>
          <t>Interest Paid (NT$B, policy driver)</t>
        </is>
      </c>
      <c r="G200" s="37">
        <f>G230</f>
        <v/>
      </c>
      <c r="H200" s="37">
        <f>H230</f>
        <v/>
      </c>
      <c r="I200" s="37">
        <f>I230</f>
        <v/>
      </c>
      <c r="J200" s="37">
        <f>J230</f>
        <v/>
      </c>
      <c r="K200" s="37">
        <f>K230</f>
        <v/>
      </c>
      <c r="L200" s="37">
        <f>L230</f>
        <v/>
      </c>
      <c r="M200" s="37">
        <f>M230</f>
        <v/>
      </c>
      <c r="N200" s="37">
        <f>N230</f>
        <v/>
      </c>
      <c r="O200" s="37">
        <f>O230</f>
        <v/>
      </c>
      <c r="P200" s="37">
        <f>P230</f>
        <v/>
      </c>
      <c r="Q200" s="37">
        <f>Q230</f>
        <v/>
      </c>
      <c r="R200" s="37">
        <f>R230</f>
        <v/>
      </c>
      <c r="S200" s="37">
        <f>S230</f>
        <v/>
      </c>
      <c r="T200" s="37">
        <f>T230</f>
        <v/>
      </c>
      <c r="U200" s="37">
        <f>U230</f>
        <v/>
      </c>
      <c r="V200" s="37">
        <f>V230</f>
        <v/>
      </c>
      <c r="W200" s="37">
        <f>W230</f>
        <v/>
      </c>
      <c r="X200" s="37">
        <f>X230</f>
        <v/>
      </c>
      <c r="Y200" s="37">
        <f>Y230</f>
        <v/>
      </c>
      <c r="Z200" s="37">
        <f>Z230</f>
        <v/>
      </c>
      <c r="AA200" s="37">
        <f>AA230</f>
        <v/>
      </c>
      <c r="AB200" s="38" t="n">
        <v>-2.75</v>
      </c>
      <c r="AC200" s="38" t="n">
        <v>-2.75</v>
      </c>
      <c r="AD200" s="38" t="n">
        <v>-2.75</v>
      </c>
      <c r="AE200" s="38" t="n">
        <v>-2.75</v>
      </c>
      <c r="AF200" s="38" t="n">
        <v>-2.75</v>
      </c>
      <c r="AG200" s="38" t="n">
        <v>-2.75</v>
      </c>
      <c r="AH200" s="38" t="n">
        <v>-2.75</v>
      </c>
      <c r="AI200" s="38" t="n">
        <v>-2.75</v>
      </c>
      <c r="AK200" s="37">
        <f>AK230</f>
        <v/>
      </c>
      <c r="AL200" s="37">
        <f>AL230</f>
        <v/>
      </c>
      <c r="AM200" s="37">
        <f>AM230</f>
        <v/>
      </c>
      <c r="AN200" s="37">
        <f>AN230</f>
        <v/>
      </c>
      <c r="AO200" s="37">
        <f>AO230</f>
        <v/>
      </c>
      <c r="AP200" s="37">
        <f>AP230</f>
        <v/>
      </c>
      <c r="AQ200" s="37">
        <f>AQ230</f>
        <v/>
      </c>
      <c r="AR200" s="38" t="n">
        <v>-11</v>
      </c>
      <c r="AS200" s="38" t="n">
        <v>-11</v>
      </c>
      <c r="AT200" s="38" t="n">
        <v>-11</v>
      </c>
    </row>
    <row r="201"/>
    <row r="202"/>
    <row r="203">
      <c r="B203" s="24" t="inlineStr">
        <is>
          <t>Cash Flow Statement</t>
        </is>
      </c>
      <c r="C203" s="24" t="n"/>
      <c r="D203" s="24" t="n"/>
      <c r="E203" s="24" t="n"/>
      <c r="F203" s="24" t="n"/>
      <c r="G203" s="24" t="n"/>
      <c r="H203" s="24" t="n"/>
      <c r="I203" s="24" t="n"/>
      <c r="J203" s="24" t="n"/>
      <c r="K203" s="24" t="n"/>
      <c r="L203" s="24" t="n"/>
      <c r="M203" s="24" t="n"/>
      <c r="N203" s="24" t="n"/>
      <c r="O203" s="24" t="n"/>
      <c r="P203" s="24" t="n"/>
      <c r="Q203" s="24" t="n"/>
      <c r="R203" s="24" t="n"/>
      <c r="S203" s="24" t="n"/>
      <c r="T203" s="24" t="n"/>
      <c r="U203" s="24" t="n"/>
      <c r="V203" s="24" t="n"/>
      <c r="W203" s="24" t="n"/>
      <c r="X203" s="24" t="n"/>
      <c r="Y203" s="24" t="n"/>
      <c r="Z203" s="24" t="n"/>
      <c r="AA203" s="24" t="n"/>
      <c r="AB203" s="24" t="n"/>
      <c r="AC203" s="24" t="n"/>
      <c r="AD203" s="24" t="n"/>
      <c r="AE203" s="24" t="n"/>
      <c r="AF203" s="24" t="n"/>
      <c r="AG203" s="24" t="n"/>
      <c r="AH203" s="24" t="n"/>
      <c r="AI203" s="24" t="n"/>
      <c r="AK203" s="24" t="n"/>
      <c r="AL203" s="24" t="n"/>
      <c r="AM203" s="24" t="n"/>
      <c r="AN203" s="24" t="n"/>
      <c r="AO203" s="24" t="n"/>
      <c r="AP203" s="24" t="n"/>
      <c r="AQ203" s="24" t="n"/>
      <c r="AR203" s="24" t="n"/>
      <c r="AS203" s="24" t="n"/>
      <c r="AT203" s="24" t="n"/>
    </row>
    <row r="204"/>
    <row r="205">
      <c r="C205" s="8" t="inlineStr">
        <is>
          <t>Income Before Income Tax</t>
        </is>
      </c>
      <c r="G205" s="51">
        <f>G38</f>
        <v/>
      </c>
      <c r="H205" s="51">
        <f>H38</f>
        <v/>
      </c>
      <c r="I205" s="51">
        <f>I38</f>
        <v/>
      </c>
      <c r="J205" s="51">
        <f>J38</f>
        <v/>
      </c>
      <c r="K205" s="51">
        <f>K38</f>
        <v/>
      </c>
      <c r="L205" s="51">
        <f>L38</f>
        <v/>
      </c>
      <c r="M205" s="51">
        <f>M38</f>
        <v/>
      </c>
      <c r="N205" s="51">
        <f>N38</f>
        <v/>
      </c>
      <c r="O205" s="51">
        <f>O38</f>
        <v/>
      </c>
      <c r="P205" s="51">
        <f>P38</f>
        <v/>
      </c>
      <c r="Q205" s="51">
        <f>Q38</f>
        <v/>
      </c>
      <c r="R205" s="51">
        <f>R38</f>
        <v/>
      </c>
      <c r="S205" s="51">
        <f>S38</f>
        <v/>
      </c>
      <c r="T205" s="51">
        <f>T38</f>
        <v/>
      </c>
      <c r="U205" s="51">
        <f>U38</f>
        <v/>
      </c>
      <c r="V205" s="51">
        <f>V38</f>
        <v/>
      </c>
      <c r="W205" s="51">
        <f>W38</f>
        <v/>
      </c>
      <c r="X205" s="51">
        <f>X38</f>
        <v/>
      </c>
      <c r="Y205" s="51">
        <f>Y38</f>
        <v/>
      </c>
      <c r="Z205" s="51">
        <f>Z38</f>
        <v/>
      </c>
      <c r="AA205" s="51">
        <f>AA38</f>
        <v/>
      </c>
      <c r="AB205" s="51">
        <f>AB38</f>
        <v/>
      </c>
      <c r="AC205" s="51">
        <f>AC38</f>
        <v/>
      </c>
      <c r="AD205" s="51">
        <f>AD38</f>
        <v/>
      </c>
      <c r="AE205" s="51">
        <f>AE38</f>
        <v/>
      </c>
      <c r="AF205" s="51">
        <f>AF38</f>
        <v/>
      </c>
      <c r="AG205" s="51">
        <f>AG38</f>
        <v/>
      </c>
      <c r="AH205" s="51">
        <f>AH38</f>
        <v/>
      </c>
      <c r="AI205" s="51">
        <f>AI38</f>
        <v/>
      </c>
      <c r="AK205" s="51">
        <f>AK38</f>
        <v/>
      </c>
      <c r="AL205" s="51">
        <f>AL38</f>
        <v/>
      </c>
      <c r="AM205" s="51">
        <f>AM38</f>
        <v/>
      </c>
      <c r="AN205" s="51">
        <f>AN38</f>
        <v/>
      </c>
      <c r="AO205" s="51">
        <f>AO38</f>
        <v/>
      </c>
      <c r="AP205" s="51">
        <f>AP38</f>
        <v/>
      </c>
      <c r="AQ205" s="51">
        <f>AQ38</f>
        <v/>
      </c>
      <c r="AR205" s="51">
        <f>AR38</f>
        <v/>
      </c>
      <c r="AS205" s="51">
        <f>AS38</f>
        <v/>
      </c>
      <c r="AT205" s="51">
        <f>AT38</f>
        <v/>
      </c>
    </row>
    <row r="206">
      <c r="C206" s="8" t="inlineStr">
        <is>
          <t>Depreciation &amp; Amortization</t>
        </is>
      </c>
      <c r="G206" s="32" t="n">
        <v>100.9</v>
      </c>
      <c r="H206" s="32" t="n">
        <v>103.805</v>
      </c>
      <c r="I206" s="32" t="n">
        <v>107.027</v>
      </c>
      <c r="J206" s="32" t="n">
        <v>110.663</v>
      </c>
      <c r="K206" s="32" t="n">
        <v>111.102</v>
      </c>
      <c r="L206" s="32" t="n">
        <v>113.225</v>
      </c>
      <c r="M206" s="32" t="n">
        <v>105.345</v>
      </c>
      <c r="N206" s="32" t="n">
        <v>107.582</v>
      </c>
      <c r="O206" s="32" t="n">
        <v>110.323</v>
      </c>
      <c r="P206" s="32" t="n">
        <v>123.939</v>
      </c>
      <c r="Q206" s="32" t="n">
        <v>147.281</v>
      </c>
      <c r="R206" s="32" t="n">
        <v>150.648</v>
      </c>
      <c r="S206" s="32" t="n">
        <v>159.023</v>
      </c>
      <c r="T206" s="32" t="n">
        <v>165.166</v>
      </c>
      <c r="U206" s="32" t="n">
        <v>168.229</v>
      </c>
      <c r="V206" s="32" t="n">
        <v>170.378</v>
      </c>
      <c r="W206" s="32" t="n">
        <v>175.139</v>
      </c>
      <c r="X206" s="32" t="n">
        <v>188.058</v>
      </c>
      <c r="Y206" s="32" t="n">
        <v>162.787</v>
      </c>
      <c r="Z206" s="32" t="n">
        <v>162.112</v>
      </c>
      <c r="AA206" s="32" t="n">
        <v>165.45</v>
      </c>
      <c r="AB206" s="33">
        <f>AA121*AB197</f>
        <v/>
      </c>
      <c r="AC206" s="33">
        <f>AB121*AC197</f>
        <v/>
      </c>
      <c r="AD206" s="33">
        <f>AC121*AD197</f>
        <v/>
      </c>
      <c r="AE206" s="33">
        <f>AD121*AE197</f>
        <v/>
      </c>
      <c r="AF206" s="33">
        <f>AE121*AF197</f>
        <v/>
      </c>
      <c r="AG206" s="33">
        <f>AF121*AG197</f>
        <v/>
      </c>
      <c r="AH206" s="33">
        <f>AG121*AH197</f>
        <v/>
      </c>
      <c r="AI206" s="33">
        <f>AH121*AI197</f>
        <v/>
      </c>
      <c r="AK206" s="32" t="n">
        <v>422.395</v>
      </c>
      <c r="AL206" s="32" t="n">
        <v>437.254</v>
      </c>
      <c r="AM206" s="32" t="n">
        <v>532.191</v>
      </c>
      <c r="AN206" s="32" t="n">
        <v>662.796</v>
      </c>
      <c r="AO206" s="32" t="n">
        <v>688.096</v>
      </c>
      <c r="AP206" s="33">
        <f>AA206+AB206+AC206+AD206</f>
        <v/>
      </c>
      <c r="AQ206" s="33">
        <f>AE206+AF206+AG206+AH206</f>
        <v/>
      </c>
      <c r="AR206" s="33">
        <f>AQ121*AR197</f>
        <v/>
      </c>
      <c r="AS206" s="33">
        <f>AR121*AS197</f>
        <v/>
      </c>
      <c r="AT206" s="33">
        <f>AS121*AT197</f>
        <v/>
      </c>
    </row>
    <row r="207">
      <c r="C207" s="8" t="inlineStr">
        <is>
          <t>Less: Share of Profits of Associates</t>
        </is>
      </c>
      <c r="G207" s="32" t="n">
        <v>-1.267</v>
      </c>
      <c r="H207" s="32" t="n">
        <v>-1.172</v>
      </c>
      <c r="I207" s="32" t="n">
        <v>-1.513</v>
      </c>
      <c r="J207" s="32" t="n">
        <v>-1.651</v>
      </c>
      <c r="K207" s="32" t="n">
        <v>-1.726</v>
      </c>
      <c r="L207" s="32" t="n">
        <v>-2.257</v>
      </c>
      <c r="M207" s="32" t="n">
        <v>-2.078</v>
      </c>
      <c r="N207" s="32" t="n">
        <v>-1.738</v>
      </c>
      <c r="O207" s="32" t="n">
        <v>-1.039</v>
      </c>
      <c r="P207" s="32" t="n">
        <v>-1.134</v>
      </c>
      <c r="Q207" s="32" t="n">
        <v>-1.167</v>
      </c>
      <c r="R207" s="32" t="n">
        <v>-1.315</v>
      </c>
      <c r="S207" s="32" t="n">
        <v>-0.878</v>
      </c>
      <c r="T207" s="32" t="n">
        <v>-1.152</v>
      </c>
      <c r="U207" s="32" t="n">
        <v>-1.561</v>
      </c>
      <c r="V207" s="32" t="n">
        <v>-1.289</v>
      </c>
      <c r="W207" s="32" t="n">
        <v>-1.368</v>
      </c>
      <c r="X207" s="32" t="n">
        <v>-1.222</v>
      </c>
      <c r="Y207" s="32" t="n">
        <v>-1.424</v>
      </c>
      <c r="Z207" s="32" t="n">
        <v>-1.483</v>
      </c>
      <c r="AA207" s="32" t="n">
        <v>-1.685</v>
      </c>
      <c r="AB207" s="39" t="n">
        <v>0</v>
      </c>
      <c r="AC207" s="39" t="n">
        <v>0</v>
      </c>
      <c r="AD207" s="39" t="n">
        <v>0</v>
      </c>
      <c r="AE207" s="39" t="n">
        <v>0</v>
      </c>
      <c r="AF207" s="39" t="n">
        <v>0</v>
      </c>
      <c r="AG207" s="39" t="n">
        <v>0</v>
      </c>
      <c r="AH207" s="39" t="n">
        <v>0</v>
      </c>
      <c r="AI207" s="39" t="n">
        <v>0</v>
      </c>
      <c r="AK207" s="32" t="n">
        <v>-5.603</v>
      </c>
      <c r="AL207" s="32" t="n">
        <v>-7.799</v>
      </c>
      <c r="AM207" s="32" t="n">
        <v>-4.655</v>
      </c>
      <c r="AN207" s="32" t="n">
        <v>-4.88</v>
      </c>
      <c r="AO207" s="32" t="n">
        <v>-5.497</v>
      </c>
      <c r="AP207" s="33">
        <f>AA207+AB207+AC207+AD207</f>
        <v/>
      </c>
      <c r="AQ207" s="33">
        <f>AE207+AF207+AG207+AH207</f>
        <v/>
      </c>
      <c r="AR207" s="39" t="n">
        <v>0</v>
      </c>
      <c r="AS207" s="39" t="n">
        <v>0</v>
      </c>
      <c r="AT207" s="39" t="n">
        <v>0</v>
      </c>
    </row>
    <row r="208">
      <c r="C208" s="8" t="inlineStr">
        <is>
          <t>Income Taxes Paid</t>
        </is>
      </c>
      <c r="G208" s="32" t="n">
        <v>-0.402</v>
      </c>
      <c r="H208" s="32" t="n">
        <v>-53.573</v>
      </c>
      <c r="I208" s="32" t="n">
        <v>-29.365</v>
      </c>
      <c r="J208" s="32" t="n">
        <v>-0.158</v>
      </c>
      <c r="K208" s="32" t="n">
        <v>-0.642</v>
      </c>
      <c r="L208" s="32" t="n">
        <v>-59.461</v>
      </c>
      <c r="M208" s="32" t="n">
        <v>-26.371</v>
      </c>
      <c r="N208" s="32" t="n">
        <v>-0.08699999999999999</v>
      </c>
      <c r="O208" s="32" t="n">
        <v>-0.6860000000000001</v>
      </c>
      <c r="P208" s="32" t="n">
        <v>-120.147</v>
      </c>
      <c r="Q208" s="32" t="n">
        <v>-1.475</v>
      </c>
      <c r="R208" s="32" t="n">
        <v>-37.567</v>
      </c>
      <c r="S208" s="32" t="n">
        <v>-1.051</v>
      </c>
      <c r="T208" s="32" t="n">
        <v>-88.10299999999999</v>
      </c>
      <c r="U208" s="32" t="n">
        <v>-93.295</v>
      </c>
      <c r="V208" s="32" t="n">
        <v>-1.19</v>
      </c>
      <c r="W208" s="32" t="n">
        <v>-1.537</v>
      </c>
      <c r="X208" s="32" t="n">
        <v>-127.347</v>
      </c>
      <c r="Y208" s="32" t="n">
        <v>-137.266</v>
      </c>
      <c r="Z208" s="32" t="n">
        <v>-1.407</v>
      </c>
      <c r="AA208" s="32" t="n">
        <v>-1.501</v>
      </c>
      <c r="AB208" s="33">
        <f>AB41</f>
        <v/>
      </c>
      <c r="AC208" s="33">
        <f>AC41</f>
        <v/>
      </c>
      <c r="AD208" s="33">
        <f>AD41</f>
        <v/>
      </c>
      <c r="AE208" s="33">
        <f>AE41</f>
        <v/>
      </c>
      <c r="AF208" s="33">
        <f>AF41</f>
        <v/>
      </c>
      <c r="AG208" s="33">
        <f>AG41</f>
        <v/>
      </c>
      <c r="AH208" s="33">
        <f>AH41</f>
        <v/>
      </c>
      <c r="AI208" s="33">
        <f>AI41</f>
        <v/>
      </c>
      <c r="AK208" s="32" t="n">
        <v>-83.498</v>
      </c>
      <c r="AL208" s="32" t="n">
        <v>-86.56100000000001</v>
      </c>
      <c r="AM208" s="32" t="n">
        <v>-159.875</v>
      </c>
      <c r="AN208" s="32" t="n">
        <v>-183.639</v>
      </c>
      <c r="AO208" s="32" t="n">
        <v>-267.557</v>
      </c>
      <c r="AP208" s="33">
        <f>AA208+AB208+AC208+AD208</f>
        <v/>
      </c>
      <c r="AQ208" s="33">
        <f>AE208+AF208+AG208+AH208</f>
        <v/>
      </c>
      <c r="AR208" s="33">
        <f>AR41</f>
        <v/>
      </c>
      <c r="AS208" s="33">
        <f>AS41</f>
        <v/>
      </c>
      <c r="AT208" s="33">
        <f>AT41</f>
        <v/>
      </c>
    </row>
    <row r="209">
      <c r="C209" s="8" t="inlineStr">
        <is>
          <t>Changes in Working Capital &amp; Others</t>
        </is>
      </c>
      <c r="G209" s="32" t="n">
        <v>-26.479</v>
      </c>
      <c r="H209" s="32" t="n">
        <v>-11.012</v>
      </c>
      <c r="I209" s="32" t="n">
        <v>68.705</v>
      </c>
      <c r="J209" s="32" t="n">
        <v>84.527</v>
      </c>
      <c r="K209" s="32" t="n">
        <v>36.604</v>
      </c>
      <c r="L209" s="32" t="n">
        <v>21.344</v>
      </c>
      <c r="M209" s="32" t="n">
        <v>19.111</v>
      </c>
      <c r="N209" s="32" t="n">
        <v>46.456</v>
      </c>
      <c r="O209" s="32" t="n">
        <v>32.372</v>
      </c>
      <c r="P209" s="32" t="n">
        <v>-50.085</v>
      </c>
      <c r="Q209" s="32" t="n">
        <v>-91.934</v>
      </c>
      <c r="R209" s="32" t="n">
        <v>4.782</v>
      </c>
      <c r="S209" s="32" t="n">
        <v>12.674</v>
      </c>
      <c r="T209" s="32" t="n">
        <v>-4.554</v>
      </c>
      <c r="U209" s="32" t="n">
        <v>-65.56699999999999</v>
      </c>
      <c r="V209" s="32" t="n">
        <v>3.508</v>
      </c>
      <c r="W209" s="32" t="n">
        <v>22.445</v>
      </c>
      <c r="X209" s="32" t="n">
        <v>-55.461</v>
      </c>
      <c r="Y209" s="32" t="n">
        <v>-122.637</v>
      </c>
      <c r="Z209" s="32" t="n">
        <v>-26.076</v>
      </c>
      <c r="AA209" s="32" t="n">
        <v>-151.088</v>
      </c>
      <c r="AB209" s="33">
        <f>(AA114-AB114)+(AA115-AB115)+(AA116-AB116)+(AB130-AA130)+(AB131-AA131)+(AB133-AA133)-AB33</f>
        <v/>
      </c>
      <c r="AC209" s="33">
        <f>(AB114-AC114)+(AB115-AC115)+(AB116-AC116)+(AC130-AB130)+(AC131-AB131)+(AC133-AB133)-AC33</f>
        <v/>
      </c>
      <c r="AD209" s="33">
        <f>(AC114-AD114)+(AC115-AD115)+(AC116-AD116)+(AD130-AC130)+(AD131-AC131)+(AD133-AC133)-AD33</f>
        <v/>
      </c>
      <c r="AE209" s="33">
        <f>(AD114-AE114)+(AD115-AE115)+(AD116-AE116)+(AE130-AD130)+(AE131-AD131)+(AE133-AD133)-AE33</f>
        <v/>
      </c>
      <c r="AF209" s="33">
        <f>(AE114-AF114)+(AE115-AF115)+(AE116-AF116)+(AF130-AE130)+(AF131-AE131)+(AF133-AE133)-AF33</f>
        <v/>
      </c>
      <c r="AG209" s="33">
        <f>(AF114-AG114)+(AF115-AG115)+(AF116-AG116)+(AG130-AF130)+(AG131-AF131)+(AG133-AF133)-AG33</f>
        <v/>
      </c>
      <c r="AH209" s="33">
        <f>(AG114-AH114)+(AG115-AH115)+(AG116-AH116)+(AH130-AG130)+(AH131-AG131)+(AH133-AG133)-AH33</f>
        <v/>
      </c>
      <c r="AI209" s="33">
        <f>(AH114-AI114)+(AH115-AI115)+(AH116-AI116)+(AI130-AH130)+(AI131-AH131)+(AI133-AH133)-AI33</f>
        <v/>
      </c>
      <c r="AK209" s="32" t="n">
        <v>115.741</v>
      </c>
      <c r="AL209" s="32" t="n">
        <v>123.514</v>
      </c>
      <c r="AM209" s="32" t="n">
        <v>-104.865</v>
      </c>
      <c r="AN209" s="32" t="n">
        <v>-53.939</v>
      </c>
      <c r="AO209" s="32" t="n">
        <v>-181.729</v>
      </c>
      <c r="AP209" s="33">
        <f>AA209+AB209+AC209+AD209</f>
        <v/>
      </c>
      <c r="AQ209" s="33">
        <f>AE209+AF209+AG209+AH209</f>
        <v/>
      </c>
      <c r="AR209" s="33">
        <f>(AQ114-AR114)+(AQ115-AR115)+(AQ116-AR116)+(AR130-AQ130)+(AR131-AQ131)+(AR133-AQ133)-AR33</f>
        <v/>
      </c>
      <c r="AS209" s="33">
        <f>(AR114-AS114)+(AR115-AS115)+(AR116-AS116)+(AS130-AR130)+(AS131-AR131)+(AS133-AR133)-AS33</f>
        <v/>
      </c>
      <c r="AT209" s="33">
        <f>(AS114-AT114)+(AS115-AT115)+(AS116-AT116)+(AT130-AS130)+(AT131-AS131)+(AT133-AS133)-AT33</f>
        <v/>
      </c>
    </row>
    <row r="210">
      <c r="B210" s="6" t="inlineStr">
        <is>
          <t>Net Cash Generated by Operating Activities (CFO)</t>
        </is>
      </c>
      <c r="G210" s="34">
        <f>G205+G206+G207+G208+G209</f>
        <v/>
      </c>
      <c r="H210" s="34">
        <f>H205+H206+H207+H208+H209</f>
        <v/>
      </c>
      <c r="I210" s="34">
        <f>I205+I206+I207+I208+I209</f>
        <v/>
      </c>
      <c r="J210" s="34">
        <f>J205+J206+J207+J208+J209</f>
        <v/>
      </c>
      <c r="K210" s="34">
        <f>K205+K206+K207+K208+K209</f>
        <v/>
      </c>
      <c r="L210" s="34">
        <f>L205+L206+L207+L208+L209</f>
        <v/>
      </c>
      <c r="M210" s="34">
        <f>M205+M206+M207+M208+M209</f>
        <v/>
      </c>
      <c r="N210" s="34">
        <f>N205+N206+N207+N208+N209</f>
        <v/>
      </c>
      <c r="O210" s="34">
        <f>O205+O206+O207+O208+O209</f>
        <v/>
      </c>
      <c r="P210" s="34">
        <f>P205+P206+P207+P208+P209</f>
        <v/>
      </c>
      <c r="Q210" s="34">
        <f>Q205+Q206+Q207+Q208+Q209</f>
        <v/>
      </c>
      <c r="R210" s="34">
        <f>R205+R206+R207+R208+R209</f>
        <v/>
      </c>
      <c r="S210" s="34">
        <f>S205+S206+S207+S208+S209</f>
        <v/>
      </c>
      <c r="T210" s="34">
        <f>T205+T206+T207+T208+T209</f>
        <v/>
      </c>
      <c r="U210" s="34">
        <f>U205+U206+U207+U208+U209</f>
        <v/>
      </c>
      <c r="V210" s="34">
        <f>V205+V206+V207+V208+V209</f>
        <v/>
      </c>
      <c r="W210" s="34">
        <f>W205+W206+W207+W208+W209</f>
        <v/>
      </c>
      <c r="X210" s="34">
        <f>X205+X206+X207+X208+X209</f>
        <v/>
      </c>
      <c r="Y210" s="34">
        <f>Y205+Y206+Y207+Y208+Y209</f>
        <v/>
      </c>
      <c r="Z210" s="34">
        <f>Z205+Z206+Z207+Z208+Z209</f>
        <v/>
      </c>
      <c r="AA210" s="34">
        <f>AA205+AA206+AA207+AA208+AA209</f>
        <v/>
      </c>
      <c r="AB210" s="34">
        <f>AB205+AB206+AB207+AB208+AB209</f>
        <v/>
      </c>
      <c r="AC210" s="34">
        <f>AC205+AC206+AC207+AC208+AC209</f>
        <v/>
      </c>
      <c r="AD210" s="34">
        <f>AD205+AD206+AD207+AD208+AD209</f>
        <v/>
      </c>
      <c r="AE210" s="34">
        <f>AE205+AE206+AE207+AE208+AE209</f>
        <v/>
      </c>
      <c r="AF210" s="34">
        <f>AF205+AF206+AF207+AF208+AF209</f>
        <v/>
      </c>
      <c r="AG210" s="34">
        <f>AG205+AG206+AG207+AG208+AG209</f>
        <v/>
      </c>
      <c r="AH210" s="34">
        <f>AH205+AH206+AH207+AH208+AH209</f>
        <v/>
      </c>
      <c r="AI210" s="34">
        <f>AI205+AI206+AI207+AI208+AI209</f>
        <v/>
      </c>
      <c r="AK210" s="34">
        <f>AK205+AK206+AK207+AK208+AK209</f>
        <v/>
      </c>
      <c r="AL210" s="34">
        <f>AL205+AL206+AL207+AL208+AL209</f>
        <v/>
      </c>
      <c r="AM210" s="34">
        <f>AM205+AM206+AM207+AM208+AM209</f>
        <v/>
      </c>
      <c r="AN210" s="34">
        <f>AN205+AN206+AN207+AN208+AN209</f>
        <v/>
      </c>
      <c r="AO210" s="34">
        <f>AO205+AO206+AO207+AO208+AO209</f>
        <v/>
      </c>
      <c r="AP210" s="34">
        <f>AP205+AP206+AP207+AP208+AP209</f>
        <v/>
      </c>
      <c r="AQ210" s="34">
        <f>AQ205+AQ206+AQ207+AQ208+AQ209</f>
        <v/>
      </c>
      <c r="AR210" s="34">
        <f>AR205+AR206+AR207+AR208+AR209</f>
        <v/>
      </c>
      <c r="AS210" s="34">
        <f>AS205+AS206+AS207+AS208+AS209</f>
        <v/>
      </c>
      <c r="AT210" s="34">
        <f>AT205+AT206+AT207+AT208+AT209</f>
        <v/>
      </c>
    </row>
    <row r="211">
      <c r="D211" s="3" t="inlineStr">
        <is>
          <t>Recon: CFO</t>
        </is>
      </c>
      <c r="G211" s="35">
        <f>IF(_reported!G26="","",G210-_reported!G26)</f>
        <v/>
      </c>
      <c r="H211" s="35">
        <f>IF(_reported!H26="","",H210-_reported!H26)</f>
        <v/>
      </c>
      <c r="I211" s="35">
        <f>IF(_reported!I26="","",I210-_reported!I26)</f>
        <v/>
      </c>
      <c r="J211" s="35">
        <f>IF(_reported!J26="","",J210-_reported!J26)</f>
        <v/>
      </c>
      <c r="K211" s="35">
        <f>IF(_reported!K26="","",K210-_reported!K26)</f>
        <v/>
      </c>
      <c r="L211" s="35">
        <f>IF(_reported!L26="","",L210-_reported!L26)</f>
        <v/>
      </c>
      <c r="M211" s="35">
        <f>IF(_reported!M26="","",M210-_reported!M26)</f>
        <v/>
      </c>
      <c r="N211" s="35">
        <f>IF(_reported!N26="","",N210-_reported!N26)</f>
        <v/>
      </c>
      <c r="O211" s="35">
        <f>IF(_reported!O26="","",O210-_reported!O26)</f>
        <v/>
      </c>
      <c r="P211" s="35">
        <f>IF(_reported!P26="","",P210-_reported!P26)</f>
        <v/>
      </c>
      <c r="Q211" s="35">
        <f>IF(_reported!Q26="","",Q210-_reported!Q26)</f>
        <v/>
      </c>
      <c r="R211" s="35">
        <f>IF(_reported!R26="","",R210-_reported!R26)</f>
        <v/>
      </c>
      <c r="S211" s="35">
        <f>IF(_reported!S26="","",S210-_reported!S26)</f>
        <v/>
      </c>
      <c r="T211" s="35">
        <f>IF(_reported!T26="","",T210-_reported!T26)</f>
        <v/>
      </c>
      <c r="U211" s="35">
        <f>IF(_reported!U26="","",U210-_reported!U26)</f>
        <v/>
      </c>
      <c r="V211" s="35">
        <f>IF(_reported!V26="","",V210-_reported!V26)</f>
        <v/>
      </c>
      <c r="W211" s="35">
        <f>IF(_reported!W26="","",W210-_reported!W26)</f>
        <v/>
      </c>
      <c r="X211" s="35">
        <f>IF(_reported!X26="","",X210-_reported!X26)</f>
        <v/>
      </c>
      <c r="Y211" s="35">
        <f>IF(_reported!Y26="","",Y210-_reported!Y26)</f>
        <v/>
      </c>
      <c r="Z211" s="35">
        <f>IF(_reported!Z26="","",Z210-_reported!Z26)</f>
        <v/>
      </c>
      <c r="AA211" s="35">
        <f>IF(_reported!AA26="","",AA210-_reported!AA26)</f>
        <v/>
      </c>
      <c r="AB211" s="35">
        <f>IF(_reported!AB26="","",AB210-_reported!AB26)</f>
        <v/>
      </c>
      <c r="AC211" s="35">
        <f>IF(_reported!AC26="","",AC210-_reported!AC26)</f>
        <v/>
      </c>
      <c r="AD211" s="35">
        <f>IF(_reported!AD26="","",AD210-_reported!AD26)</f>
        <v/>
      </c>
      <c r="AE211" s="35">
        <f>IF(_reported!AE26="","",AE210-_reported!AE26)</f>
        <v/>
      </c>
      <c r="AF211" s="35">
        <f>IF(_reported!AF26="","",AF210-_reported!AF26)</f>
        <v/>
      </c>
      <c r="AG211" s="35">
        <f>IF(_reported!AG26="","",AG210-_reported!AG26)</f>
        <v/>
      </c>
      <c r="AH211" s="35">
        <f>IF(_reported!AH26="","",AH210-_reported!AH26)</f>
        <v/>
      </c>
      <c r="AI211" s="35">
        <f>IF(_reported!AI26="","",AI210-_reported!AI26)</f>
        <v/>
      </c>
      <c r="AK211" s="35">
        <f>IF(_reported!AK26="","",AK210-_reported!AK26)</f>
        <v/>
      </c>
      <c r="AL211" s="35">
        <f>IF(_reported!AL26="","",AL210-_reported!AL26)</f>
        <v/>
      </c>
      <c r="AM211" s="35">
        <f>IF(_reported!AM26="","",AM210-_reported!AM26)</f>
        <v/>
      </c>
      <c r="AN211" s="35">
        <f>IF(_reported!AN26="","",AN210-_reported!AN26)</f>
        <v/>
      </c>
      <c r="AO211" s="35">
        <f>IF(_reported!AO26="","",AO210-_reported!AO26)</f>
        <v/>
      </c>
      <c r="AP211" s="35">
        <f>IF(_reported!AP26="","",AP210-_reported!AP26)</f>
        <v/>
      </c>
      <c r="AQ211" s="35">
        <f>IF(_reported!AQ26="","",AQ210-_reported!AQ26)</f>
        <v/>
      </c>
      <c r="AR211" s="35">
        <f>IF(_reported!AR26="","",AR210-_reported!AR26)</f>
        <v/>
      </c>
      <c r="AS211" s="35">
        <f>IF(_reported!AS26="","",AS210-_reported!AS26)</f>
        <v/>
      </c>
      <c r="AT211" s="35">
        <f>IF(_reported!AT26="","",AT210-_reported!AT26)</f>
        <v/>
      </c>
    </row>
    <row r="212"/>
    <row r="213">
      <c r="C213" s="8" t="inlineStr">
        <is>
          <t>Interest Received</t>
        </is>
      </c>
      <c r="G213" s="36" t="n">
        <v>1.494</v>
      </c>
      <c r="H213" s="36" t="n">
        <v>1.546</v>
      </c>
      <c r="I213" s="36" t="n">
        <v>1.43</v>
      </c>
      <c r="J213" s="36" t="n">
        <v>1.521</v>
      </c>
      <c r="K213" s="36" t="n">
        <v>1.527</v>
      </c>
      <c r="L213" s="36" t="n">
        <v>2.796</v>
      </c>
      <c r="M213" s="36" t="n">
        <v>5.117</v>
      </c>
      <c r="N213" s="36" t="n">
        <v>8.644</v>
      </c>
      <c r="O213" s="36" t="n">
        <v>12.281</v>
      </c>
      <c r="P213" s="36" t="n">
        <v>14.345</v>
      </c>
      <c r="Q213" s="36" t="n">
        <v>14.389</v>
      </c>
      <c r="R213" s="36" t="n">
        <v>14.872</v>
      </c>
      <c r="S213" s="36" t="n">
        <v>17.41</v>
      </c>
      <c r="T213" s="36" t="n">
        <v>19.195</v>
      </c>
      <c r="U213" s="36" t="n">
        <v>21.356</v>
      </c>
      <c r="V213" s="36" t="n">
        <v>18.473</v>
      </c>
      <c r="W213" s="36" t="n">
        <v>24.419</v>
      </c>
      <c r="X213" s="36" t="n">
        <v>26.025</v>
      </c>
      <c r="Y213" s="36" t="n">
        <v>22.351</v>
      </c>
      <c r="Z213" s="36" t="n">
        <v>26.16</v>
      </c>
      <c r="AA213" s="36" t="n">
        <v>26.746</v>
      </c>
      <c r="AB213" s="37">
        <f>AB33-AB230</f>
        <v/>
      </c>
      <c r="AC213" s="37">
        <f>AC33-AC230</f>
        <v/>
      </c>
      <c r="AD213" s="37">
        <f>AD33-AD230</f>
        <v/>
      </c>
      <c r="AE213" s="37">
        <f>AE33-AE230</f>
        <v/>
      </c>
      <c r="AF213" s="37">
        <f>AF33-AF230</f>
        <v/>
      </c>
      <c r="AG213" s="37">
        <f>AG33-AG230</f>
        <v/>
      </c>
      <c r="AH213" s="37">
        <f>AH33-AH230</f>
        <v/>
      </c>
      <c r="AI213" s="37">
        <f>AI33-AI230</f>
        <v/>
      </c>
      <c r="AK213" s="36" t="n">
        <v>5.991</v>
      </c>
      <c r="AL213" s="36" t="n">
        <v>18.084</v>
      </c>
      <c r="AM213" s="36" t="n">
        <v>55.887</v>
      </c>
      <c r="AN213" s="36" t="n">
        <v>76.434</v>
      </c>
      <c r="AO213" s="36" t="n">
        <v>98.955</v>
      </c>
      <c r="AP213" s="37">
        <f>AA213+AB213+AC213+AD213</f>
        <v/>
      </c>
      <c r="AQ213" s="37">
        <f>AE213+AF213+AG213+AH213</f>
        <v/>
      </c>
      <c r="AR213" s="37">
        <f>AR33-AR230</f>
        <v/>
      </c>
      <c r="AS213" s="37">
        <f>AS33-AS230</f>
        <v/>
      </c>
      <c r="AT213" s="37">
        <f>AT33-AT230</f>
        <v/>
      </c>
    </row>
    <row r="214">
      <c r="C214" s="8" t="inlineStr">
        <is>
          <t>Cash Dividend Received</t>
        </is>
      </c>
      <c r="G214" s="32" t="n">
        <v>0.169</v>
      </c>
      <c r="H214" s="32" t="n">
        <v>0.383</v>
      </c>
      <c r="I214" s="32" t="n">
        <v>1.942</v>
      </c>
      <c r="J214" s="32" t="n">
        <v>0.005</v>
      </c>
      <c r="K214" s="32" t="n">
        <v>0</v>
      </c>
      <c r="L214" s="32" t="n">
        <v>0.531</v>
      </c>
      <c r="M214" s="32" t="n">
        <v>2.479</v>
      </c>
      <c r="N214" s="32" t="n">
        <v>0.006</v>
      </c>
      <c r="O214" s="32" t="n">
        <v>0.063</v>
      </c>
      <c r="P214" s="32" t="n">
        <v>0.833</v>
      </c>
      <c r="Q214" s="32" t="n">
        <v>2.568</v>
      </c>
      <c r="R214" s="32" t="n">
        <v>0.058</v>
      </c>
      <c r="S214" s="32" t="n">
        <v>0.09</v>
      </c>
      <c r="T214" s="32" t="n">
        <v>0.805</v>
      </c>
      <c r="U214" s="32" t="n">
        <v>2.405</v>
      </c>
      <c r="V214" s="32" t="n">
        <v>0.207</v>
      </c>
      <c r="W214" s="32" t="n">
        <v>0.095</v>
      </c>
      <c r="X214" s="32" t="n">
        <v>1.091</v>
      </c>
      <c r="Y214" s="32" t="n">
        <v>2.705</v>
      </c>
      <c r="Z214" s="32" t="n">
        <v>0.049</v>
      </c>
      <c r="AA214" s="32" t="n">
        <v>1.041</v>
      </c>
      <c r="AB214" s="39" t="n">
        <v>0</v>
      </c>
      <c r="AC214" s="39" t="n">
        <v>0</v>
      </c>
      <c r="AD214" s="39" t="n">
        <v>0</v>
      </c>
      <c r="AE214" s="39" t="n">
        <v>0</v>
      </c>
      <c r="AF214" s="39" t="n">
        <v>0</v>
      </c>
      <c r="AG214" s="39" t="n">
        <v>0</v>
      </c>
      <c r="AH214" s="39" t="n">
        <v>0</v>
      </c>
      <c r="AI214" s="39" t="n">
        <v>0</v>
      </c>
      <c r="AK214" s="32" t="n">
        <v>2.499</v>
      </c>
      <c r="AL214" s="32" t="n">
        <v>3.016</v>
      </c>
      <c r="AM214" s="32" t="n">
        <v>3.522</v>
      </c>
      <c r="AN214" s="32" t="n">
        <v>3.507</v>
      </c>
      <c r="AO214" s="32" t="n">
        <v>3.94</v>
      </c>
      <c r="AP214" s="33">
        <f>AA214+AB214+AC214+AD214</f>
        <v/>
      </c>
      <c r="AQ214" s="33">
        <f>AE214+AF214+AG214+AH214</f>
        <v/>
      </c>
      <c r="AR214" s="39" t="n">
        <v>0</v>
      </c>
      <c r="AS214" s="39" t="n">
        <v>0</v>
      </c>
      <c r="AT214" s="39" t="n">
        <v>0</v>
      </c>
    </row>
    <row r="215">
      <c r="C215" s="8" t="inlineStr">
        <is>
          <t>Acquisitions of Property, Plant and Equipment (Capex)</t>
        </is>
      </c>
      <c r="G215" s="32" t="n">
        <v>-248.029</v>
      </c>
      <c r="H215" s="32" t="n">
        <v>-166.971</v>
      </c>
      <c r="I215" s="32" t="n">
        <v>-188.64</v>
      </c>
      <c r="J215" s="32" t="n">
        <v>-235.556</v>
      </c>
      <c r="K215" s="32" t="n">
        <v>-262.135</v>
      </c>
      <c r="L215" s="32" t="n">
        <v>-217.723</v>
      </c>
      <c r="M215" s="32" t="n">
        <v>-265.97</v>
      </c>
      <c r="N215" s="32" t="n">
        <v>-336.844</v>
      </c>
      <c r="O215" s="32" t="n">
        <v>-302.499</v>
      </c>
      <c r="P215" s="32" t="n">
        <v>-250.534</v>
      </c>
      <c r="Q215" s="32" t="n">
        <v>-226.624</v>
      </c>
      <c r="R215" s="32" t="n">
        <v>-170.16</v>
      </c>
      <c r="S215" s="32" t="n">
        <v>-181.305</v>
      </c>
      <c r="T215" s="32" t="n">
        <v>-205.674</v>
      </c>
      <c r="U215" s="32" t="n">
        <v>-207.079</v>
      </c>
      <c r="V215" s="32" t="n">
        <v>-361.949</v>
      </c>
      <c r="W215" s="32" t="n">
        <v>-330.827</v>
      </c>
      <c r="X215" s="32" t="n">
        <v>-297.226</v>
      </c>
      <c r="Y215" s="32" t="n">
        <v>-287.452</v>
      </c>
      <c r="Z215" s="32" t="n">
        <v>-356.906</v>
      </c>
      <c r="AA215" s="32" t="n">
        <v>-350.763</v>
      </c>
      <c r="AB215" s="33">
        <f>-AB16*AB198</f>
        <v/>
      </c>
      <c r="AC215" s="33">
        <f>-AC16*AC198</f>
        <v/>
      </c>
      <c r="AD215" s="33">
        <f>-AD16*AD198</f>
        <v/>
      </c>
      <c r="AE215" s="33">
        <f>-AE16*AE198</f>
        <v/>
      </c>
      <c r="AF215" s="33">
        <f>-AF16*AF198</f>
        <v/>
      </c>
      <c r="AG215" s="33">
        <f>-AG16*AG198</f>
        <v/>
      </c>
      <c r="AH215" s="33">
        <f>-AH16*AH198</f>
        <v/>
      </c>
      <c r="AI215" s="33">
        <f>-AI16*AI198</f>
        <v/>
      </c>
      <c r="AK215" s="32" t="n">
        <v>-839.196</v>
      </c>
      <c r="AL215" s="32" t="n">
        <v>-1082.672</v>
      </c>
      <c r="AM215" s="32" t="n">
        <v>-949.817</v>
      </c>
      <c r="AN215" s="32" t="n">
        <v>-956.0069999999999</v>
      </c>
      <c r="AO215" s="32" t="n">
        <v>-1272.411</v>
      </c>
      <c r="AP215" s="33">
        <f>AA215+AB215+AC215+AD215</f>
        <v/>
      </c>
      <c r="AQ215" s="33">
        <f>AE215+AF215+AG215+AH215</f>
        <v/>
      </c>
      <c r="AR215" s="33">
        <f>-AR16*AR198</f>
        <v/>
      </c>
      <c r="AS215" s="33">
        <f>-AS16*AS198</f>
        <v/>
      </c>
      <c r="AT215" s="33">
        <f>-AT16*AT198</f>
        <v/>
      </c>
    </row>
    <row r="216">
      <c r="C216" s="8" t="inlineStr">
        <is>
          <t>Acquisitions of Marketable Financial Instruments</t>
        </is>
      </c>
      <c r="G216" s="32" t="n">
        <v>-77.66200000000001</v>
      </c>
      <c r="H216" s="32" t="n">
        <v>-73.923</v>
      </c>
      <c r="I216" s="32" t="n">
        <v>-43.857</v>
      </c>
      <c r="J216" s="32" t="n">
        <v>-64.246</v>
      </c>
      <c r="K216" s="32" t="n">
        <v>-55.99</v>
      </c>
      <c r="L216" s="32" t="n">
        <v>-65.199</v>
      </c>
      <c r="M216" s="32" t="n">
        <v>-51.589</v>
      </c>
      <c r="N216" s="32" t="n">
        <v>-65.04000000000001</v>
      </c>
      <c r="O216" s="32" t="n">
        <v>-34.892</v>
      </c>
      <c r="P216" s="32" t="n">
        <v>-73.8</v>
      </c>
      <c r="Q216" s="32" t="n">
        <v>-62.105</v>
      </c>
      <c r="R216" s="32" t="n">
        <v>-55.485</v>
      </c>
      <c r="S216" s="32" t="n">
        <v>-45.8</v>
      </c>
      <c r="T216" s="32" t="n">
        <v>-63.263</v>
      </c>
      <c r="U216" s="32" t="n">
        <v>-54.209</v>
      </c>
      <c r="V216" s="32" t="n">
        <v>-77.351</v>
      </c>
      <c r="W216" s="32" t="n">
        <v>-70.741</v>
      </c>
      <c r="X216" s="32" t="n">
        <v>-61.989</v>
      </c>
      <c r="Y216" s="32" t="n">
        <v>-50.445</v>
      </c>
      <c r="Z216" s="32" t="n">
        <v>-72.197</v>
      </c>
      <c r="AA216" s="32" t="n">
        <v>-91.621</v>
      </c>
      <c r="AB216" s="39" t="n">
        <v>0</v>
      </c>
      <c r="AC216" s="39" t="n">
        <v>0</v>
      </c>
      <c r="AD216" s="39" t="n">
        <v>0</v>
      </c>
      <c r="AE216" s="39" t="n">
        <v>0</v>
      </c>
      <c r="AF216" s="39" t="n">
        <v>0</v>
      </c>
      <c r="AG216" s="39" t="n">
        <v>0</v>
      </c>
      <c r="AH216" s="39" t="n">
        <v>0</v>
      </c>
      <c r="AI216" s="39" t="n">
        <v>0</v>
      </c>
      <c r="AK216" s="32" t="n">
        <v>-259.688</v>
      </c>
      <c r="AL216" s="32" t="n">
        <v>-237.818</v>
      </c>
      <c r="AM216" s="32" t="n">
        <v>-226.282</v>
      </c>
      <c r="AN216" s="32" t="n">
        <v>-240.623</v>
      </c>
      <c r="AO216" s="32" t="n">
        <v>-255.372</v>
      </c>
      <c r="AP216" s="33">
        <f>AA216+AB216+AC216+AD216</f>
        <v/>
      </c>
      <c r="AQ216" s="33">
        <f>AE216+AF216+AG216+AH216</f>
        <v/>
      </c>
      <c r="AR216" s="39" t="n">
        <v>0</v>
      </c>
      <c r="AS216" s="39" t="n">
        <v>0</v>
      </c>
      <c r="AT216" s="39" t="n">
        <v>0</v>
      </c>
    </row>
    <row r="217">
      <c r="C217" s="8" t="inlineStr">
        <is>
          <t>Proceeds from Disposal of Property, Plant and Equipment</t>
        </is>
      </c>
      <c r="G217" s="32" t="n">
        <v>0.058</v>
      </c>
      <c r="H217" s="32" t="n">
        <v>0.059</v>
      </c>
      <c r="I217" s="32" t="n">
        <v>0.097</v>
      </c>
      <c r="J217" s="32" t="n">
        <v>0.176</v>
      </c>
      <c r="K217" s="32" t="n">
        <v>0.609</v>
      </c>
      <c r="L217" s="32" t="n">
        <v>0.064</v>
      </c>
      <c r="M217" s="32" t="n">
        <v>0.128</v>
      </c>
      <c r="N217" s="32" t="n">
        <v>0.182</v>
      </c>
      <c r="O217" s="32" t="n">
        <v>0.073</v>
      </c>
      <c r="P217" s="32" t="n">
        <v>0.17</v>
      </c>
      <c r="Q217" s="32" t="n">
        <v>0.149</v>
      </c>
      <c r="R217" s="32" t="n">
        <v>0.312</v>
      </c>
      <c r="S217" s="32" t="n">
        <v>0.337</v>
      </c>
      <c r="T217" s="32" t="n">
        <v>0.156</v>
      </c>
      <c r="U217" s="32" t="n">
        <v>0.146</v>
      </c>
      <c r="V217" s="32" t="n">
        <v>0.256</v>
      </c>
      <c r="W217" s="32" t="n">
        <v>0.128</v>
      </c>
      <c r="X217" s="32" t="n">
        <v>0.117</v>
      </c>
      <c r="Y217" s="32" t="n">
        <v>0.07000000000000001</v>
      </c>
      <c r="Z217" s="32" t="n">
        <v>0.482</v>
      </c>
      <c r="AA217" s="32" t="n">
        <v>1.813</v>
      </c>
      <c r="AB217" s="39" t="n">
        <v>0</v>
      </c>
      <c r="AC217" s="39" t="n">
        <v>0</v>
      </c>
      <c r="AD217" s="39" t="n">
        <v>0</v>
      </c>
      <c r="AE217" s="39" t="n">
        <v>0</v>
      </c>
      <c r="AF217" s="39" t="n">
        <v>0</v>
      </c>
      <c r="AG217" s="39" t="n">
        <v>0</v>
      </c>
      <c r="AH217" s="39" t="n">
        <v>0</v>
      </c>
      <c r="AI217" s="39" t="n">
        <v>0</v>
      </c>
      <c r="AK217" s="32" t="n">
        <v>0.39</v>
      </c>
      <c r="AL217" s="32" t="n">
        <v>0.983</v>
      </c>
      <c r="AM217" s="32" t="n">
        <v>0.704</v>
      </c>
      <c r="AN217" s="32" t="n">
        <v>0.895</v>
      </c>
      <c r="AO217" s="32" t="n">
        <v>0.797</v>
      </c>
      <c r="AP217" s="33">
        <f>AA217+AB217+AC217+AD217</f>
        <v/>
      </c>
      <c r="AQ217" s="33">
        <f>AE217+AF217+AG217+AH217</f>
        <v/>
      </c>
      <c r="AR217" s="39" t="n">
        <v>0</v>
      </c>
      <c r="AS217" s="39" t="n">
        <v>0</v>
      </c>
      <c r="AT217" s="39" t="n">
        <v>0</v>
      </c>
    </row>
    <row r="218">
      <c r="C218" s="8" t="inlineStr">
        <is>
          <t>Proceeds from Disposal/Redemption of Marketable Fin Instruments</t>
        </is>
      </c>
      <c r="G218" s="32" t="n">
        <v>81.16800000000001</v>
      </c>
      <c r="H218" s="32" t="n">
        <v>74.00700000000001</v>
      </c>
      <c r="I218" s="32" t="n">
        <v>52.933</v>
      </c>
      <c r="J218" s="32" t="n">
        <v>55.865</v>
      </c>
      <c r="K218" s="32" t="n">
        <v>29.254</v>
      </c>
      <c r="L218" s="32" t="n">
        <v>5.603</v>
      </c>
      <c r="M218" s="32" t="n">
        <v>26.985</v>
      </c>
      <c r="N218" s="32" t="n">
        <v>45.451</v>
      </c>
      <c r="O218" s="32" t="n">
        <v>51.05</v>
      </c>
      <c r="P218" s="32" t="n">
        <v>44.473</v>
      </c>
      <c r="Q218" s="32" t="n">
        <v>22.448</v>
      </c>
      <c r="R218" s="32" t="n">
        <v>52.334</v>
      </c>
      <c r="S218" s="32" t="n">
        <v>50.224</v>
      </c>
      <c r="T218" s="32" t="n">
        <v>44.5</v>
      </c>
      <c r="U218" s="32" t="n">
        <v>34.426</v>
      </c>
      <c r="V218" s="32" t="n">
        <v>56.885</v>
      </c>
      <c r="W218" s="32" t="n">
        <v>53.926</v>
      </c>
      <c r="X218" s="32" t="n">
        <v>73.744</v>
      </c>
      <c r="Y218" s="32" t="n">
        <v>49.196</v>
      </c>
      <c r="Z218" s="32" t="n">
        <v>41.39</v>
      </c>
      <c r="AA218" s="32" t="n">
        <v>61.305</v>
      </c>
      <c r="AB218" s="39" t="n">
        <v>0</v>
      </c>
      <c r="AC218" s="39" t="n">
        <v>0</v>
      </c>
      <c r="AD218" s="39" t="n">
        <v>0</v>
      </c>
      <c r="AE218" s="39" t="n">
        <v>0</v>
      </c>
      <c r="AF218" s="39" t="n">
        <v>0</v>
      </c>
      <c r="AG218" s="39" t="n">
        <v>0</v>
      </c>
      <c r="AH218" s="39" t="n">
        <v>0</v>
      </c>
      <c r="AI218" s="39" t="n">
        <v>0</v>
      </c>
      <c r="AK218" s="32" t="n">
        <v>263.973</v>
      </c>
      <c r="AL218" s="32" t="n">
        <v>107.293</v>
      </c>
      <c r="AM218" s="32" t="n">
        <v>170.305</v>
      </c>
      <c r="AN218" s="32" t="n">
        <v>186.035</v>
      </c>
      <c r="AO218" s="32" t="n">
        <v>218.256</v>
      </c>
      <c r="AP218" s="33">
        <f>AA218+AB218+AC218+AD218</f>
        <v/>
      </c>
      <c r="AQ218" s="33">
        <f>AE218+AF218+AG218+AH218</f>
        <v/>
      </c>
      <c r="AR218" s="39" t="n">
        <v>0</v>
      </c>
      <c r="AS218" s="39" t="n">
        <v>0</v>
      </c>
      <c r="AT218" s="39" t="n">
        <v>0</v>
      </c>
    </row>
    <row r="219">
      <c r="C219" s="8" t="inlineStr">
        <is>
          <t>Others (investing)</t>
        </is>
      </c>
      <c r="G219" s="32" t="n">
        <v>-1.449</v>
      </c>
      <c r="H219" s="32" t="n">
        <v>-4.853</v>
      </c>
      <c r="I219" s="32" t="n">
        <v>-0.925</v>
      </c>
      <c r="J219" s="32" t="n">
        <v>-3.108</v>
      </c>
      <c r="K219" s="32" t="n">
        <v>-1.339</v>
      </c>
      <c r="L219" s="32" t="n">
        <v>-2.004</v>
      </c>
      <c r="M219" s="32" t="n">
        <v>-1.54</v>
      </c>
      <c r="N219" s="32" t="n">
        <v>5.069</v>
      </c>
      <c r="O219" s="32" t="n">
        <v>1.692</v>
      </c>
      <c r="P219" s="32" t="n">
        <v>5.187</v>
      </c>
      <c r="Q219" s="32" t="n">
        <v>6.932</v>
      </c>
      <c r="R219" s="32" t="n">
        <v>25.75</v>
      </c>
      <c r="S219" s="32" t="n">
        <v>-0.763</v>
      </c>
      <c r="T219" s="32" t="n">
        <v>6.673</v>
      </c>
      <c r="U219" s="32" t="n">
        <v>7.446</v>
      </c>
      <c r="V219" s="32" t="n">
        <v>51.56</v>
      </c>
      <c r="W219" s="32" t="n">
        <v>32.808</v>
      </c>
      <c r="X219" s="32" t="n">
        <v>29.749</v>
      </c>
      <c r="Y219" s="32" t="n">
        <v>3.823</v>
      </c>
      <c r="Z219" s="32" t="n">
        <v>-4.939</v>
      </c>
      <c r="AA219" s="32" t="n">
        <v>-5.375</v>
      </c>
      <c r="AB219" s="39" t="n">
        <v>0</v>
      </c>
      <c r="AC219" s="39" t="n">
        <v>0</v>
      </c>
      <c r="AD219" s="39" t="n">
        <v>0</v>
      </c>
      <c r="AE219" s="39" t="n">
        <v>0</v>
      </c>
      <c r="AF219" s="39" t="n">
        <v>0</v>
      </c>
      <c r="AG219" s="39" t="n">
        <v>0</v>
      </c>
      <c r="AH219" s="39" t="n">
        <v>0</v>
      </c>
      <c r="AI219" s="39" t="n">
        <v>0</v>
      </c>
      <c r="AK219" s="32" t="n">
        <v>-10.335</v>
      </c>
      <c r="AL219" s="32" t="n">
        <v>0.186</v>
      </c>
      <c r="AM219" s="32" t="n">
        <v>39.561</v>
      </c>
      <c r="AN219" s="32" t="n">
        <v>64.916</v>
      </c>
      <c r="AO219" s="32" t="n">
        <v>61.441</v>
      </c>
      <c r="AP219" s="33">
        <f>AA219+AB219+AC219+AD219</f>
        <v/>
      </c>
      <c r="AQ219" s="33">
        <f>AE219+AF219+AG219+AH219</f>
        <v/>
      </c>
      <c r="AR219" s="39" t="n">
        <v>0</v>
      </c>
      <c r="AS219" s="39" t="n">
        <v>0</v>
      </c>
      <c r="AT219" s="39" t="n">
        <v>0</v>
      </c>
    </row>
    <row r="220">
      <c r="B220" s="6" t="inlineStr">
        <is>
          <t>Net Cash Used in Investing Activities (CFI)</t>
        </is>
      </c>
      <c r="G220" s="34">
        <f>G213+G214+G215+G216+G217+G218+G219</f>
        <v/>
      </c>
      <c r="H220" s="34">
        <f>H213+H214+H215+H216+H217+H218+H219</f>
        <v/>
      </c>
      <c r="I220" s="34">
        <f>I213+I214+I215+I216+I217+I218+I219</f>
        <v/>
      </c>
      <c r="J220" s="34">
        <f>J213+J214+J215+J216+J217+J218+J219</f>
        <v/>
      </c>
      <c r="K220" s="34">
        <f>K213+K214+K215+K216+K217+K218+K219</f>
        <v/>
      </c>
      <c r="L220" s="34">
        <f>L213+L214+L215+L216+L217+L218+L219</f>
        <v/>
      </c>
      <c r="M220" s="34">
        <f>M213+M214+M215+M216+M217+M218+M219</f>
        <v/>
      </c>
      <c r="N220" s="34">
        <f>N213+N214+N215+N216+N217+N218+N219</f>
        <v/>
      </c>
      <c r="O220" s="34">
        <f>O213+O214+O215+O216+O217+O218+O219</f>
        <v/>
      </c>
      <c r="P220" s="34">
        <f>P213+P214+P215+P216+P217+P218+P219</f>
        <v/>
      </c>
      <c r="Q220" s="34">
        <f>Q213+Q214+Q215+Q216+Q217+Q218+Q219</f>
        <v/>
      </c>
      <c r="R220" s="34">
        <f>R213+R214+R215+R216+R217+R218+R219</f>
        <v/>
      </c>
      <c r="S220" s="34">
        <f>S213+S214+S215+S216+S217+S218+S219</f>
        <v/>
      </c>
      <c r="T220" s="34">
        <f>T213+T214+T215+T216+T217+T218+T219</f>
        <v/>
      </c>
      <c r="U220" s="34">
        <f>U213+U214+U215+U216+U217+U218+U219</f>
        <v/>
      </c>
      <c r="V220" s="34">
        <f>V213+V214+V215+V216+V217+V218+V219</f>
        <v/>
      </c>
      <c r="W220" s="34">
        <f>W213+W214+W215+W216+W217+W218+W219</f>
        <v/>
      </c>
      <c r="X220" s="34">
        <f>X213+X214+X215+X216+X217+X218+X219</f>
        <v/>
      </c>
      <c r="Y220" s="34">
        <f>Y213+Y214+Y215+Y216+Y217+Y218+Y219</f>
        <v/>
      </c>
      <c r="Z220" s="34">
        <f>Z213+Z214+Z215+Z216+Z217+Z218+Z219</f>
        <v/>
      </c>
      <c r="AA220" s="34">
        <f>AA213+AA214+AA215+AA216+AA217+AA218+AA219</f>
        <v/>
      </c>
      <c r="AB220" s="34">
        <f>AB213+AB214+AB215+AB216+AB217+AB218+AB219</f>
        <v/>
      </c>
      <c r="AC220" s="34">
        <f>AC213+AC214+AC215+AC216+AC217+AC218+AC219</f>
        <v/>
      </c>
      <c r="AD220" s="34">
        <f>AD213+AD214+AD215+AD216+AD217+AD218+AD219</f>
        <v/>
      </c>
      <c r="AE220" s="34">
        <f>AE213+AE214+AE215+AE216+AE217+AE218+AE219</f>
        <v/>
      </c>
      <c r="AF220" s="34">
        <f>AF213+AF214+AF215+AF216+AF217+AF218+AF219</f>
        <v/>
      </c>
      <c r="AG220" s="34">
        <f>AG213+AG214+AG215+AG216+AG217+AG218+AG219</f>
        <v/>
      </c>
      <c r="AH220" s="34">
        <f>AH213+AH214+AH215+AH216+AH217+AH218+AH219</f>
        <v/>
      </c>
      <c r="AI220" s="34">
        <f>AI213+AI214+AI215+AI216+AI217+AI218+AI219</f>
        <v/>
      </c>
      <c r="AK220" s="34">
        <f>AK213+AK214+AK215+AK216+AK217+AK218+AK219</f>
        <v/>
      </c>
      <c r="AL220" s="34">
        <f>AL213+AL214+AL215+AL216+AL217+AL218+AL219</f>
        <v/>
      </c>
      <c r="AM220" s="34">
        <f>AM213+AM214+AM215+AM216+AM217+AM218+AM219</f>
        <v/>
      </c>
      <c r="AN220" s="34">
        <f>AN213+AN214+AN215+AN216+AN217+AN218+AN219</f>
        <v/>
      </c>
      <c r="AO220" s="34">
        <f>AO213+AO214+AO215+AO216+AO217+AO218+AO219</f>
        <v/>
      </c>
      <c r="AP220" s="34">
        <f>AP213+AP214+AP215+AP216+AP217+AP218+AP219</f>
        <v/>
      </c>
      <c r="AQ220" s="34">
        <f>AQ213+AQ214+AQ215+AQ216+AQ217+AQ218+AQ219</f>
        <v/>
      </c>
      <c r="AR220" s="34">
        <f>AR213+AR214+AR215+AR216+AR217+AR218+AR219</f>
        <v/>
      </c>
      <c r="AS220" s="34">
        <f>AS213+AS214+AS215+AS216+AS217+AS218+AS219</f>
        <v/>
      </c>
      <c r="AT220" s="34">
        <f>AT213+AT214+AT215+AT216+AT217+AT218+AT219</f>
        <v/>
      </c>
    </row>
    <row r="221">
      <c r="D221" s="3" t="inlineStr">
        <is>
          <t>Recon: CFI</t>
        </is>
      </c>
      <c r="G221" s="35">
        <f>IF(_reported!G27="","",G220-_reported!G27)</f>
        <v/>
      </c>
      <c r="H221" s="35">
        <f>IF(_reported!H27="","",H220-_reported!H27)</f>
        <v/>
      </c>
      <c r="I221" s="35">
        <f>IF(_reported!I27="","",I220-_reported!I27)</f>
        <v/>
      </c>
      <c r="J221" s="35">
        <f>IF(_reported!J27="","",J220-_reported!J27)</f>
        <v/>
      </c>
      <c r="K221" s="35">
        <f>IF(_reported!K27="","",K220-_reported!K27)</f>
        <v/>
      </c>
      <c r="L221" s="35">
        <f>IF(_reported!L27="","",L220-_reported!L27)</f>
        <v/>
      </c>
      <c r="M221" s="35">
        <f>IF(_reported!M27="","",M220-_reported!M27)</f>
        <v/>
      </c>
      <c r="N221" s="35">
        <f>IF(_reported!N27="","",N220-_reported!N27)</f>
        <v/>
      </c>
      <c r="O221" s="35">
        <f>IF(_reported!O27="","",O220-_reported!O27)</f>
        <v/>
      </c>
      <c r="P221" s="35">
        <f>IF(_reported!P27="","",P220-_reported!P27)</f>
        <v/>
      </c>
      <c r="Q221" s="35">
        <f>IF(_reported!Q27="","",Q220-_reported!Q27)</f>
        <v/>
      </c>
      <c r="R221" s="35">
        <f>IF(_reported!R27="","",R220-_reported!R27)</f>
        <v/>
      </c>
      <c r="S221" s="35">
        <f>IF(_reported!S27="","",S220-_reported!S27)</f>
        <v/>
      </c>
      <c r="T221" s="35">
        <f>IF(_reported!T27="","",T220-_reported!T27)</f>
        <v/>
      </c>
      <c r="U221" s="35">
        <f>IF(_reported!U27="","",U220-_reported!U27)</f>
        <v/>
      </c>
      <c r="V221" s="35">
        <f>IF(_reported!V27="","",V220-_reported!V27)</f>
        <v/>
      </c>
      <c r="W221" s="35">
        <f>IF(_reported!W27="","",W220-_reported!W27)</f>
        <v/>
      </c>
      <c r="X221" s="35">
        <f>IF(_reported!X27="","",X220-_reported!X27)</f>
        <v/>
      </c>
      <c r="Y221" s="35">
        <f>IF(_reported!Y27="","",Y220-_reported!Y27)</f>
        <v/>
      </c>
      <c r="Z221" s="35">
        <f>IF(_reported!Z27="","",Z220-_reported!Z27)</f>
        <v/>
      </c>
      <c r="AA221" s="35">
        <f>IF(_reported!AA27="","",AA220-_reported!AA27)</f>
        <v/>
      </c>
      <c r="AB221" s="35">
        <f>IF(_reported!AB27="","",AB220-_reported!AB27)</f>
        <v/>
      </c>
      <c r="AC221" s="35">
        <f>IF(_reported!AC27="","",AC220-_reported!AC27)</f>
        <v/>
      </c>
      <c r="AD221" s="35">
        <f>IF(_reported!AD27="","",AD220-_reported!AD27)</f>
        <v/>
      </c>
      <c r="AE221" s="35">
        <f>IF(_reported!AE27="","",AE220-_reported!AE27)</f>
        <v/>
      </c>
      <c r="AF221" s="35">
        <f>IF(_reported!AF27="","",AF220-_reported!AF27)</f>
        <v/>
      </c>
      <c r="AG221" s="35">
        <f>IF(_reported!AG27="","",AG220-_reported!AG27)</f>
        <v/>
      </c>
      <c r="AH221" s="35">
        <f>IF(_reported!AH27="","",AH220-_reported!AH27)</f>
        <v/>
      </c>
      <c r="AI221" s="35">
        <f>IF(_reported!AI27="","",AI220-_reported!AI27)</f>
        <v/>
      </c>
      <c r="AK221" s="35">
        <f>IF(_reported!AK27="","",AK220-_reported!AK27)</f>
        <v/>
      </c>
      <c r="AL221" s="35">
        <f>IF(_reported!AL27="","",AL220-_reported!AL27)</f>
        <v/>
      </c>
      <c r="AM221" s="35">
        <f>IF(_reported!AM27="","",AM220-_reported!AM27)</f>
        <v/>
      </c>
      <c r="AN221" s="35">
        <f>IF(_reported!AN27="","",AN220-_reported!AN27)</f>
        <v/>
      </c>
      <c r="AO221" s="35">
        <f>IF(_reported!AO27="","",AO220-_reported!AO27)</f>
        <v/>
      </c>
      <c r="AP221" s="35">
        <f>IF(_reported!AP27="","",AP220-_reported!AP27)</f>
        <v/>
      </c>
      <c r="AQ221" s="35">
        <f>IF(_reported!AQ27="","",AQ220-_reported!AQ27)</f>
        <v/>
      </c>
      <c r="AR221" s="35">
        <f>IF(_reported!AR27="","",AR220-_reported!AR27)</f>
        <v/>
      </c>
      <c r="AS221" s="35">
        <f>IF(_reported!AS27="","",AS220-_reported!AS27)</f>
        <v/>
      </c>
      <c r="AT221" s="35">
        <f>IF(_reported!AT27="","",AT220-_reported!AT27)</f>
        <v/>
      </c>
    </row>
    <row r="222"/>
    <row r="223">
      <c r="C223" s="8" t="inlineStr">
        <is>
          <t>Increase (Decrease) in Short-term Loans</t>
        </is>
      </c>
      <c r="G223" s="36" t="n">
        <v>52.072</v>
      </c>
      <c r="H223" s="36" t="n">
        <v>3.552</v>
      </c>
      <c r="I223" s="36" t="n">
        <v>-18.094</v>
      </c>
      <c r="J223" s="36" t="n">
        <v>-1.862</v>
      </c>
      <c r="K223" s="36" t="n">
        <v>30.529</v>
      </c>
      <c r="L223" s="36" t="n">
        <v>-26.48</v>
      </c>
      <c r="M223" s="36" t="n">
        <v>-116.009</v>
      </c>
      <c r="N223" s="36" t="n">
        <v>0</v>
      </c>
      <c r="O223" s="36" t="n">
        <v>0</v>
      </c>
      <c r="P223" s="36" t="n">
        <v>0</v>
      </c>
      <c r="Q223" s="36" t="n">
        <v>0</v>
      </c>
      <c r="R223" s="36" t="n">
        <v>0</v>
      </c>
      <c r="S223" s="36" t="n">
        <v>0</v>
      </c>
      <c r="T223" s="36" t="n">
        <v>0</v>
      </c>
      <c r="U223" s="36" t="n">
        <v>0</v>
      </c>
      <c r="V223" s="36" t="n">
        <v>0</v>
      </c>
      <c r="W223" s="36" t="n">
        <v>0</v>
      </c>
      <c r="X223" s="36" t="n">
        <v>0</v>
      </c>
      <c r="Y223" s="36" t="n">
        <v>0</v>
      </c>
      <c r="Z223" s="36" t="n">
        <v>0</v>
      </c>
      <c r="AA223" s="36" t="n">
        <v>0</v>
      </c>
      <c r="AB223" s="38" t="n">
        <v>0</v>
      </c>
      <c r="AC223" s="38" t="n">
        <v>0</v>
      </c>
      <c r="AD223" s="38" t="n">
        <v>0</v>
      </c>
      <c r="AE223" s="38" t="n">
        <v>0</v>
      </c>
      <c r="AF223" s="38" t="n">
        <v>0</v>
      </c>
      <c r="AG223" s="38" t="n">
        <v>0</v>
      </c>
      <c r="AH223" s="38" t="n">
        <v>0</v>
      </c>
      <c r="AI223" s="38" t="n">
        <v>0</v>
      </c>
      <c r="AK223" s="36" t="n">
        <v>35.668</v>
      </c>
      <c r="AL223" s="36" t="n">
        <v>-111.96</v>
      </c>
      <c r="AM223" s="36" t="n">
        <v>0</v>
      </c>
      <c r="AN223" s="36" t="n">
        <v>0</v>
      </c>
      <c r="AO223" s="36" t="n">
        <v>0</v>
      </c>
      <c r="AP223" s="37">
        <f>AA223+AB223+AC223+AD223</f>
        <v/>
      </c>
      <c r="AQ223" s="37">
        <f>AE223+AF223+AG223+AH223</f>
        <v/>
      </c>
      <c r="AR223" s="38" t="n">
        <v>0</v>
      </c>
      <c r="AS223" s="38" t="n">
        <v>0</v>
      </c>
      <c r="AT223" s="38" t="n">
        <v>0</v>
      </c>
    </row>
    <row r="224">
      <c r="C224" s="8" t="inlineStr">
        <is>
          <t>Increase (Decrease) in Hedging Financial Liabilities — Bank Loans</t>
        </is>
      </c>
      <c r="G224" s="32" t="n">
        <v>0</v>
      </c>
      <c r="H224" s="32" t="n">
        <v>0</v>
      </c>
      <c r="I224" s="32" t="n">
        <v>0</v>
      </c>
      <c r="J224" s="32" t="n">
        <v>0</v>
      </c>
      <c r="K224" s="32" t="n">
        <v>0</v>
      </c>
      <c r="L224" s="32" t="n">
        <v>0</v>
      </c>
      <c r="M224" s="32" t="n">
        <v>0</v>
      </c>
      <c r="N224" s="32" t="n">
        <v>0</v>
      </c>
      <c r="O224" s="32" t="n">
        <v>0</v>
      </c>
      <c r="P224" s="32" t="n">
        <v>7.674</v>
      </c>
      <c r="Q224" s="32" t="n">
        <v>20.235</v>
      </c>
      <c r="R224" s="32" t="n">
        <v>0</v>
      </c>
      <c r="S224" s="32" t="n">
        <v>-26.496</v>
      </c>
      <c r="T224" s="32" t="n">
        <v>0</v>
      </c>
      <c r="U224" s="32" t="n">
        <v>0</v>
      </c>
      <c r="V224" s="32" t="n">
        <v>0</v>
      </c>
      <c r="W224" s="32" t="n">
        <v>0</v>
      </c>
      <c r="X224" s="32" t="n">
        <v>0.43</v>
      </c>
      <c r="Y224" s="32" t="n">
        <v>0</v>
      </c>
      <c r="Z224" s="32" t="n">
        <v>-0.095</v>
      </c>
      <c r="AA224" s="32" t="n">
        <v>-0.182</v>
      </c>
      <c r="AB224" s="39" t="n">
        <v>0</v>
      </c>
      <c r="AC224" s="39" t="n">
        <v>0</v>
      </c>
      <c r="AD224" s="39" t="n">
        <v>0</v>
      </c>
      <c r="AE224" s="39" t="n">
        <v>0</v>
      </c>
      <c r="AF224" s="39" t="n">
        <v>0</v>
      </c>
      <c r="AG224" s="39" t="n">
        <v>0</v>
      </c>
      <c r="AH224" s="39" t="n">
        <v>0</v>
      </c>
      <c r="AI224" s="39" t="n">
        <v>0</v>
      </c>
      <c r="AK224" s="32" t="n">
        <v>0</v>
      </c>
      <c r="AL224" s="32" t="n">
        <v>0</v>
      </c>
      <c r="AM224" s="32" t="n">
        <v>27.909</v>
      </c>
      <c r="AN224" s="32" t="n">
        <v>-26.496</v>
      </c>
      <c r="AO224" s="32" t="n">
        <v>0.335</v>
      </c>
      <c r="AP224" s="33">
        <f>AA224+AB224+AC224+AD224</f>
        <v/>
      </c>
      <c r="AQ224" s="33">
        <f>AE224+AF224+AG224+AH224</f>
        <v/>
      </c>
      <c r="AR224" s="39" t="n">
        <v>0</v>
      </c>
      <c r="AS224" s="39" t="n">
        <v>0</v>
      </c>
      <c r="AT224" s="39" t="n">
        <v>0</v>
      </c>
    </row>
    <row r="225">
      <c r="C225" s="8" t="inlineStr">
        <is>
          <t>Proceeds from Issuance of Bonds</t>
        </is>
      </c>
      <c r="G225" s="32" t="n">
        <v>21.1</v>
      </c>
      <c r="H225" s="32" t="n">
        <v>136.71</v>
      </c>
      <c r="I225" s="32" t="n">
        <v>49.318</v>
      </c>
      <c r="J225" s="32" t="n">
        <v>157.465</v>
      </c>
      <c r="K225" s="32" t="n">
        <v>19.6</v>
      </c>
      <c r="L225" s="32" t="n">
        <v>108.843</v>
      </c>
      <c r="M225" s="32" t="n">
        <v>59.651</v>
      </c>
      <c r="N225" s="32" t="n">
        <v>10.199</v>
      </c>
      <c r="O225" s="32" t="n">
        <v>19.3</v>
      </c>
      <c r="P225" s="32" t="n">
        <v>40.7</v>
      </c>
      <c r="Q225" s="32" t="n">
        <v>15.9</v>
      </c>
      <c r="R225" s="32" t="n">
        <v>9.800000000000001</v>
      </c>
      <c r="S225" s="32" t="n">
        <v>22.8</v>
      </c>
      <c r="T225" s="32" t="n">
        <v>11.5</v>
      </c>
      <c r="U225" s="32" t="n">
        <v>0</v>
      </c>
      <c r="V225" s="32" t="n">
        <v>0</v>
      </c>
      <c r="W225" s="32" t="n">
        <v>19.2</v>
      </c>
      <c r="X225" s="32" t="n">
        <v>14.1</v>
      </c>
      <c r="Y225" s="32" t="n">
        <v>30.1</v>
      </c>
      <c r="Z225" s="32" t="n">
        <v>23.5</v>
      </c>
      <c r="AA225" s="32" t="n">
        <v>17.2</v>
      </c>
      <c r="AB225" s="39" t="n">
        <v>0</v>
      </c>
      <c r="AC225" s="39" t="n">
        <v>0</v>
      </c>
      <c r="AD225" s="39" t="n">
        <v>0</v>
      </c>
      <c r="AE225" s="39" t="n">
        <v>0</v>
      </c>
      <c r="AF225" s="39" t="n">
        <v>0</v>
      </c>
      <c r="AG225" s="39" t="n">
        <v>0</v>
      </c>
      <c r="AH225" s="39" t="n">
        <v>0</v>
      </c>
      <c r="AI225" s="39" t="n">
        <v>0</v>
      </c>
      <c r="AK225" s="32" t="n">
        <v>364.593</v>
      </c>
      <c r="AL225" s="32" t="n">
        <v>198.293</v>
      </c>
      <c r="AM225" s="32" t="n">
        <v>85.7</v>
      </c>
      <c r="AN225" s="32" t="n">
        <v>34.3</v>
      </c>
      <c r="AO225" s="32" t="n">
        <v>86.90000000000001</v>
      </c>
      <c r="AP225" s="33">
        <f>AA225+AB225+AC225+AD225</f>
        <v/>
      </c>
      <c r="AQ225" s="33">
        <f>AE225+AF225+AG225+AH225</f>
        <v/>
      </c>
      <c r="AR225" s="39" t="n">
        <v>0</v>
      </c>
      <c r="AS225" s="39" t="n">
        <v>0</v>
      </c>
      <c r="AT225" s="39" t="n">
        <v>0</v>
      </c>
    </row>
    <row r="226">
      <c r="C226" s="8" t="inlineStr">
        <is>
          <t>Repayment of Bonds</t>
        </is>
      </c>
      <c r="G226" s="32" t="n">
        <v>-2.6</v>
      </c>
      <c r="H226" s="32" t="n">
        <v>0</v>
      </c>
      <c r="I226" s="32" t="n">
        <v>0</v>
      </c>
      <c r="J226" s="32" t="n">
        <v>0</v>
      </c>
      <c r="K226" s="32" t="n">
        <v>0</v>
      </c>
      <c r="L226" s="32" t="n">
        <v>0</v>
      </c>
      <c r="M226" s="32" t="n">
        <v>0</v>
      </c>
      <c r="N226" s="32" t="n">
        <v>-4.4</v>
      </c>
      <c r="O226" s="32" t="n">
        <v>-12</v>
      </c>
      <c r="P226" s="32" t="n">
        <v>0</v>
      </c>
      <c r="Q226" s="32" t="n">
        <v>-6.1</v>
      </c>
      <c r="R226" s="32" t="n">
        <v>0</v>
      </c>
      <c r="S226" s="32" t="n">
        <v>0</v>
      </c>
      <c r="T226" s="32" t="n">
        <v>0</v>
      </c>
      <c r="U226" s="32" t="n">
        <v>-5.25</v>
      </c>
      <c r="V226" s="32" t="n">
        <v>-1.75</v>
      </c>
      <c r="W226" s="32" t="n">
        <v>-3</v>
      </c>
      <c r="X226" s="32" t="n">
        <v>-10.4</v>
      </c>
      <c r="Y226" s="32" t="n">
        <v>-39.16</v>
      </c>
      <c r="Z226" s="32" t="n">
        <v>-1.75</v>
      </c>
      <c r="AA226" s="32" t="n">
        <v>-4.8</v>
      </c>
      <c r="AB226" s="39" t="n">
        <v>0</v>
      </c>
      <c r="AC226" s="39" t="n">
        <v>0</v>
      </c>
      <c r="AD226" s="39" t="n">
        <v>0</v>
      </c>
      <c r="AE226" s="39" t="n">
        <v>0</v>
      </c>
      <c r="AF226" s="39" t="n">
        <v>0</v>
      </c>
      <c r="AG226" s="39" t="n">
        <v>0</v>
      </c>
      <c r="AH226" s="39" t="n">
        <v>0</v>
      </c>
      <c r="AI226" s="39" t="n">
        <v>0</v>
      </c>
      <c r="AK226" s="32" t="n">
        <v>-2.6</v>
      </c>
      <c r="AL226" s="32" t="n">
        <v>-4.4</v>
      </c>
      <c r="AM226" s="32" t="n">
        <v>-18.1</v>
      </c>
      <c r="AN226" s="32" t="n">
        <v>-7</v>
      </c>
      <c r="AO226" s="32" t="n">
        <v>-54.31</v>
      </c>
      <c r="AP226" s="33">
        <f>AA226+AB226+AC226+AD226</f>
        <v/>
      </c>
      <c r="AQ226" s="33">
        <f>AE226+AF226+AG226+AH226</f>
        <v/>
      </c>
      <c r="AR226" s="39" t="n">
        <v>0</v>
      </c>
      <c r="AS226" s="39" t="n">
        <v>0</v>
      </c>
      <c r="AT226" s="39" t="n">
        <v>0</v>
      </c>
    </row>
    <row r="227">
      <c r="C227" s="8" t="inlineStr">
        <is>
          <t>Proceeds from Long-term Bank Loans</t>
        </is>
      </c>
      <c r="G227" s="32" t="n">
        <v>0</v>
      </c>
      <c r="H227" s="32" t="n">
        <v>0</v>
      </c>
      <c r="I227" s="32" t="n">
        <v>0</v>
      </c>
      <c r="J227" s="32" t="n">
        <v>0</v>
      </c>
      <c r="K227" s="32" t="n">
        <v>0</v>
      </c>
      <c r="L227" s="32" t="n">
        <v>0</v>
      </c>
      <c r="M227" s="32" t="n">
        <v>0</v>
      </c>
      <c r="N227" s="32" t="n">
        <v>0</v>
      </c>
      <c r="O227" s="32" t="n">
        <v>0</v>
      </c>
      <c r="P227" s="32" t="n">
        <v>0</v>
      </c>
      <c r="Q227" s="32" t="n">
        <v>0</v>
      </c>
      <c r="R227" s="32" t="n">
        <v>0</v>
      </c>
      <c r="S227" s="32" t="n">
        <v>6.378</v>
      </c>
      <c r="T227" s="32" t="n">
        <v>0</v>
      </c>
      <c r="U227" s="32" t="n">
        <v>17.064</v>
      </c>
      <c r="V227" s="32" t="n">
        <v>7.455</v>
      </c>
      <c r="W227" s="32" t="n">
        <v>5.395</v>
      </c>
      <c r="X227" s="32" t="n">
        <v>0</v>
      </c>
      <c r="Y227" s="32" t="n">
        <v>2.232</v>
      </c>
      <c r="Z227" s="32" t="n">
        <v>3.031</v>
      </c>
      <c r="AA227" s="32" t="n">
        <v>2.02</v>
      </c>
      <c r="AB227" s="39" t="n">
        <v>0</v>
      </c>
      <c r="AC227" s="39" t="n">
        <v>0</v>
      </c>
      <c r="AD227" s="39" t="n">
        <v>0</v>
      </c>
      <c r="AE227" s="39" t="n">
        <v>0</v>
      </c>
      <c r="AF227" s="39" t="n">
        <v>0</v>
      </c>
      <c r="AG227" s="39" t="n">
        <v>0</v>
      </c>
      <c r="AH227" s="39" t="n">
        <v>0</v>
      </c>
      <c r="AI227" s="39" t="n">
        <v>0</v>
      </c>
      <c r="AK227" s="32" t="n">
        <v>0</v>
      </c>
      <c r="AL227" s="32" t="n">
        <v>0</v>
      </c>
      <c r="AM227" s="32" t="n">
        <v>0</v>
      </c>
      <c r="AN227" s="32" t="n">
        <v>30.897</v>
      </c>
      <c r="AO227" s="32" t="n">
        <v>10.658</v>
      </c>
      <c r="AP227" s="33">
        <f>AA227+AB227+AC227+AD227</f>
        <v/>
      </c>
      <c r="AQ227" s="33">
        <f>AE227+AF227+AG227+AH227</f>
        <v/>
      </c>
      <c r="AR227" s="39" t="n">
        <v>0</v>
      </c>
      <c r="AS227" s="39" t="n">
        <v>0</v>
      </c>
      <c r="AT227" s="39" t="n">
        <v>0</v>
      </c>
    </row>
    <row r="228">
      <c r="C228" s="8" t="inlineStr">
        <is>
          <t>Repayment of Long-term Bank Loans</t>
        </is>
      </c>
      <c r="G228" s="32" t="n">
        <v>0</v>
      </c>
      <c r="H228" s="32" t="n">
        <v>0</v>
      </c>
      <c r="I228" s="32" t="n">
        <v>0</v>
      </c>
      <c r="J228" s="32" t="n">
        <v>0</v>
      </c>
      <c r="K228" s="32" t="n">
        <v>0</v>
      </c>
      <c r="L228" s="32" t="n">
        <v>0</v>
      </c>
      <c r="M228" s="32" t="n">
        <v>0</v>
      </c>
      <c r="N228" s="32" t="n">
        <v>-0.167</v>
      </c>
      <c r="O228" s="32" t="n">
        <v>-0.33</v>
      </c>
      <c r="P228" s="32" t="n">
        <v>-0.457</v>
      </c>
      <c r="Q228" s="32" t="n">
        <v>-0.457</v>
      </c>
      <c r="R228" s="32" t="n">
        <v>-0.513</v>
      </c>
      <c r="S228" s="32" t="n">
        <v>-0.513</v>
      </c>
      <c r="T228" s="32" t="n">
        <v>-0.543</v>
      </c>
      <c r="U228" s="32" t="n">
        <v>-0.604</v>
      </c>
      <c r="V228" s="32" t="n">
        <v>-0.636</v>
      </c>
      <c r="W228" s="32" t="n">
        <v>-0.719</v>
      </c>
      <c r="X228" s="32" t="n">
        <v>-0.719</v>
      </c>
      <c r="Y228" s="32" t="n">
        <v>-0.72</v>
      </c>
      <c r="Z228" s="32" t="n">
        <v>-0.552</v>
      </c>
      <c r="AA228" s="32" t="n">
        <v>-0.39</v>
      </c>
      <c r="AB228" s="39" t="n">
        <v>0</v>
      </c>
      <c r="AC228" s="39" t="n">
        <v>0</v>
      </c>
      <c r="AD228" s="39" t="n">
        <v>0</v>
      </c>
      <c r="AE228" s="39" t="n">
        <v>0</v>
      </c>
      <c r="AF228" s="39" t="n">
        <v>0</v>
      </c>
      <c r="AG228" s="39" t="n">
        <v>0</v>
      </c>
      <c r="AH228" s="39" t="n">
        <v>0</v>
      </c>
      <c r="AI228" s="39" t="n">
        <v>0</v>
      </c>
      <c r="AK228" s="32" t="n">
        <v>0</v>
      </c>
      <c r="AL228" s="32" t="n">
        <v>-0.167</v>
      </c>
      <c r="AM228" s="32" t="n">
        <v>-1.757</v>
      </c>
      <c r="AN228" s="32" t="n">
        <v>-2.296</v>
      </c>
      <c r="AO228" s="32" t="n">
        <v>-2.71</v>
      </c>
      <c r="AP228" s="33">
        <f>AA228+AB228+AC228+AD228</f>
        <v/>
      </c>
      <c r="AQ228" s="33">
        <f>AE228+AF228+AG228+AH228</f>
        <v/>
      </c>
      <c r="AR228" s="39" t="n">
        <v>0</v>
      </c>
      <c r="AS228" s="39" t="n">
        <v>0</v>
      </c>
      <c r="AT228" s="39" t="n">
        <v>0</v>
      </c>
    </row>
    <row r="229">
      <c r="C229" s="8" t="inlineStr">
        <is>
          <t>Repurchase of Treasury Stock</t>
        </is>
      </c>
      <c r="G229" s="32" t="n">
        <v>0</v>
      </c>
      <c r="H229" s="32" t="n">
        <v>0</v>
      </c>
      <c r="I229" s="32" t="n">
        <v>0</v>
      </c>
      <c r="J229" s="32" t="n">
        <v>0</v>
      </c>
      <c r="K229" s="32" t="n">
        <v>-0.872</v>
      </c>
      <c r="L229" s="32" t="n">
        <v>0</v>
      </c>
      <c r="M229" s="32" t="n">
        <v>0</v>
      </c>
      <c r="N229" s="32" t="n">
        <v>0</v>
      </c>
      <c r="O229" s="32" t="n">
        <v>0</v>
      </c>
      <c r="P229" s="32" t="n">
        <v>0</v>
      </c>
      <c r="Q229" s="32" t="n">
        <v>0</v>
      </c>
      <c r="R229" s="32" t="n">
        <v>0</v>
      </c>
      <c r="S229" s="32" t="n">
        <v>0</v>
      </c>
      <c r="T229" s="32" t="n">
        <v>-3.089</v>
      </c>
      <c r="U229" s="32" t="n">
        <v>0</v>
      </c>
      <c r="V229" s="32" t="n">
        <v>0</v>
      </c>
      <c r="W229" s="32" t="n">
        <v>0</v>
      </c>
      <c r="X229" s="32" t="n">
        <v>0</v>
      </c>
      <c r="Y229" s="32" t="n">
        <v>0</v>
      </c>
      <c r="Z229" s="32" t="n">
        <v>0</v>
      </c>
      <c r="AA229" s="32" t="n">
        <v>0</v>
      </c>
      <c r="AB229" s="39" t="n">
        <v>0</v>
      </c>
      <c r="AC229" s="39" t="n">
        <v>0</v>
      </c>
      <c r="AD229" s="39" t="n">
        <v>0</v>
      </c>
      <c r="AE229" s="39" t="n">
        <v>0</v>
      </c>
      <c r="AF229" s="39" t="n">
        <v>0</v>
      </c>
      <c r="AG229" s="39" t="n">
        <v>0</v>
      </c>
      <c r="AH229" s="39" t="n">
        <v>0</v>
      </c>
      <c r="AI229" s="39" t="n">
        <v>0</v>
      </c>
      <c r="AK229" s="32" t="n">
        <v>0</v>
      </c>
      <c r="AL229" s="32" t="n">
        <v>-0.872</v>
      </c>
      <c r="AM229" s="32" t="n">
        <v>0</v>
      </c>
      <c r="AN229" s="32" t="n">
        <v>-3.089</v>
      </c>
      <c r="AO229" s="32" t="n">
        <v>0</v>
      </c>
      <c r="AP229" s="33">
        <f>AA229+AB229+AC229+AD229</f>
        <v/>
      </c>
      <c r="AQ229" s="33">
        <f>AE229+AF229+AG229+AH229</f>
        <v/>
      </c>
      <c r="AR229" s="39" t="n">
        <v>0</v>
      </c>
      <c r="AS229" s="39" t="n">
        <v>0</v>
      </c>
      <c r="AT229" s="39" t="n">
        <v>0</v>
      </c>
    </row>
    <row r="230">
      <c r="C230" s="8" t="inlineStr">
        <is>
          <t>Interest Paid</t>
        </is>
      </c>
      <c r="G230" s="32" t="n">
        <v>-0.773</v>
      </c>
      <c r="H230" s="32" t="n">
        <v>-0.273</v>
      </c>
      <c r="I230" s="32" t="n">
        <v>-1.649</v>
      </c>
      <c r="J230" s="32" t="n">
        <v>-1.139</v>
      </c>
      <c r="K230" s="32" t="n">
        <v>-1.104</v>
      </c>
      <c r="L230" s="32" t="n">
        <v>-3.553</v>
      </c>
      <c r="M230" s="32" t="n">
        <v>-1.841</v>
      </c>
      <c r="N230" s="32" t="n">
        <v>-5.721</v>
      </c>
      <c r="O230" s="32" t="n">
        <v>-1.871</v>
      </c>
      <c r="P230" s="32" t="n">
        <v>-5.55</v>
      </c>
      <c r="Q230" s="32" t="n">
        <v>-3.943</v>
      </c>
      <c r="R230" s="32" t="n">
        <v>-5.995</v>
      </c>
      <c r="S230" s="32" t="n">
        <v>-1.779</v>
      </c>
      <c r="T230" s="32" t="n">
        <v>-6.641</v>
      </c>
      <c r="U230" s="32" t="n">
        <v>-4.385</v>
      </c>
      <c r="V230" s="32" t="n">
        <v>-5.946</v>
      </c>
      <c r="W230" s="32" t="n">
        <v>-2.516</v>
      </c>
      <c r="X230" s="32" t="n">
        <v>-7.223</v>
      </c>
      <c r="Y230" s="32" t="n">
        <v>-4.04</v>
      </c>
      <c r="Z230" s="32" t="n">
        <v>-5.35</v>
      </c>
      <c r="AA230" s="32" t="n">
        <v>-2.747</v>
      </c>
      <c r="AB230" s="33">
        <f>AB200</f>
        <v/>
      </c>
      <c r="AC230" s="33">
        <f>AC200</f>
        <v/>
      </c>
      <c r="AD230" s="33">
        <f>AD200</f>
        <v/>
      </c>
      <c r="AE230" s="33">
        <f>AE200</f>
        <v/>
      </c>
      <c r="AF230" s="33">
        <f>AF200</f>
        <v/>
      </c>
      <c r="AG230" s="33">
        <f>AG200</f>
        <v/>
      </c>
      <c r="AH230" s="33">
        <f>AH200</f>
        <v/>
      </c>
      <c r="AI230" s="33">
        <f>AI200</f>
        <v/>
      </c>
      <c r="AK230" s="32" t="n">
        <v>-3.834</v>
      </c>
      <c r="AL230" s="32" t="n">
        <v>-12.219</v>
      </c>
      <c r="AM230" s="32" t="n">
        <v>-17.359</v>
      </c>
      <c r="AN230" s="32" t="n">
        <v>-18.751</v>
      </c>
      <c r="AO230" s="32" t="n">
        <v>-19.129</v>
      </c>
      <c r="AP230" s="33">
        <f>AA230+AB230+AC230+AD230</f>
        <v/>
      </c>
      <c r="AQ230" s="33">
        <f>AE230+AF230+AG230+AH230</f>
        <v/>
      </c>
      <c r="AR230" s="33">
        <f>AR200</f>
        <v/>
      </c>
      <c r="AS230" s="33">
        <f>AS200</f>
        <v/>
      </c>
      <c r="AT230" s="33">
        <f>AT200</f>
        <v/>
      </c>
    </row>
    <row r="231">
      <c r="C231" s="8" t="inlineStr">
        <is>
          <t>Cash Dividends Paid for Common Stock</t>
        </is>
      </c>
      <c r="G231" s="32" t="n">
        <v>-64.82599999999999</v>
      </c>
      <c r="H231" s="32" t="n">
        <v>-64.82599999999999</v>
      </c>
      <c r="I231" s="32" t="n">
        <v>-64.82599999999999</v>
      </c>
      <c r="J231" s="32" t="n">
        <v>-71.30800000000001</v>
      </c>
      <c r="K231" s="32" t="n">
        <v>-71.30800000000001</v>
      </c>
      <c r="L231" s="32" t="n">
        <v>-71.309</v>
      </c>
      <c r="M231" s="32" t="n">
        <v>-71.309</v>
      </c>
      <c r="N231" s="32" t="n">
        <v>-71.30800000000001</v>
      </c>
      <c r="O231" s="32" t="n">
        <v>-71.30800000000001</v>
      </c>
      <c r="P231" s="32" t="n">
        <v>-71.309</v>
      </c>
      <c r="Q231" s="32" t="n">
        <v>-71.309</v>
      </c>
      <c r="R231" s="32" t="n">
        <v>-77.79600000000001</v>
      </c>
      <c r="S231" s="32" t="n">
        <v>-77.79600000000001</v>
      </c>
      <c r="T231" s="32" t="n">
        <v>-90.762</v>
      </c>
      <c r="U231" s="32" t="n">
        <v>-90.76300000000001</v>
      </c>
      <c r="V231" s="32" t="n">
        <v>-103.734</v>
      </c>
      <c r="W231" s="32" t="n">
        <v>-103.722</v>
      </c>
      <c r="X231" s="32" t="n">
        <v>-116.697</v>
      </c>
      <c r="Y231" s="32" t="n">
        <v>-116.697</v>
      </c>
      <c r="Z231" s="32" t="n">
        <v>-129.663</v>
      </c>
      <c r="AA231" s="32" t="n">
        <v>-129.663</v>
      </c>
      <c r="AB231" s="33">
        <f>-AB199*AB54/1000</f>
        <v/>
      </c>
      <c r="AC231" s="33">
        <f>-AC199*AC54/1000</f>
        <v/>
      </c>
      <c r="AD231" s="33">
        <f>-AD199*AD54/1000</f>
        <v/>
      </c>
      <c r="AE231" s="33">
        <f>-AE199*AE54/1000</f>
        <v/>
      </c>
      <c r="AF231" s="33">
        <f>-AF199*AF54/1000</f>
        <v/>
      </c>
      <c r="AG231" s="33">
        <f>-AG199*AG54/1000</f>
        <v/>
      </c>
      <c r="AH231" s="33">
        <f>-AH199*AH54/1000</f>
        <v/>
      </c>
      <c r="AI231" s="33">
        <f>-AI199*AI54/1000</f>
        <v/>
      </c>
      <c r="AK231" s="32" t="n">
        <v>-265.786</v>
      </c>
      <c r="AL231" s="32" t="n">
        <v>-285.234</v>
      </c>
      <c r="AM231" s="32" t="n">
        <v>-291.722</v>
      </c>
      <c r="AN231" s="32" t="n">
        <v>-363.055</v>
      </c>
      <c r="AO231" s="32" t="n">
        <v>-466.779</v>
      </c>
      <c r="AP231" s="33">
        <f>AA231+AB231+AC231+AD231</f>
        <v/>
      </c>
      <c r="AQ231" s="33">
        <f>AE231+AF231+AG231+AH231</f>
        <v/>
      </c>
      <c r="AR231" s="33">
        <f>-AR199*AR54/1000</f>
        <v/>
      </c>
      <c r="AS231" s="33">
        <f>-AS199*AS54/1000</f>
        <v/>
      </c>
      <c r="AT231" s="33">
        <f>-AT199*AT54/1000</f>
        <v/>
      </c>
    </row>
    <row r="232">
      <c r="C232" s="8" t="inlineStr">
        <is>
          <t>Others (financing)</t>
        </is>
      </c>
      <c r="G232" s="32" t="n">
        <v>9.645</v>
      </c>
      <c r="H232" s="32" t="n">
        <v>-0.132</v>
      </c>
      <c r="I232" s="32" t="n">
        <v>-0.073</v>
      </c>
      <c r="J232" s="32" t="n">
        <v>-0.873</v>
      </c>
      <c r="K232" s="32" t="n">
        <v>4.069</v>
      </c>
      <c r="L232" s="32" t="n">
        <v>11.579</v>
      </c>
      <c r="M232" s="32" t="n">
        <v>-0.898</v>
      </c>
      <c r="N232" s="32" t="n">
        <v>1.565</v>
      </c>
      <c r="O232" s="32" t="n">
        <v>1.722</v>
      </c>
      <c r="P232" s="32" t="n">
        <v>2.353</v>
      </c>
      <c r="Q232" s="32" t="n">
        <v>7.223</v>
      </c>
      <c r="R232" s="32" t="n">
        <v>-0.863</v>
      </c>
      <c r="S232" s="32" t="n">
        <v>5.721</v>
      </c>
      <c r="T232" s="32" t="n">
        <v>-0.71</v>
      </c>
      <c r="U232" s="32" t="n">
        <v>0.299</v>
      </c>
      <c r="V232" s="32" t="n">
        <v>3.879</v>
      </c>
      <c r="W232" s="32" t="n">
        <v>0.696</v>
      </c>
      <c r="X232" s="32" t="n">
        <v>0.8090000000000001</v>
      </c>
      <c r="Y232" s="32" t="n">
        <v>-0.008999999999999999</v>
      </c>
      <c r="Z232" s="32" t="n">
        <v>3.194</v>
      </c>
      <c r="AA232" s="32" t="n">
        <v>-1.348</v>
      </c>
      <c r="AB232" s="39" t="n">
        <v>0</v>
      </c>
      <c r="AC232" s="39" t="n">
        <v>0</v>
      </c>
      <c r="AD232" s="39" t="n">
        <v>0</v>
      </c>
      <c r="AE232" s="39" t="n">
        <v>0</v>
      </c>
      <c r="AF232" s="39" t="n">
        <v>0</v>
      </c>
      <c r="AG232" s="39" t="n">
        <v>0</v>
      </c>
      <c r="AH232" s="39" t="n">
        <v>0</v>
      </c>
      <c r="AI232" s="39" t="n">
        <v>0</v>
      </c>
      <c r="AK232" s="32" t="n">
        <v>8.567</v>
      </c>
      <c r="AL232" s="32" t="n">
        <v>16.315</v>
      </c>
      <c r="AM232" s="32" t="n">
        <v>10.435</v>
      </c>
      <c r="AN232" s="32" t="n">
        <v>9.189</v>
      </c>
      <c r="AO232" s="32" t="n">
        <v>4.69</v>
      </c>
      <c r="AP232" s="33">
        <f>AA232+AB232+AC232+AD232</f>
        <v/>
      </c>
      <c r="AQ232" s="33">
        <f>AE232+AF232+AG232+AH232</f>
        <v/>
      </c>
      <c r="AR232" s="39" t="n">
        <v>0</v>
      </c>
      <c r="AS232" s="39" t="n">
        <v>0</v>
      </c>
      <c r="AT232" s="39" t="n">
        <v>0</v>
      </c>
    </row>
    <row r="233">
      <c r="B233" s="6" t="inlineStr">
        <is>
          <t>Net Cash Used in Financing Activities (CFF)</t>
        </is>
      </c>
      <c r="G233" s="34">
        <f>G223+G224+G225+G226+G227+G228+G229+G230+G231+G232</f>
        <v/>
      </c>
      <c r="H233" s="34">
        <f>H223+H224+H225+H226+H227+H228+H229+H230+H231+H232</f>
        <v/>
      </c>
      <c r="I233" s="34">
        <f>I223+I224+I225+I226+I227+I228+I229+I230+I231+I232</f>
        <v/>
      </c>
      <c r="J233" s="34">
        <f>J223+J224+J225+J226+J227+J228+J229+J230+J231+J232</f>
        <v/>
      </c>
      <c r="K233" s="34">
        <f>K223+K224+K225+K226+K227+K228+K229+K230+K231+K232</f>
        <v/>
      </c>
      <c r="L233" s="34">
        <f>L223+L224+L225+L226+L227+L228+L229+L230+L231+L232</f>
        <v/>
      </c>
      <c r="M233" s="34">
        <f>M223+M224+M225+M226+M227+M228+M229+M230+M231+M232</f>
        <v/>
      </c>
      <c r="N233" s="34">
        <f>N223+N224+N225+N226+N227+N228+N229+N230+N231+N232</f>
        <v/>
      </c>
      <c r="O233" s="34">
        <f>O223+O224+O225+O226+O227+O228+O229+O230+O231+O232</f>
        <v/>
      </c>
      <c r="P233" s="34">
        <f>P223+P224+P225+P226+P227+P228+P229+P230+P231+P232</f>
        <v/>
      </c>
      <c r="Q233" s="34">
        <f>Q223+Q224+Q225+Q226+Q227+Q228+Q229+Q230+Q231+Q232</f>
        <v/>
      </c>
      <c r="R233" s="34">
        <f>R223+R224+R225+R226+R227+R228+R229+R230+R231+R232</f>
        <v/>
      </c>
      <c r="S233" s="34">
        <f>S223+S224+S225+S226+S227+S228+S229+S230+S231+S232</f>
        <v/>
      </c>
      <c r="T233" s="34">
        <f>T223+T224+T225+T226+T227+T228+T229+T230+T231+T232</f>
        <v/>
      </c>
      <c r="U233" s="34">
        <f>U223+U224+U225+U226+U227+U228+U229+U230+U231+U232</f>
        <v/>
      </c>
      <c r="V233" s="34">
        <f>V223+V224+V225+V226+V227+V228+V229+V230+V231+V232</f>
        <v/>
      </c>
      <c r="W233" s="34">
        <f>W223+W224+W225+W226+W227+W228+W229+W230+W231+W232</f>
        <v/>
      </c>
      <c r="X233" s="34">
        <f>X223+X224+X225+X226+X227+X228+X229+X230+X231+X232</f>
        <v/>
      </c>
      <c r="Y233" s="34">
        <f>Y223+Y224+Y225+Y226+Y227+Y228+Y229+Y230+Y231+Y232</f>
        <v/>
      </c>
      <c r="Z233" s="34">
        <f>Z223+Z224+Z225+Z226+Z227+Z228+Z229+Z230+Z231+Z232</f>
        <v/>
      </c>
      <c r="AA233" s="34">
        <f>AA223+AA224+AA225+AA226+AA227+AA228+AA229+AA230+AA231+AA232</f>
        <v/>
      </c>
      <c r="AB233" s="34">
        <f>AB223+AB224+AB225+AB226+AB227+AB228+AB229+AB230+AB231+AB232</f>
        <v/>
      </c>
      <c r="AC233" s="34">
        <f>AC223+AC224+AC225+AC226+AC227+AC228+AC229+AC230+AC231+AC232</f>
        <v/>
      </c>
      <c r="AD233" s="34">
        <f>AD223+AD224+AD225+AD226+AD227+AD228+AD229+AD230+AD231+AD232</f>
        <v/>
      </c>
      <c r="AE233" s="34">
        <f>AE223+AE224+AE225+AE226+AE227+AE228+AE229+AE230+AE231+AE232</f>
        <v/>
      </c>
      <c r="AF233" s="34">
        <f>AF223+AF224+AF225+AF226+AF227+AF228+AF229+AF230+AF231+AF232</f>
        <v/>
      </c>
      <c r="AG233" s="34">
        <f>AG223+AG224+AG225+AG226+AG227+AG228+AG229+AG230+AG231+AG232</f>
        <v/>
      </c>
      <c r="AH233" s="34">
        <f>AH223+AH224+AH225+AH226+AH227+AH228+AH229+AH230+AH231+AH232</f>
        <v/>
      </c>
      <c r="AI233" s="34">
        <f>AI223+AI224+AI225+AI226+AI227+AI228+AI229+AI230+AI231+AI232</f>
        <v/>
      </c>
      <c r="AK233" s="34">
        <f>AK223+AK224+AK225+AK226+AK227+AK228+AK229+AK230+AK231+AK232</f>
        <v/>
      </c>
      <c r="AL233" s="34">
        <f>AL223+AL224+AL225+AL226+AL227+AL228+AL229+AL230+AL231+AL232</f>
        <v/>
      </c>
      <c r="AM233" s="34">
        <f>AM223+AM224+AM225+AM226+AM227+AM228+AM229+AM230+AM231+AM232</f>
        <v/>
      </c>
      <c r="AN233" s="34">
        <f>AN223+AN224+AN225+AN226+AN227+AN228+AN229+AN230+AN231+AN232</f>
        <v/>
      </c>
      <c r="AO233" s="34">
        <f>AO223+AO224+AO225+AO226+AO227+AO228+AO229+AO230+AO231+AO232</f>
        <v/>
      </c>
      <c r="AP233" s="34">
        <f>AP223+AP224+AP225+AP226+AP227+AP228+AP229+AP230+AP231+AP232</f>
        <v/>
      </c>
      <c r="AQ233" s="34">
        <f>AQ223+AQ224+AQ225+AQ226+AQ227+AQ228+AQ229+AQ230+AQ231+AQ232</f>
        <v/>
      </c>
      <c r="AR233" s="34">
        <f>AR223+AR224+AR225+AR226+AR227+AR228+AR229+AR230+AR231+AR232</f>
        <v/>
      </c>
      <c r="AS233" s="34">
        <f>AS223+AS224+AS225+AS226+AS227+AS228+AS229+AS230+AS231+AS232</f>
        <v/>
      </c>
      <c r="AT233" s="34">
        <f>AT223+AT224+AT225+AT226+AT227+AT228+AT229+AT230+AT231+AT232</f>
        <v/>
      </c>
    </row>
    <row r="234">
      <c r="D234" s="3" t="inlineStr">
        <is>
          <t>Recon: CFF</t>
        </is>
      </c>
      <c r="G234" s="35">
        <f>IF(_reported!G28="","",G233-_reported!G28)</f>
        <v/>
      </c>
      <c r="H234" s="35">
        <f>IF(_reported!H28="","",H233-_reported!H28)</f>
        <v/>
      </c>
      <c r="I234" s="35">
        <f>IF(_reported!I28="","",I233-_reported!I28)</f>
        <v/>
      </c>
      <c r="J234" s="35">
        <f>IF(_reported!J28="","",J233-_reported!J28)</f>
        <v/>
      </c>
      <c r="K234" s="35">
        <f>IF(_reported!K28="","",K233-_reported!K28)</f>
        <v/>
      </c>
      <c r="L234" s="35">
        <f>IF(_reported!L28="","",L233-_reported!L28)</f>
        <v/>
      </c>
      <c r="M234" s="35">
        <f>IF(_reported!M28="","",M233-_reported!M28)</f>
        <v/>
      </c>
      <c r="N234" s="35">
        <f>IF(_reported!N28="","",N233-_reported!N28)</f>
        <v/>
      </c>
      <c r="O234" s="35">
        <f>IF(_reported!O28="","",O233-_reported!O28)</f>
        <v/>
      </c>
      <c r="P234" s="35">
        <f>IF(_reported!P28="","",P233-_reported!P28)</f>
        <v/>
      </c>
      <c r="Q234" s="35">
        <f>IF(_reported!Q28="","",Q233-_reported!Q28)</f>
        <v/>
      </c>
      <c r="R234" s="35">
        <f>IF(_reported!R28="","",R233-_reported!R28)</f>
        <v/>
      </c>
      <c r="S234" s="35">
        <f>IF(_reported!S28="","",S233-_reported!S28)</f>
        <v/>
      </c>
      <c r="T234" s="35">
        <f>IF(_reported!T28="","",T233-_reported!T28)</f>
        <v/>
      </c>
      <c r="U234" s="35">
        <f>IF(_reported!U28="","",U233-_reported!U28)</f>
        <v/>
      </c>
      <c r="V234" s="35">
        <f>IF(_reported!V28="","",V233-_reported!V28)</f>
        <v/>
      </c>
      <c r="W234" s="35">
        <f>IF(_reported!W28="","",W233-_reported!W28)</f>
        <v/>
      </c>
      <c r="X234" s="35">
        <f>IF(_reported!X28="","",X233-_reported!X28)</f>
        <v/>
      </c>
      <c r="Y234" s="35">
        <f>IF(_reported!Y28="","",Y233-_reported!Y28)</f>
        <v/>
      </c>
      <c r="Z234" s="35">
        <f>IF(_reported!Z28="","",Z233-_reported!Z28)</f>
        <v/>
      </c>
      <c r="AA234" s="35">
        <f>IF(_reported!AA28="","",AA233-_reported!AA28)</f>
        <v/>
      </c>
      <c r="AB234" s="35">
        <f>IF(_reported!AB28="","",AB233-_reported!AB28)</f>
        <v/>
      </c>
      <c r="AC234" s="35">
        <f>IF(_reported!AC28="","",AC233-_reported!AC28)</f>
        <v/>
      </c>
      <c r="AD234" s="35">
        <f>IF(_reported!AD28="","",AD233-_reported!AD28)</f>
        <v/>
      </c>
      <c r="AE234" s="35">
        <f>IF(_reported!AE28="","",AE233-_reported!AE28)</f>
        <v/>
      </c>
      <c r="AF234" s="35">
        <f>IF(_reported!AF28="","",AF233-_reported!AF28)</f>
        <v/>
      </c>
      <c r="AG234" s="35">
        <f>IF(_reported!AG28="","",AG233-_reported!AG28)</f>
        <v/>
      </c>
      <c r="AH234" s="35">
        <f>IF(_reported!AH28="","",AH233-_reported!AH28)</f>
        <v/>
      </c>
      <c r="AI234" s="35">
        <f>IF(_reported!AI28="","",AI233-_reported!AI28)</f>
        <v/>
      </c>
      <c r="AK234" s="35">
        <f>IF(_reported!AK28="","",AK233-_reported!AK28)</f>
        <v/>
      </c>
      <c r="AL234" s="35">
        <f>IF(_reported!AL28="","",AL233-_reported!AL28)</f>
        <v/>
      </c>
      <c r="AM234" s="35">
        <f>IF(_reported!AM28="","",AM233-_reported!AM28)</f>
        <v/>
      </c>
      <c r="AN234" s="35">
        <f>IF(_reported!AN28="","",AN233-_reported!AN28)</f>
        <v/>
      </c>
      <c r="AO234" s="35">
        <f>IF(_reported!AO28="","",AO233-_reported!AO28)</f>
        <v/>
      </c>
      <c r="AP234" s="35">
        <f>IF(_reported!AP28="","",AP233-_reported!AP28)</f>
        <v/>
      </c>
      <c r="AQ234" s="35">
        <f>IF(_reported!AQ28="","",AQ233-_reported!AQ28)</f>
        <v/>
      </c>
      <c r="AR234" s="35">
        <f>IF(_reported!AR28="","",AR233-_reported!AR28)</f>
        <v/>
      </c>
      <c r="AS234" s="35">
        <f>IF(_reported!AS28="","",AS233-_reported!AS28)</f>
        <v/>
      </c>
      <c r="AT234" s="35">
        <f>IF(_reported!AT28="","",AT233-_reported!AT28)</f>
        <v/>
      </c>
    </row>
    <row r="235"/>
    <row r="236">
      <c r="C236" s="8" t="inlineStr">
        <is>
          <t>Effect of Exchange Rate Changes on Cash</t>
        </is>
      </c>
      <c r="G236" s="36" t="n">
        <v>6.374</v>
      </c>
      <c r="H236" s="36" t="n">
        <v>-9.464</v>
      </c>
      <c r="I236" s="36" t="n">
        <v>-0.532</v>
      </c>
      <c r="J236" s="36" t="n">
        <v>-3.962</v>
      </c>
      <c r="K236" s="36" t="n">
        <v>21.59</v>
      </c>
      <c r="L236" s="36" t="n">
        <v>19.602</v>
      </c>
      <c r="M236" s="36" t="n">
        <v>44.922</v>
      </c>
      <c r="N236" s="36" t="n">
        <v>-27.718</v>
      </c>
      <c r="O236" s="36" t="n">
        <v>-6.107</v>
      </c>
      <c r="P236" s="36" t="n">
        <v>10.158</v>
      </c>
      <c r="Q236" s="36" t="n">
        <v>21.132</v>
      </c>
      <c r="R236" s="36" t="n">
        <v>-33.522</v>
      </c>
      <c r="S236" s="36" t="n">
        <v>27.949</v>
      </c>
      <c r="T236" s="36" t="n">
        <v>11.116</v>
      </c>
      <c r="U236" s="36" t="n">
        <v>-25.191</v>
      </c>
      <c r="V236" s="36" t="n">
        <v>33.292</v>
      </c>
      <c r="W236" s="36" t="n">
        <v>16.461</v>
      </c>
      <c r="X236" s="36" t="n">
        <v>-179.155</v>
      </c>
      <c r="Y236" s="36" t="n">
        <v>67.452</v>
      </c>
      <c r="Z236" s="36" t="n">
        <v>45.234</v>
      </c>
      <c r="AA236" s="36" t="n">
        <v>45.569</v>
      </c>
      <c r="AB236" s="38" t="n">
        <v>0</v>
      </c>
      <c r="AC236" s="38" t="n">
        <v>0</v>
      </c>
      <c r="AD236" s="38" t="n">
        <v>0</v>
      </c>
      <c r="AE236" s="38" t="n">
        <v>0</v>
      </c>
      <c r="AF236" s="38" t="n">
        <v>0</v>
      </c>
      <c r="AG236" s="38" t="n">
        <v>0</v>
      </c>
      <c r="AH236" s="38" t="n">
        <v>0</v>
      </c>
      <c r="AI236" s="38" t="n">
        <v>0</v>
      </c>
      <c r="AK236" s="36" t="n">
        <v>-7.584</v>
      </c>
      <c r="AL236" s="36" t="n">
        <v>58.397</v>
      </c>
      <c r="AM236" s="36" t="n">
        <v>-8.339</v>
      </c>
      <c r="AN236" s="36" t="n">
        <v>47.166</v>
      </c>
      <c r="AO236" s="36" t="n">
        <v>-50.008</v>
      </c>
      <c r="AP236" s="37">
        <f>AA236+AB236+AC236+AD236</f>
        <v/>
      </c>
      <c r="AQ236" s="37">
        <f>AE236+AF236+AG236+AH236</f>
        <v/>
      </c>
      <c r="AR236" s="38" t="n">
        <v>0</v>
      </c>
      <c r="AS236" s="38" t="n">
        <v>0</v>
      </c>
      <c r="AT236" s="38" t="n">
        <v>0</v>
      </c>
    </row>
    <row r="237">
      <c r="B237" s="6" t="inlineStr">
        <is>
          <t>Net Increase (Decrease) in Cash</t>
        </is>
      </c>
      <c r="G237" s="34">
        <f>G210+G220+G233+G236</f>
        <v/>
      </c>
      <c r="H237" s="34">
        <f>H210+H220+H233+H236</f>
        <v/>
      </c>
      <c r="I237" s="34">
        <f>I210+I220+I233+I236</f>
        <v/>
      </c>
      <c r="J237" s="34">
        <f>J210+J220+J233+J236</f>
        <v/>
      </c>
      <c r="K237" s="34">
        <f>K210+K220+K233+K236</f>
        <v/>
      </c>
      <c r="L237" s="34">
        <f>L210+L220+L233+L236</f>
        <v/>
      </c>
      <c r="M237" s="34">
        <f>M210+M220+M233+M236</f>
        <v/>
      </c>
      <c r="N237" s="34">
        <f>N210+N220+N233+N236</f>
        <v/>
      </c>
      <c r="O237" s="34">
        <f>O210+O220+O233+O236</f>
        <v/>
      </c>
      <c r="P237" s="34">
        <f>P210+P220+P233+P236</f>
        <v/>
      </c>
      <c r="Q237" s="34">
        <f>Q210+Q220+Q233+Q236</f>
        <v/>
      </c>
      <c r="R237" s="34">
        <f>R210+R220+R233+R236</f>
        <v/>
      </c>
      <c r="S237" s="34">
        <f>S210+S220+S233+S236</f>
        <v/>
      </c>
      <c r="T237" s="34">
        <f>T210+T220+T233+T236</f>
        <v/>
      </c>
      <c r="U237" s="34">
        <f>U210+U220+U233+U236</f>
        <v/>
      </c>
      <c r="V237" s="34">
        <f>V210+V220+V233+V236</f>
        <v/>
      </c>
      <c r="W237" s="34">
        <f>W210+W220+W233+W236</f>
        <v/>
      </c>
      <c r="X237" s="34">
        <f>X210+X220+X233+X236</f>
        <v/>
      </c>
      <c r="Y237" s="34">
        <f>Y210+Y220+Y233+Y236</f>
        <v/>
      </c>
      <c r="Z237" s="34">
        <f>Z210+Z220+Z233+Z236</f>
        <v/>
      </c>
      <c r="AA237" s="34">
        <f>AA210+AA220+AA233+AA236</f>
        <v/>
      </c>
      <c r="AB237" s="34">
        <f>AB210+AB220+AB233+AB236</f>
        <v/>
      </c>
      <c r="AC237" s="34">
        <f>AC210+AC220+AC233+AC236</f>
        <v/>
      </c>
      <c r="AD237" s="34">
        <f>AD210+AD220+AD233+AD236</f>
        <v/>
      </c>
      <c r="AE237" s="34">
        <f>AE210+AE220+AE233+AE236</f>
        <v/>
      </c>
      <c r="AF237" s="34">
        <f>AF210+AF220+AF233+AF236</f>
        <v/>
      </c>
      <c r="AG237" s="34">
        <f>AG210+AG220+AG233+AG236</f>
        <v/>
      </c>
      <c r="AH237" s="34">
        <f>AH210+AH220+AH233+AH236</f>
        <v/>
      </c>
      <c r="AI237" s="34">
        <f>AI210+AI220+AI233+AI236</f>
        <v/>
      </c>
      <c r="AK237" s="34">
        <f>AK210+AK220+AK233+AK236</f>
        <v/>
      </c>
      <c r="AL237" s="34">
        <f>AL210+AL220+AL233+AL236</f>
        <v/>
      </c>
      <c r="AM237" s="34">
        <f>AM210+AM220+AM233+AM236</f>
        <v/>
      </c>
      <c r="AN237" s="34">
        <f>AN210+AN220+AN233+AN236</f>
        <v/>
      </c>
      <c r="AO237" s="34">
        <f>AO210+AO220+AO233+AO236</f>
        <v/>
      </c>
      <c r="AP237" s="34">
        <f>AP210+AP220+AP233+AP236</f>
        <v/>
      </c>
      <c r="AQ237" s="34">
        <f>AQ210+AQ220+AQ233+AQ236</f>
        <v/>
      </c>
      <c r="AR237" s="34">
        <f>AR210+AR220+AR233+AR236</f>
        <v/>
      </c>
      <c r="AS237" s="34">
        <f>AS210+AS220+AS233+AS236</f>
        <v/>
      </c>
      <c r="AT237" s="34">
        <f>AT210+AT220+AT233+AT236</f>
        <v/>
      </c>
    </row>
    <row r="238">
      <c r="D238" s="3" t="inlineStr">
        <is>
          <t>Recon: Net Change in Cash</t>
        </is>
      </c>
      <c r="G238" s="35">
        <f>IF(_reported!G29="","",G237-_reported!G29)</f>
        <v/>
      </c>
      <c r="H238" s="35">
        <f>IF(_reported!H29="","",H237-_reported!H29)</f>
        <v/>
      </c>
      <c r="I238" s="35">
        <f>IF(_reported!I29="","",I237-_reported!I29)</f>
        <v/>
      </c>
      <c r="J238" s="35">
        <f>IF(_reported!J29="","",J237-_reported!J29)</f>
        <v/>
      </c>
      <c r="K238" s="35">
        <f>IF(_reported!K29="","",K237-_reported!K29)</f>
        <v/>
      </c>
      <c r="L238" s="35">
        <f>IF(_reported!L29="","",L237-_reported!L29)</f>
        <v/>
      </c>
      <c r="M238" s="35">
        <f>IF(_reported!M29="","",M237-_reported!M29)</f>
        <v/>
      </c>
      <c r="N238" s="35">
        <f>IF(_reported!N29="","",N237-_reported!N29)</f>
        <v/>
      </c>
      <c r="O238" s="35">
        <f>IF(_reported!O29="","",O237-_reported!O29)</f>
        <v/>
      </c>
      <c r="P238" s="35">
        <f>IF(_reported!P29="","",P237-_reported!P29)</f>
        <v/>
      </c>
      <c r="Q238" s="35">
        <f>IF(_reported!Q29="","",Q237-_reported!Q29)</f>
        <v/>
      </c>
      <c r="R238" s="35">
        <f>IF(_reported!R29="","",R237-_reported!R29)</f>
        <v/>
      </c>
      <c r="S238" s="35">
        <f>IF(_reported!S29="","",S237-_reported!S29)</f>
        <v/>
      </c>
      <c r="T238" s="35">
        <f>IF(_reported!T29="","",T237-_reported!T29)</f>
        <v/>
      </c>
      <c r="U238" s="35">
        <f>IF(_reported!U29="","",U237-_reported!U29)</f>
        <v/>
      </c>
      <c r="V238" s="35">
        <f>IF(_reported!V29="","",V237-_reported!V29)</f>
        <v/>
      </c>
      <c r="W238" s="35">
        <f>IF(_reported!W29="","",W237-_reported!W29)</f>
        <v/>
      </c>
      <c r="X238" s="35">
        <f>IF(_reported!X29="","",X237-_reported!X29)</f>
        <v/>
      </c>
      <c r="Y238" s="35">
        <f>IF(_reported!Y29="","",Y237-_reported!Y29)</f>
        <v/>
      </c>
      <c r="Z238" s="35">
        <f>IF(_reported!Z29="","",Z237-_reported!Z29)</f>
        <v/>
      </c>
      <c r="AA238" s="35">
        <f>IF(_reported!AA29="","",AA237-_reported!AA29)</f>
        <v/>
      </c>
      <c r="AB238" s="35">
        <f>IF(_reported!AB29="","",AB237-_reported!AB29)</f>
        <v/>
      </c>
      <c r="AC238" s="35">
        <f>IF(_reported!AC29="","",AC237-_reported!AC29)</f>
        <v/>
      </c>
      <c r="AD238" s="35">
        <f>IF(_reported!AD29="","",AD237-_reported!AD29)</f>
        <v/>
      </c>
      <c r="AE238" s="35">
        <f>IF(_reported!AE29="","",AE237-_reported!AE29)</f>
        <v/>
      </c>
      <c r="AF238" s="35">
        <f>IF(_reported!AF29="","",AF237-_reported!AF29)</f>
        <v/>
      </c>
      <c r="AG238" s="35">
        <f>IF(_reported!AG29="","",AG237-_reported!AG29)</f>
        <v/>
      </c>
      <c r="AH238" s="35">
        <f>IF(_reported!AH29="","",AH237-_reported!AH29)</f>
        <v/>
      </c>
      <c r="AI238" s="35">
        <f>IF(_reported!AI29="","",AI237-_reported!AI29)</f>
        <v/>
      </c>
      <c r="AK238" s="35">
        <f>IF(_reported!AK29="","",AK237-_reported!AK29)</f>
        <v/>
      </c>
      <c r="AL238" s="35">
        <f>IF(_reported!AL29="","",AL237-_reported!AL29)</f>
        <v/>
      </c>
      <c r="AM238" s="35">
        <f>IF(_reported!AM29="","",AM237-_reported!AM29)</f>
        <v/>
      </c>
      <c r="AN238" s="35">
        <f>IF(_reported!AN29="","",AN237-_reported!AN29)</f>
        <v/>
      </c>
      <c r="AO238" s="35">
        <f>IF(_reported!AO29="","",AO237-_reported!AO29)</f>
        <v/>
      </c>
      <c r="AP238" s="35">
        <f>IF(_reported!AP29="","",AP237-_reported!AP29)</f>
        <v/>
      </c>
      <c r="AQ238" s="35">
        <f>IF(_reported!AQ29="","",AQ237-_reported!AQ29)</f>
        <v/>
      </c>
      <c r="AR238" s="35">
        <f>IF(_reported!AR29="","",AR237-_reported!AR29)</f>
        <v/>
      </c>
      <c r="AS238" s="35">
        <f>IF(_reported!AS29="","",AS237-_reported!AS29)</f>
        <v/>
      </c>
      <c r="AT238" s="35">
        <f>IF(_reported!AT29="","",AT237-_reported!AT29)</f>
        <v/>
      </c>
    </row>
    <row r="239"/>
    <row r="240">
      <c r="C240" s="8" t="inlineStr">
        <is>
          <t>Cash and Cash Equivalents, Beginning of Period</t>
        </is>
      </c>
      <c r="G240" s="36" t="n">
        <v>660.171</v>
      </c>
      <c r="H240" s="36" t="n">
        <v>664.728</v>
      </c>
      <c r="I240" s="36" t="n">
        <v>747.982</v>
      </c>
      <c r="J240" s="36" t="n">
        <v>853.812</v>
      </c>
      <c r="K240" s="36" t="n">
        <v>1064.99</v>
      </c>
      <c r="L240" s="36" t="n">
        <v>1151.59</v>
      </c>
      <c r="M240" s="36" t="n">
        <v>1253.189</v>
      </c>
      <c r="N240" s="36" t="n">
        <v>1296.013</v>
      </c>
      <c r="O240" s="36" t="n">
        <v>1342.814</v>
      </c>
      <c r="P240" s="36" t="n">
        <v>1385.233</v>
      </c>
      <c r="Q240" s="36" t="n">
        <v>1276.724</v>
      </c>
      <c r="R240" s="36" t="n">
        <v>1311.807</v>
      </c>
      <c r="S240" s="36" t="n">
        <v>1465.428</v>
      </c>
      <c r="T240" s="36" t="n">
        <v>1698.196</v>
      </c>
      <c r="U240" s="36" t="n">
        <v>1799.127</v>
      </c>
      <c r="V240" s="36" t="n">
        <v>1886.781</v>
      </c>
      <c r="W240" s="36" t="n">
        <v>2127.627</v>
      </c>
      <c r="X240" s="36" t="n">
        <v>2394.804</v>
      </c>
      <c r="Y240" s="36" t="n">
        <v>2364.524</v>
      </c>
      <c r="Z240" s="36" t="n">
        <v>2470.759</v>
      </c>
      <c r="AA240" s="36" t="n">
        <v>2767.856</v>
      </c>
      <c r="AB240" s="37">
        <f>AA241</f>
        <v/>
      </c>
      <c r="AC240" s="37">
        <f>AB241</f>
        <v/>
      </c>
      <c r="AD240" s="37">
        <f>AC241</f>
        <v/>
      </c>
      <c r="AE240" s="37">
        <f>AD241</f>
        <v/>
      </c>
      <c r="AF240" s="37">
        <f>AE241</f>
        <v/>
      </c>
      <c r="AG240" s="37">
        <f>AF241</f>
        <v/>
      </c>
      <c r="AH240" s="37">
        <f>AG241</f>
        <v/>
      </c>
      <c r="AI240" s="37">
        <f>AH241</f>
        <v/>
      </c>
      <c r="AK240" s="36" t="n">
        <v>660.171</v>
      </c>
      <c r="AL240" s="36" t="n">
        <v>1064.99</v>
      </c>
      <c r="AM240" s="36" t="n">
        <v>1342.814</v>
      </c>
      <c r="AN240" s="36" t="n">
        <v>1465.428</v>
      </c>
      <c r="AO240" s="36" t="n">
        <v>2127.627</v>
      </c>
      <c r="AP240" s="37">
        <f>AA240</f>
        <v/>
      </c>
      <c r="AQ240" s="37">
        <f>AE240</f>
        <v/>
      </c>
      <c r="AR240" s="37">
        <f>AQ241</f>
        <v/>
      </c>
      <c r="AS240" s="37">
        <f>AR241</f>
        <v/>
      </c>
      <c r="AT240" s="37">
        <f>AS241</f>
        <v/>
      </c>
    </row>
    <row r="241">
      <c r="B241" s="6" t="inlineStr">
        <is>
          <t>Cash and Cash Equivalents, End of Period</t>
        </is>
      </c>
      <c r="G241" s="34">
        <f>G240+G237</f>
        <v/>
      </c>
      <c r="H241" s="34">
        <f>H240+H237</f>
        <v/>
      </c>
      <c r="I241" s="34">
        <f>I240+I237</f>
        <v/>
      </c>
      <c r="J241" s="34">
        <f>J240+J237</f>
        <v/>
      </c>
      <c r="K241" s="34">
        <f>K240+K237</f>
        <v/>
      </c>
      <c r="L241" s="34">
        <f>L240+L237</f>
        <v/>
      </c>
      <c r="M241" s="34">
        <f>M240+M237</f>
        <v/>
      </c>
      <c r="N241" s="34">
        <f>N240+N237</f>
        <v/>
      </c>
      <c r="O241" s="34">
        <f>O240+O237</f>
        <v/>
      </c>
      <c r="P241" s="34">
        <f>P240+P237</f>
        <v/>
      </c>
      <c r="Q241" s="34">
        <f>Q240+Q237</f>
        <v/>
      </c>
      <c r="R241" s="34">
        <f>R240+R237</f>
        <v/>
      </c>
      <c r="S241" s="34">
        <f>S240+S237</f>
        <v/>
      </c>
      <c r="T241" s="34">
        <f>T240+T237</f>
        <v/>
      </c>
      <c r="U241" s="34">
        <f>U240+U237</f>
        <v/>
      </c>
      <c r="V241" s="34">
        <f>V240+V237</f>
        <v/>
      </c>
      <c r="W241" s="34">
        <f>W240+W237</f>
        <v/>
      </c>
      <c r="X241" s="34">
        <f>X240+X237</f>
        <v/>
      </c>
      <c r="Y241" s="34">
        <f>Y240+Y237</f>
        <v/>
      </c>
      <c r="Z241" s="34">
        <f>Z240+Z237</f>
        <v/>
      </c>
      <c r="AA241" s="34">
        <f>AA240+AA237</f>
        <v/>
      </c>
      <c r="AB241" s="34">
        <f>AB240+AB237</f>
        <v/>
      </c>
      <c r="AC241" s="34">
        <f>AC240+AC237</f>
        <v/>
      </c>
      <c r="AD241" s="34">
        <f>AD240+AD237</f>
        <v/>
      </c>
      <c r="AE241" s="34">
        <f>AE240+AE237</f>
        <v/>
      </c>
      <c r="AF241" s="34">
        <f>AF240+AF237</f>
        <v/>
      </c>
      <c r="AG241" s="34">
        <f>AG240+AG237</f>
        <v/>
      </c>
      <c r="AH241" s="34">
        <f>AH240+AH237</f>
        <v/>
      </c>
      <c r="AI241" s="34">
        <f>AI240+AI237</f>
        <v/>
      </c>
      <c r="AK241" s="34">
        <f>AK240+AK237</f>
        <v/>
      </c>
      <c r="AL241" s="34">
        <f>AL240+AL237</f>
        <v/>
      </c>
      <c r="AM241" s="34">
        <f>AM240+AM237</f>
        <v/>
      </c>
      <c r="AN241" s="34">
        <f>AN240+AN237</f>
        <v/>
      </c>
      <c r="AO241" s="34">
        <f>AO240+AO237</f>
        <v/>
      </c>
      <c r="AP241" s="34">
        <f>AP240+AP237</f>
        <v/>
      </c>
      <c r="AQ241" s="34">
        <f>AQ240+AQ237</f>
        <v/>
      </c>
      <c r="AR241" s="34">
        <f>AR240+AR237</f>
        <v/>
      </c>
      <c r="AS241" s="34">
        <f>AS240+AS237</f>
        <v/>
      </c>
      <c r="AT241" s="34">
        <f>AT240+AT237</f>
        <v/>
      </c>
    </row>
    <row r="242">
      <c r="D242" s="3" t="inlineStr">
        <is>
          <t>Recon: Cash Tie-out (CF End - BS Cash)</t>
        </is>
      </c>
      <c r="G242" s="35">
        <f>G241-G112</f>
        <v/>
      </c>
      <c r="H242" s="35">
        <f>H241-H112</f>
        <v/>
      </c>
      <c r="I242" s="35">
        <f>I241-I112</f>
        <v/>
      </c>
      <c r="J242" s="35">
        <f>J241-J112</f>
        <v/>
      </c>
      <c r="K242" s="35">
        <f>K241-K112</f>
        <v/>
      </c>
      <c r="L242" s="35">
        <f>L241-L112</f>
        <v/>
      </c>
      <c r="M242" s="35">
        <f>M241-M112</f>
        <v/>
      </c>
      <c r="N242" s="35">
        <f>N241-N112</f>
        <v/>
      </c>
      <c r="O242" s="35">
        <f>O241-O112</f>
        <v/>
      </c>
      <c r="P242" s="35">
        <f>P241-P112</f>
        <v/>
      </c>
      <c r="Q242" s="35">
        <f>Q241-Q112</f>
        <v/>
      </c>
      <c r="R242" s="35">
        <f>R241-R112</f>
        <v/>
      </c>
      <c r="S242" s="35">
        <f>S241-S112</f>
        <v/>
      </c>
      <c r="T242" s="35">
        <f>T241-T112</f>
        <v/>
      </c>
      <c r="U242" s="35">
        <f>U241-U112</f>
        <v/>
      </c>
      <c r="V242" s="35">
        <f>V241-V112</f>
        <v/>
      </c>
      <c r="W242" s="35">
        <f>W241-W112</f>
        <v/>
      </c>
      <c r="X242" s="35">
        <f>X241-X112</f>
        <v/>
      </c>
      <c r="Y242" s="35">
        <f>Y241-Y112</f>
        <v/>
      </c>
      <c r="Z242" s="35">
        <f>Z241-Z112</f>
        <v/>
      </c>
      <c r="AA242" s="35">
        <f>AA241-AA112</f>
        <v/>
      </c>
      <c r="AB242" s="35">
        <f>AB241-AB112</f>
        <v/>
      </c>
      <c r="AC242" s="35">
        <f>AC241-AC112</f>
        <v/>
      </c>
      <c r="AD242" s="35">
        <f>AD241-AD112</f>
        <v/>
      </c>
      <c r="AE242" s="35">
        <f>AE241-AE112</f>
        <v/>
      </c>
      <c r="AF242" s="35">
        <f>AF241-AF112</f>
        <v/>
      </c>
      <c r="AG242" s="35">
        <f>AG241-AG112</f>
        <v/>
      </c>
      <c r="AH242" s="35">
        <f>AH241-AH112</f>
        <v/>
      </c>
      <c r="AI242" s="35">
        <f>AI241-AI112</f>
        <v/>
      </c>
      <c r="AK242" s="35">
        <f>AK241-AK112</f>
        <v/>
      </c>
      <c r="AL242" s="35">
        <f>AL241-AL112</f>
        <v/>
      </c>
      <c r="AM242" s="35">
        <f>AM241-AM112</f>
        <v/>
      </c>
      <c r="AN242" s="35">
        <f>AN241-AN112</f>
        <v/>
      </c>
      <c r="AO242" s="35">
        <f>AO241-AO112</f>
        <v/>
      </c>
      <c r="AP242" s="35">
        <f>AP241-AP112</f>
        <v/>
      </c>
      <c r="AQ242" s="35">
        <f>AQ241-AQ112</f>
        <v/>
      </c>
      <c r="AR242" s="35">
        <f>AR241-AR112</f>
        <v/>
      </c>
      <c r="AS242" s="35">
        <f>AS241-AS112</f>
        <v/>
      </c>
      <c r="AT242" s="35">
        <f>AT241-AT112</f>
        <v/>
      </c>
    </row>
    <row r="243"/>
    <row r="244"/>
    <row r="245">
      <c r="B245" s="24" t="inlineStr">
        <is>
          <t>Cash Flow Ratios &amp; Assumptions</t>
        </is>
      </c>
      <c r="C245" s="24" t="n"/>
      <c r="D245" s="24" t="n"/>
      <c r="E245" s="24" t="n"/>
      <c r="F245" s="24" t="n"/>
      <c r="G245" s="24" t="n"/>
      <c r="H245" s="24" t="n"/>
      <c r="I245" s="24" t="n"/>
      <c r="J245" s="24" t="n"/>
      <c r="K245" s="24" t="n"/>
      <c r="L245" s="24" t="n"/>
      <c r="M245" s="24" t="n"/>
      <c r="N245" s="24" t="n"/>
      <c r="O245" s="24" t="n"/>
      <c r="P245" s="24" t="n"/>
      <c r="Q245" s="24" t="n"/>
      <c r="R245" s="24" t="n"/>
      <c r="S245" s="24" t="n"/>
      <c r="T245" s="24" t="n"/>
      <c r="U245" s="24" t="n"/>
      <c r="V245" s="24" t="n"/>
      <c r="W245" s="24" t="n"/>
      <c r="X245" s="24" t="n"/>
      <c r="Y245" s="24" t="n"/>
      <c r="Z245" s="24" t="n"/>
      <c r="AA245" s="24" t="n"/>
      <c r="AB245" s="24" t="n"/>
      <c r="AC245" s="24" t="n"/>
      <c r="AD245" s="24" t="n"/>
      <c r="AE245" s="24" t="n"/>
      <c r="AF245" s="24" t="n"/>
      <c r="AG245" s="24" t="n"/>
      <c r="AH245" s="24" t="n"/>
      <c r="AI245" s="24" t="n"/>
      <c r="AK245" s="24" t="n"/>
      <c r="AL245" s="24" t="n"/>
      <c r="AM245" s="24" t="n"/>
      <c r="AN245" s="24" t="n"/>
      <c r="AO245" s="24" t="n"/>
      <c r="AP245" s="24" t="n"/>
      <c r="AQ245" s="24" t="n"/>
      <c r="AR245" s="24" t="n"/>
      <c r="AS245" s="24" t="n"/>
      <c r="AT245" s="24" t="n"/>
    </row>
    <row r="246"/>
    <row r="247">
      <c r="D247" s="6" t="inlineStr">
        <is>
          <t>Free Cash Flow (CFO + Capex) (NT$B)</t>
        </is>
      </c>
      <c r="G247" s="53">
        <f>G210+G215</f>
        <v/>
      </c>
      <c r="H247" s="53">
        <f>H210+H215</f>
        <v/>
      </c>
      <c r="I247" s="53">
        <f>I210+I215</f>
        <v/>
      </c>
      <c r="J247" s="53">
        <f>J210+J215</f>
        <v/>
      </c>
      <c r="K247" s="53">
        <f>K210+K215</f>
        <v/>
      </c>
      <c r="L247" s="53">
        <f>L210+L215</f>
        <v/>
      </c>
      <c r="M247" s="53">
        <f>M210+M215</f>
        <v/>
      </c>
      <c r="N247" s="53">
        <f>N210+N215</f>
        <v/>
      </c>
      <c r="O247" s="53">
        <f>O210+O215</f>
        <v/>
      </c>
      <c r="P247" s="53">
        <f>P210+P215</f>
        <v/>
      </c>
      <c r="Q247" s="53">
        <f>Q210+Q215</f>
        <v/>
      </c>
      <c r="R247" s="53">
        <f>R210+R215</f>
        <v/>
      </c>
      <c r="S247" s="53">
        <f>S210+S215</f>
        <v/>
      </c>
      <c r="T247" s="53">
        <f>T210+T215</f>
        <v/>
      </c>
      <c r="U247" s="53">
        <f>U210+U215</f>
        <v/>
      </c>
      <c r="V247" s="53">
        <f>V210+V215</f>
        <v/>
      </c>
      <c r="W247" s="53">
        <f>W210+W215</f>
        <v/>
      </c>
      <c r="X247" s="53">
        <f>X210+X215</f>
        <v/>
      </c>
      <c r="Y247" s="53">
        <f>Y210+Y215</f>
        <v/>
      </c>
      <c r="Z247" s="53">
        <f>Z210+Z215</f>
        <v/>
      </c>
      <c r="AA247" s="53">
        <f>AA210+AA215</f>
        <v/>
      </c>
      <c r="AB247" s="54">
        <f>AB210+AB215</f>
        <v/>
      </c>
      <c r="AC247" s="54">
        <f>AC210+AC215</f>
        <v/>
      </c>
      <c r="AD247" s="54">
        <f>AD210+AD215</f>
        <v/>
      </c>
      <c r="AE247" s="54">
        <f>AE210+AE215</f>
        <v/>
      </c>
      <c r="AF247" s="54">
        <f>AF210+AF215</f>
        <v/>
      </c>
      <c r="AG247" s="54">
        <f>AG210+AG215</f>
        <v/>
      </c>
      <c r="AH247" s="54">
        <f>AH210+AH215</f>
        <v/>
      </c>
      <c r="AI247" s="54">
        <f>AI210+AI215</f>
        <v/>
      </c>
      <c r="AK247" s="53">
        <f>AK210+AK215</f>
        <v/>
      </c>
      <c r="AL247" s="53">
        <f>AL210+AL215</f>
        <v/>
      </c>
      <c r="AM247" s="53">
        <f>AM210+AM215</f>
        <v/>
      </c>
      <c r="AN247" s="53">
        <f>AN210+AN215</f>
        <v/>
      </c>
      <c r="AO247" s="53">
        <f>AO210+AO215</f>
        <v/>
      </c>
      <c r="AP247" s="54">
        <f>AP210+AP215</f>
        <v/>
      </c>
      <c r="AQ247" s="54">
        <f>AQ210+AQ215</f>
        <v/>
      </c>
      <c r="AR247" s="54">
        <f>AR210+AR215</f>
        <v/>
      </c>
      <c r="AS247" s="54">
        <f>AS210+AS215</f>
        <v/>
      </c>
      <c r="AT247" s="54">
        <f>AT210+AT215</f>
        <v/>
      </c>
    </row>
    <row r="248">
      <c r="D248" s="8" t="inlineStr">
        <is>
          <t>OCF Margin (CFO / Net Revenue)</t>
        </is>
      </c>
      <c r="G248" s="42">
        <f>IFERROR(G210/G16,"")</f>
        <v/>
      </c>
      <c r="H248" s="42">
        <f>IFERROR(H210/H16,"")</f>
        <v/>
      </c>
      <c r="I248" s="42">
        <f>IFERROR(I210/I16,"")</f>
        <v/>
      </c>
      <c r="J248" s="42">
        <f>IFERROR(J210/J16,"")</f>
        <v/>
      </c>
      <c r="K248" s="42">
        <f>IFERROR(K210/K16,"")</f>
        <v/>
      </c>
      <c r="L248" s="42">
        <f>IFERROR(L210/L16,"")</f>
        <v/>
      </c>
      <c r="M248" s="42">
        <f>IFERROR(M210/M16,"")</f>
        <v/>
      </c>
      <c r="N248" s="42">
        <f>IFERROR(N210/N16,"")</f>
        <v/>
      </c>
      <c r="O248" s="42">
        <f>IFERROR(O210/O16,"")</f>
        <v/>
      </c>
      <c r="P248" s="42">
        <f>IFERROR(P210/P16,"")</f>
        <v/>
      </c>
      <c r="Q248" s="42">
        <f>IFERROR(Q210/Q16,"")</f>
        <v/>
      </c>
      <c r="R248" s="42">
        <f>IFERROR(R210/R16,"")</f>
        <v/>
      </c>
      <c r="S248" s="42">
        <f>IFERROR(S210/S16,"")</f>
        <v/>
      </c>
      <c r="T248" s="42">
        <f>IFERROR(T210/T16,"")</f>
        <v/>
      </c>
      <c r="U248" s="42">
        <f>IFERROR(U210/U16,"")</f>
        <v/>
      </c>
      <c r="V248" s="42">
        <f>IFERROR(V210/V16,"")</f>
        <v/>
      </c>
      <c r="W248" s="42">
        <f>IFERROR(W210/W16,"")</f>
        <v/>
      </c>
      <c r="X248" s="42">
        <f>IFERROR(X210/X16,"")</f>
        <v/>
      </c>
      <c r="Y248" s="42">
        <f>IFERROR(Y210/Y16,"")</f>
        <v/>
      </c>
      <c r="Z248" s="42">
        <f>IFERROR(Z210/Z16,"")</f>
        <v/>
      </c>
      <c r="AA248" s="42">
        <f>IFERROR(AA210/AA16,"")</f>
        <v/>
      </c>
      <c r="AB248" s="43">
        <f>IFERROR(AB210/AB16,"")</f>
        <v/>
      </c>
      <c r="AC248" s="43">
        <f>IFERROR(AC210/AC16,"")</f>
        <v/>
      </c>
      <c r="AD248" s="43">
        <f>IFERROR(AD210/AD16,"")</f>
        <v/>
      </c>
      <c r="AE248" s="43">
        <f>IFERROR(AE210/AE16,"")</f>
        <v/>
      </c>
      <c r="AF248" s="43">
        <f>IFERROR(AF210/AF16,"")</f>
        <v/>
      </c>
      <c r="AG248" s="43">
        <f>IFERROR(AG210/AG16,"")</f>
        <v/>
      </c>
      <c r="AH248" s="43">
        <f>IFERROR(AH210/AH16,"")</f>
        <v/>
      </c>
      <c r="AI248" s="43">
        <f>IFERROR(AI210/AI16,"")</f>
        <v/>
      </c>
      <c r="AK248" s="42">
        <f>IFERROR(AK210/AK16,"")</f>
        <v/>
      </c>
      <c r="AL248" s="42">
        <f>IFERROR(AL210/AL16,"")</f>
        <v/>
      </c>
      <c r="AM248" s="42">
        <f>IFERROR(AM210/AM16,"")</f>
        <v/>
      </c>
      <c r="AN248" s="42">
        <f>IFERROR(AN210/AN16,"")</f>
        <v/>
      </c>
      <c r="AO248" s="42">
        <f>IFERROR(AO210/AO16,"")</f>
        <v/>
      </c>
      <c r="AP248" s="43">
        <f>IFERROR(AP210/AP16,"")</f>
        <v/>
      </c>
      <c r="AQ248" s="43">
        <f>IFERROR(AQ210/AQ16,"")</f>
        <v/>
      </c>
      <c r="AR248" s="43">
        <f>IFERROR(AR210/AR16,"")</f>
        <v/>
      </c>
      <c r="AS248" s="43">
        <f>IFERROR(AS210/AS16,"")</f>
        <v/>
      </c>
      <c r="AT248" s="43">
        <f>IFERROR(AT210/AT16,"")</f>
        <v/>
      </c>
    </row>
    <row r="249">
      <c r="D249" s="8" t="inlineStr">
        <is>
          <t>FCF Margin (FCF / Net Revenue)</t>
        </is>
      </c>
      <c r="G249" s="42">
        <f>IFERROR((G210+G215)/G16,"")</f>
        <v/>
      </c>
      <c r="H249" s="42">
        <f>IFERROR((H210+H215)/H16,"")</f>
        <v/>
      </c>
      <c r="I249" s="42">
        <f>IFERROR((I210+I215)/I16,"")</f>
        <v/>
      </c>
      <c r="J249" s="42">
        <f>IFERROR((J210+J215)/J16,"")</f>
        <v/>
      </c>
      <c r="K249" s="42">
        <f>IFERROR((K210+K215)/K16,"")</f>
        <v/>
      </c>
      <c r="L249" s="42">
        <f>IFERROR((L210+L215)/L16,"")</f>
        <v/>
      </c>
      <c r="M249" s="42">
        <f>IFERROR((M210+M215)/M16,"")</f>
        <v/>
      </c>
      <c r="N249" s="42">
        <f>IFERROR((N210+N215)/N16,"")</f>
        <v/>
      </c>
      <c r="O249" s="42">
        <f>IFERROR((O210+O215)/O16,"")</f>
        <v/>
      </c>
      <c r="P249" s="42">
        <f>IFERROR((P210+P215)/P16,"")</f>
        <v/>
      </c>
      <c r="Q249" s="42">
        <f>IFERROR((Q210+Q215)/Q16,"")</f>
        <v/>
      </c>
      <c r="R249" s="42">
        <f>IFERROR((R210+R215)/R16,"")</f>
        <v/>
      </c>
      <c r="S249" s="42">
        <f>IFERROR((S210+S215)/S16,"")</f>
        <v/>
      </c>
      <c r="T249" s="42">
        <f>IFERROR((T210+T215)/T16,"")</f>
        <v/>
      </c>
      <c r="U249" s="42">
        <f>IFERROR((U210+U215)/U16,"")</f>
        <v/>
      </c>
      <c r="V249" s="42">
        <f>IFERROR((V210+V215)/V16,"")</f>
        <v/>
      </c>
      <c r="W249" s="42">
        <f>IFERROR((W210+W215)/W16,"")</f>
        <v/>
      </c>
      <c r="X249" s="42">
        <f>IFERROR((X210+X215)/X16,"")</f>
        <v/>
      </c>
      <c r="Y249" s="42">
        <f>IFERROR((Y210+Y215)/Y16,"")</f>
        <v/>
      </c>
      <c r="Z249" s="42">
        <f>IFERROR((Z210+Z215)/Z16,"")</f>
        <v/>
      </c>
      <c r="AA249" s="42">
        <f>IFERROR((AA210+AA215)/AA16,"")</f>
        <v/>
      </c>
      <c r="AB249" s="43">
        <f>IFERROR((AB210+AB215)/AB16,"")</f>
        <v/>
      </c>
      <c r="AC249" s="43">
        <f>IFERROR((AC210+AC215)/AC16,"")</f>
        <v/>
      </c>
      <c r="AD249" s="43">
        <f>IFERROR((AD210+AD215)/AD16,"")</f>
        <v/>
      </c>
      <c r="AE249" s="43">
        <f>IFERROR((AE210+AE215)/AE16,"")</f>
        <v/>
      </c>
      <c r="AF249" s="43">
        <f>IFERROR((AF210+AF215)/AF16,"")</f>
        <v/>
      </c>
      <c r="AG249" s="43">
        <f>IFERROR((AG210+AG215)/AG16,"")</f>
        <v/>
      </c>
      <c r="AH249" s="43">
        <f>IFERROR((AH210+AH215)/AH16,"")</f>
        <v/>
      </c>
      <c r="AI249" s="43">
        <f>IFERROR((AI210+AI215)/AI16,"")</f>
        <v/>
      </c>
      <c r="AK249" s="42">
        <f>IFERROR((AK210+AK215)/AK16,"")</f>
        <v/>
      </c>
      <c r="AL249" s="42">
        <f>IFERROR((AL210+AL215)/AL16,"")</f>
        <v/>
      </c>
      <c r="AM249" s="42">
        <f>IFERROR((AM210+AM215)/AM16,"")</f>
        <v/>
      </c>
      <c r="AN249" s="42">
        <f>IFERROR((AN210+AN215)/AN16,"")</f>
        <v/>
      </c>
      <c r="AO249" s="42">
        <f>IFERROR((AO210+AO215)/AO16,"")</f>
        <v/>
      </c>
      <c r="AP249" s="43">
        <f>IFERROR((AP210+AP215)/AP16,"")</f>
        <v/>
      </c>
      <c r="AQ249" s="43">
        <f>IFERROR((AQ210+AQ215)/AQ16,"")</f>
        <v/>
      </c>
      <c r="AR249" s="43">
        <f>IFERROR((AR210+AR215)/AR16,"")</f>
        <v/>
      </c>
      <c r="AS249" s="43">
        <f>IFERROR((AS210+AS215)/AS16,"")</f>
        <v/>
      </c>
      <c r="AT249" s="43">
        <f>IFERROR((AT210+AT215)/AT16,"")</f>
        <v/>
      </c>
    </row>
    <row r="250">
      <c r="D250" s="8" t="inlineStr">
        <is>
          <t>Capex % of Net Revenue</t>
        </is>
      </c>
      <c r="G250" s="42">
        <f>IFERROR(-G215/G16,"")</f>
        <v/>
      </c>
      <c r="H250" s="42">
        <f>IFERROR(-H215/H16,"")</f>
        <v/>
      </c>
      <c r="I250" s="42">
        <f>IFERROR(-I215/I16,"")</f>
        <v/>
      </c>
      <c r="J250" s="42">
        <f>IFERROR(-J215/J16,"")</f>
        <v/>
      </c>
      <c r="K250" s="42">
        <f>IFERROR(-K215/K16,"")</f>
        <v/>
      </c>
      <c r="L250" s="42">
        <f>IFERROR(-L215/L16,"")</f>
        <v/>
      </c>
      <c r="M250" s="42">
        <f>IFERROR(-M215/M16,"")</f>
        <v/>
      </c>
      <c r="N250" s="42">
        <f>IFERROR(-N215/N16,"")</f>
        <v/>
      </c>
      <c r="O250" s="42">
        <f>IFERROR(-O215/O16,"")</f>
        <v/>
      </c>
      <c r="P250" s="42">
        <f>IFERROR(-P215/P16,"")</f>
        <v/>
      </c>
      <c r="Q250" s="42">
        <f>IFERROR(-Q215/Q16,"")</f>
        <v/>
      </c>
      <c r="R250" s="42">
        <f>IFERROR(-R215/R16,"")</f>
        <v/>
      </c>
      <c r="S250" s="42">
        <f>IFERROR(-S215/S16,"")</f>
        <v/>
      </c>
      <c r="T250" s="42">
        <f>IFERROR(-T215/T16,"")</f>
        <v/>
      </c>
      <c r="U250" s="42">
        <f>IFERROR(-U215/U16,"")</f>
        <v/>
      </c>
      <c r="V250" s="42">
        <f>IFERROR(-V215/V16,"")</f>
        <v/>
      </c>
      <c r="W250" s="42">
        <f>IFERROR(-W215/W16,"")</f>
        <v/>
      </c>
      <c r="X250" s="42">
        <f>IFERROR(-X215/X16,"")</f>
        <v/>
      </c>
      <c r="Y250" s="42">
        <f>IFERROR(-Y215/Y16,"")</f>
        <v/>
      </c>
      <c r="Z250" s="42">
        <f>IFERROR(-Z215/Z16,"")</f>
        <v/>
      </c>
      <c r="AA250" s="42">
        <f>IFERROR(-AA215/AA16,"")</f>
        <v/>
      </c>
      <c r="AB250" s="43">
        <f>IFERROR(-AB215/AB16,"")</f>
        <v/>
      </c>
      <c r="AC250" s="43">
        <f>IFERROR(-AC215/AC16,"")</f>
        <v/>
      </c>
      <c r="AD250" s="43">
        <f>IFERROR(-AD215/AD16,"")</f>
        <v/>
      </c>
      <c r="AE250" s="43">
        <f>IFERROR(-AE215/AE16,"")</f>
        <v/>
      </c>
      <c r="AF250" s="43">
        <f>IFERROR(-AF215/AF16,"")</f>
        <v/>
      </c>
      <c r="AG250" s="43">
        <f>IFERROR(-AG215/AG16,"")</f>
        <v/>
      </c>
      <c r="AH250" s="43">
        <f>IFERROR(-AH215/AH16,"")</f>
        <v/>
      </c>
      <c r="AI250" s="43">
        <f>IFERROR(-AI215/AI16,"")</f>
        <v/>
      </c>
      <c r="AK250" s="42">
        <f>IFERROR(-AK215/AK16,"")</f>
        <v/>
      </c>
      <c r="AL250" s="42">
        <f>IFERROR(-AL215/AL16,"")</f>
        <v/>
      </c>
      <c r="AM250" s="42">
        <f>IFERROR(-AM215/AM16,"")</f>
        <v/>
      </c>
      <c r="AN250" s="42">
        <f>IFERROR(-AN215/AN16,"")</f>
        <v/>
      </c>
      <c r="AO250" s="42">
        <f>IFERROR(-AO215/AO16,"")</f>
        <v/>
      </c>
      <c r="AP250" s="43">
        <f>IFERROR(-AP215/AP16,"")</f>
        <v/>
      </c>
      <c r="AQ250" s="43">
        <f>IFERROR(-AQ215/AQ16,"")</f>
        <v/>
      </c>
      <c r="AR250" s="43">
        <f>IFERROR(-AR215/AR16,"")</f>
        <v/>
      </c>
      <c r="AS250" s="43">
        <f>IFERROR(-AS215/AS16,"")</f>
        <v/>
      </c>
      <c r="AT250" s="43">
        <f>IFERROR(-AT215/AT16,"")</f>
        <v/>
      </c>
    </row>
    <row r="251">
      <c r="D251" s="8" t="inlineStr">
        <is>
          <t>CFO / Net Income</t>
        </is>
      </c>
      <c r="G251" s="49">
        <f>IFERROR(G210/G42,"")</f>
        <v/>
      </c>
      <c r="H251" s="49">
        <f>IFERROR(H210/H42,"")</f>
        <v/>
      </c>
      <c r="I251" s="49">
        <f>IFERROR(I210/I42,"")</f>
        <v/>
      </c>
      <c r="J251" s="49">
        <f>IFERROR(J210/J42,"")</f>
        <v/>
      </c>
      <c r="K251" s="49">
        <f>IFERROR(K210/K42,"")</f>
        <v/>
      </c>
      <c r="L251" s="49">
        <f>IFERROR(L210/L42,"")</f>
        <v/>
      </c>
      <c r="M251" s="49">
        <f>IFERROR(M210/M42,"")</f>
        <v/>
      </c>
      <c r="N251" s="49">
        <f>IFERROR(N210/N42,"")</f>
        <v/>
      </c>
      <c r="O251" s="49">
        <f>IFERROR(O210/O42,"")</f>
        <v/>
      </c>
      <c r="P251" s="49">
        <f>IFERROR(P210/P42,"")</f>
        <v/>
      </c>
      <c r="Q251" s="49">
        <f>IFERROR(Q210/Q42,"")</f>
        <v/>
      </c>
      <c r="R251" s="49">
        <f>IFERROR(R210/R42,"")</f>
        <v/>
      </c>
      <c r="S251" s="49">
        <f>IFERROR(S210/S42,"")</f>
        <v/>
      </c>
      <c r="T251" s="49">
        <f>IFERROR(T210/T42,"")</f>
        <v/>
      </c>
      <c r="U251" s="49">
        <f>IFERROR(U210/U42,"")</f>
        <v/>
      </c>
      <c r="V251" s="49">
        <f>IFERROR(V210/V42,"")</f>
        <v/>
      </c>
      <c r="W251" s="49">
        <f>IFERROR(W210/W42,"")</f>
        <v/>
      </c>
      <c r="X251" s="49">
        <f>IFERROR(X210/X42,"")</f>
        <v/>
      </c>
      <c r="Y251" s="49">
        <f>IFERROR(Y210/Y42,"")</f>
        <v/>
      </c>
      <c r="Z251" s="49">
        <f>IFERROR(Z210/Z42,"")</f>
        <v/>
      </c>
      <c r="AA251" s="49">
        <f>IFERROR(AA210/AA42,"")</f>
        <v/>
      </c>
      <c r="AB251" s="50">
        <f>IFERROR(AB210/AB42,"")</f>
        <v/>
      </c>
      <c r="AC251" s="50">
        <f>IFERROR(AC210/AC42,"")</f>
        <v/>
      </c>
      <c r="AD251" s="50">
        <f>IFERROR(AD210/AD42,"")</f>
        <v/>
      </c>
      <c r="AE251" s="50">
        <f>IFERROR(AE210/AE42,"")</f>
        <v/>
      </c>
      <c r="AF251" s="50">
        <f>IFERROR(AF210/AF42,"")</f>
        <v/>
      </c>
      <c r="AG251" s="50">
        <f>IFERROR(AG210/AG42,"")</f>
        <v/>
      </c>
      <c r="AH251" s="50">
        <f>IFERROR(AH210/AH42,"")</f>
        <v/>
      </c>
      <c r="AI251" s="50">
        <f>IFERROR(AI210/AI42,"")</f>
        <v/>
      </c>
      <c r="AK251" s="49">
        <f>IFERROR(AK210/AK42,"")</f>
        <v/>
      </c>
      <c r="AL251" s="49">
        <f>IFERROR(AL210/AL42,"")</f>
        <v/>
      </c>
      <c r="AM251" s="49">
        <f>IFERROR(AM210/AM42,"")</f>
        <v/>
      </c>
      <c r="AN251" s="49">
        <f>IFERROR(AN210/AN42,"")</f>
        <v/>
      </c>
      <c r="AO251" s="49">
        <f>IFERROR(AO210/AO42,"")</f>
        <v/>
      </c>
      <c r="AP251" s="50">
        <f>IFERROR(AP210/AP42,"")</f>
        <v/>
      </c>
      <c r="AQ251" s="50">
        <f>IFERROR(AQ210/AQ42,"")</f>
        <v/>
      </c>
      <c r="AR251" s="50">
        <f>IFERROR(AR210/AR42,"")</f>
        <v/>
      </c>
      <c r="AS251" s="50">
        <f>IFERROR(AS210/AS42,"")</f>
        <v/>
      </c>
      <c r="AT251" s="50">
        <f>IFERROR(AT210/AT42,"")</f>
        <v/>
      </c>
    </row>
    <row r="252">
      <c r="D252" s="8" t="inlineStr">
        <is>
          <t>Capex / D&amp;A</t>
        </is>
      </c>
      <c r="G252" s="49">
        <f>IFERROR(-G215/G206,"")</f>
        <v/>
      </c>
      <c r="H252" s="49">
        <f>IFERROR(-H215/H206,"")</f>
        <v/>
      </c>
      <c r="I252" s="49">
        <f>IFERROR(-I215/I206,"")</f>
        <v/>
      </c>
      <c r="J252" s="49">
        <f>IFERROR(-J215/J206,"")</f>
        <v/>
      </c>
      <c r="K252" s="49">
        <f>IFERROR(-K215/K206,"")</f>
        <v/>
      </c>
      <c r="L252" s="49">
        <f>IFERROR(-L215/L206,"")</f>
        <v/>
      </c>
      <c r="M252" s="49">
        <f>IFERROR(-M215/M206,"")</f>
        <v/>
      </c>
      <c r="N252" s="49">
        <f>IFERROR(-N215/N206,"")</f>
        <v/>
      </c>
      <c r="O252" s="49">
        <f>IFERROR(-O215/O206,"")</f>
        <v/>
      </c>
      <c r="P252" s="49">
        <f>IFERROR(-P215/P206,"")</f>
        <v/>
      </c>
      <c r="Q252" s="49">
        <f>IFERROR(-Q215/Q206,"")</f>
        <v/>
      </c>
      <c r="R252" s="49">
        <f>IFERROR(-R215/R206,"")</f>
        <v/>
      </c>
      <c r="S252" s="49">
        <f>IFERROR(-S215/S206,"")</f>
        <v/>
      </c>
      <c r="T252" s="49">
        <f>IFERROR(-T215/T206,"")</f>
        <v/>
      </c>
      <c r="U252" s="49">
        <f>IFERROR(-U215/U206,"")</f>
        <v/>
      </c>
      <c r="V252" s="49">
        <f>IFERROR(-V215/V206,"")</f>
        <v/>
      </c>
      <c r="W252" s="49">
        <f>IFERROR(-W215/W206,"")</f>
        <v/>
      </c>
      <c r="X252" s="49">
        <f>IFERROR(-X215/X206,"")</f>
        <v/>
      </c>
      <c r="Y252" s="49">
        <f>IFERROR(-Y215/Y206,"")</f>
        <v/>
      </c>
      <c r="Z252" s="49">
        <f>IFERROR(-Z215/Z206,"")</f>
        <v/>
      </c>
      <c r="AA252" s="49">
        <f>IFERROR(-AA215/AA206,"")</f>
        <v/>
      </c>
      <c r="AB252" s="50">
        <f>IFERROR(-AB215/AB206,"")</f>
        <v/>
      </c>
      <c r="AC252" s="50">
        <f>IFERROR(-AC215/AC206,"")</f>
        <v/>
      </c>
      <c r="AD252" s="50">
        <f>IFERROR(-AD215/AD206,"")</f>
        <v/>
      </c>
      <c r="AE252" s="50">
        <f>IFERROR(-AE215/AE206,"")</f>
        <v/>
      </c>
      <c r="AF252" s="50">
        <f>IFERROR(-AF215/AF206,"")</f>
        <v/>
      </c>
      <c r="AG252" s="50">
        <f>IFERROR(-AG215/AG206,"")</f>
        <v/>
      </c>
      <c r="AH252" s="50">
        <f>IFERROR(-AH215/AH206,"")</f>
        <v/>
      </c>
      <c r="AI252" s="50">
        <f>IFERROR(-AI215/AI206,"")</f>
        <v/>
      </c>
      <c r="AK252" s="49">
        <f>IFERROR(-AK215/AK206,"")</f>
        <v/>
      </c>
      <c r="AL252" s="49">
        <f>IFERROR(-AL215/AL206,"")</f>
        <v/>
      </c>
      <c r="AM252" s="49">
        <f>IFERROR(-AM215/AM206,"")</f>
        <v/>
      </c>
      <c r="AN252" s="49">
        <f>IFERROR(-AN215/AN206,"")</f>
        <v/>
      </c>
      <c r="AO252" s="49">
        <f>IFERROR(-AO215/AO206,"")</f>
        <v/>
      </c>
      <c r="AP252" s="50">
        <f>IFERROR(-AP215/AP206,"")</f>
        <v/>
      </c>
      <c r="AQ252" s="50">
        <f>IFERROR(-AQ215/AQ206,"")</f>
        <v/>
      </c>
      <c r="AR252" s="50">
        <f>IFERROR(-AR215/AR206,"")</f>
        <v/>
      </c>
      <c r="AS252" s="50">
        <f>IFERROR(-AS215/AS206,"")</f>
        <v/>
      </c>
      <c r="AT252" s="50">
        <f>IFERROR(-AT215/AT206,"")</f>
        <v/>
      </c>
    </row>
    <row r="253">
      <c r="D253" s="8" t="inlineStr">
        <is>
          <t>Dividends Paid per Share (NT$)</t>
        </is>
      </c>
      <c r="G253" s="52">
        <f>IFERROR(-G231*1000/G54,"")</f>
        <v/>
      </c>
      <c r="H253" s="52">
        <f>IFERROR(-H231*1000/H54,"")</f>
        <v/>
      </c>
      <c r="I253" s="52">
        <f>IFERROR(-I231*1000/I54,"")</f>
        <v/>
      </c>
      <c r="J253" s="52">
        <f>IFERROR(-J231*1000/J54,"")</f>
        <v/>
      </c>
      <c r="K253" s="52">
        <f>IFERROR(-K231*1000/K54,"")</f>
        <v/>
      </c>
      <c r="L253" s="52">
        <f>IFERROR(-L231*1000/L54,"")</f>
        <v/>
      </c>
      <c r="M253" s="52">
        <f>IFERROR(-M231*1000/M54,"")</f>
        <v/>
      </c>
      <c r="N253" s="52">
        <f>IFERROR(-N231*1000/N54,"")</f>
        <v/>
      </c>
      <c r="O253" s="52">
        <f>IFERROR(-O231*1000/O54,"")</f>
        <v/>
      </c>
      <c r="P253" s="52">
        <f>IFERROR(-P231*1000/P54,"")</f>
        <v/>
      </c>
      <c r="Q253" s="52">
        <f>IFERROR(-Q231*1000/Q54,"")</f>
        <v/>
      </c>
      <c r="R253" s="52">
        <f>IFERROR(-R231*1000/R54,"")</f>
        <v/>
      </c>
      <c r="S253" s="52">
        <f>IFERROR(-S231*1000/S54,"")</f>
        <v/>
      </c>
      <c r="T253" s="52">
        <f>IFERROR(-T231*1000/T54,"")</f>
        <v/>
      </c>
      <c r="U253" s="52">
        <f>IFERROR(-U231*1000/U54,"")</f>
        <v/>
      </c>
      <c r="V253" s="52">
        <f>IFERROR(-V231*1000/V54,"")</f>
        <v/>
      </c>
      <c r="W253" s="52">
        <f>IFERROR(-W231*1000/W54,"")</f>
        <v/>
      </c>
      <c r="X253" s="52">
        <f>IFERROR(-X231*1000/X54,"")</f>
        <v/>
      </c>
      <c r="Y253" s="52">
        <f>IFERROR(-Y231*1000/Y54,"")</f>
        <v/>
      </c>
      <c r="Z253" s="52">
        <f>IFERROR(-Z231*1000/Z54,"")</f>
        <v/>
      </c>
      <c r="AA253" s="52">
        <f>IFERROR(-AA231*1000/AA54,"")</f>
        <v/>
      </c>
      <c r="AB253" s="41">
        <f>IFERROR(-AB231*1000/AB54,"")</f>
        <v/>
      </c>
      <c r="AC253" s="41">
        <f>IFERROR(-AC231*1000/AC54,"")</f>
        <v/>
      </c>
      <c r="AD253" s="41">
        <f>IFERROR(-AD231*1000/AD54,"")</f>
        <v/>
      </c>
      <c r="AE253" s="41">
        <f>IFERROR(-AE231*1000/AE54,"")</f>
        <v/>
      </c>
      <c r="AF253" s="41">
        <f>IFERROR(-AF231*1000/AF54,"")</f>
        <v/>
      </c>
      <c r="AG253" s="41">
        <f>IFERROR(-AG231*1000/AG54,"")</f>
        <v/>
      </c>
      <c r="AH253" s="41">
        <f>IFERROR(-AH231*1000/AH54,"")</f>
        <v/>
      </c>
      <c r="AI253" s="41">
        <f>IFERROR(-AI231*1000/AI54,"")</f>
        <v/>
      </c>
      <c r="AK253" s="52">
        <f>IFERROR(-AK231*1000/AK54,"")</f>
        <v/>
      </c>
      <c r="AL253" s="52">
        <f>IFERROR(-AL231*1000/AL54,"")</f>
        <v/>
      </c>
      <c r="AM253" s="52">
        <f>IFERROR(-AM231*1000/AM54,"")</f>
        <v/>
      </c>
      <c r="AN253" s="52">
        <f>IFERROR(-AN231*1000/AN54,"")</f>
        <v/>
      </c>
      <c r="AO253" s="52">
        <f>IFERROR(-AO231*1000/AO54,"")</f>
        <v/>
      </c>
      <c r="AP253" s="41">
        <f>IFERROR(-AP231*1000/AP54,"")</f>
        <v/>
      </c>
      <c r="AQ253" s="41">
        <f>IFERROR(-AQ231*1000/AQ54,"")</f>
        <v/>
      </c>
      <c r="AR253" s="41">
        <f>IFERROR(-AR231*1000/AR54,"")</f>
        <v/>
      </c>
      <c r="AS253" s="41">
        <f>IFERROR(-AS231*1000/AS54,"")</f>
        <v/>
      </c>
      <c r="AT253" s="41">
        <f>IFERROR(-AT231*1000/AT54,"")</f>
        <v/>
      </c>
    </row>
    <row r="254">
      <c r="D254" s="3" t="inlineStr">
        <is>
          <t>D&amp;A % of Prior-Period Net PP&amp;E (wired by projections)</t>
        </is>
      </c>
    </row>
    <row r="255"/>
    <row r="256"/>
    <row r="257"/>
    <row r="258"/>
    <row r="259">
      <c r="B259" s="59" t="n"/>
      <c r="C259" s="59" t="n"/>
      <c r="D259" s="59" t="n"/>
      <c r="E259" s="59" t="n"/>
      <c r="F259" s="59" t="n"/>
      <c r="G259" s="59" t="n"/>
      <c r="H259" s="59" t="n"/>
      <c r="I259" s="59" t="n"/>
      <c r="J259" s="59" t="n"/>
      <c r="K259" s="59" t="n"/>
      <c r="L259" s="59" t="n"/>
      <c r="M259" s="59" t="n"/>
      <c r="N259" s="59" t="n"/>
      <c r="O259" s="59" t="n"/>
      <c r="P259" s="59" t="n"/>
      <c r="Q259" s="59" t="n"/>
      <c r="R259" s="59" t="n"/>
      <c r="S259" s="59" t="n"/>
      <c r="T259" s="59" t="n"/>
      <c r="U259" s="59" t="n"/>
      <c r="V259" s="59" t="n"/>
      <c r="W259" s="59" t="n"/>
      <c r="X259" s="59" t="n"/>
      <c r="Y259" s="59" t="n"/>
      <c r="Z259" s="59" t="n"/>
      <c r="AA259" s="59" t="n"/>
      <c r="AB259" s="59" t="n"/>
      <c r="AC259" s="59" t="n"/>
      <c r="AD259" s="59" t="n"/>
      <c r="AE259" s="59" t="n"/>
      <c r="AF259" s="59" t="n"/>
      <c r="AG259" s="59" t="n"/>
      <c r="AH259" s="59" t="n"/>
      <c r="AI259" s="59" t="n"/>
      <c r="AK259" s="59" t="n"/>
      <c r="AL259" s="59" t="n"/>
      <c r="AM259" s="59" t="n"/>
      <c r="AN259" s="59" t="n"/>
      <c r="AO259" s="59" t="n"/>
      <c r="AP259" s="59" t="n"/>
      <c r="AQ259" s="59" t="n"/>
      <c r="AR259" s="59" t="n"/>
      <c r="AS259" s="59" t="n"/>
      <c r="AT259" s="59" t="n"/>
    </row>
    <row r="260"/>
    <row r="261">
      <c r="C261" s="8" t="n"/>
      <c r="H261" s="43" t="n"/>
      <c r="I261" s="43" t="n"/>
      <c r="J261" s="43" t="n"/>
      <c r="K261" s="43" t="n"/>
      <c r="L261" s="43" t="n"/>
      <c r="M261" s="43" t="n"/>
      <c r="N261" s="43" t="n"/>
      <c r="O261" s="43" t="n"/>
      <c r="P261" s="43" t="n"/>
      <c r="Q261" s="43" t="n"/>
      <c r="R261" s="43" t="n"/>
      <c r="S261" s="43" t="n"/>
      <c r="T261" s="43" t="n"/>
      <c r="U261" s="43" t="n"/>
      <c r="V261" s="43" t="n"/>
      <c r="W261" s="43" t="n"/>
      <c r="X261" s="43" t="n"/>
      <c r="Y261" s="43" t="n"/>
      <c r="Z261" s="43" t="n"/>
      <c r="AA261" s="43" t="n"/>
      <c r="AB261" s="44" t="n"/>
      <c r="AC261" s="44" t="n"/>
      <c r="AD261" s="44" t="n"/>
      <c r="AE261" s="44" t="n"/>
      <c r="AF261" s="44" t="n"/>
      <c r="AG261" s="44" t="n"/>
      <c r="AH261" s="44" t="n"/>
      <c r="AI261" s="44" t="n"/>
      <c r="AX261" s="45" t="n"/>
    </row>
    <row r="262">
      <c r="C262" s="8" t="n"/>
      <c r="H262" s="43" t="n"/>
      <c r="I262" s="43" t="n"/>
      <c r="J262" s="43" t="n"/>
      <c r="K262" s="43" t="n"/>
      <c r="L262" s="43" t="n"/>
      <c r="M262" s="43" t="n"/>
      <c r="N262" s="43" t="n"/>
      <c r="O262" s="43" t="n"/>
      <c r="P262" s="43" t="n"/>
      <c r="Q262" s="43" t="n"/>
      <c r="R262" s="43" t="n"/>
      <c r="S262" s="43" t="n"/>
      <c r="T262" s="43" t="n"/>
      <c r="U262" s="43" t="n"/>
      <c r="V262" s="43" t="n"/>
      <c r="W262" s="43" t="n"/>
      <c r="X262" s="43" t="n"/>
      <c r="Y262" s="43" t="n"/>
      <c r="Z262" s="43" t="n"/>
      <c r="AA262" s="43" t="n"/>
      <c r="AB262" s="44" t="n"/>
      <c r="AC262" s="44" t="n"/>
      <c r="AD262" s="44" t="n"/>
      <c r="AE262" s="44" t="n"/>
      <c r="AF262" s="44" t="n"/>
      <c r="AG262" s="44" t="n"/>
      <c r="AH262" s="44" t="n"/>
      <c r="AI262" s="44" t="n"/>
    </row>
    <row r="263">
      <c r="C263" s="8" t="n"/>
      <c r="H263" s="43" t="n"/>
      <c r="I263" s="43" t="n"/>
      <c r="J263" s="43" t="n"/>
      <c r="K263" s="43" t="n"/>
      <c r="L263" s="43" t="n"/>
      <c r="M263" s="43" t="n"/>
      <c r="N263" s="43" t="n"/>
      <c r="O263" s="43" t="n"/>
      <c r="P263" s="43" t="n"/>
      <c r="Q263" s="43" t="n"/>
      <c r="R263" s="43" t="n"/>
      <c r="S263" s="43" t="n"/>
      <c r="T263" s="43" t="n"/>
      <c r="U263" s="43" t="n"/>
      <c r="V263" s="43" t="n"/>
      <c r="W263" s="43" t="n"/>
      <c r="X263" s="43" t="n"/>
      <c r="Y263" s="43" t="n"/>
      <c r="Z263" s="43" t="n"/>
      <c r="AA263" s="43" t="n"/>
      <c r="AB263" s="44" t="n"/>
      <c r="AC263" s="44" t="n"/>
      <c r="AD263" s="44" t="n"/>
      <c r="AE263" s="44" t="n"/>
      <c r="AF263" s="44" t="n"/>
      <c r="AG263" s="44" t="n"/>
      <c r="AH263" s="44" t="n"/>
      <c r="AI263" s="44" t="n"/>
    </row>
    <row r="264">
      <c r="C264" s="8" t="n"/>
      <c r="H264" s="43" t="n"/>
      <c r="I264" s="43" t="n"/>
      <c r="J264" s="43" t="n"/>
      <c r="K264" s="43" t="n"/>
      <c r="L264" s="43" t="n"/>
      <c r="M264" s="43" t="n"/>
      <c r="N264" s="43" t="n"/>
      <c r="O264" s="43" t="n"/>
      <c r="P264" s="43" t="n"/>
      <c r="Q264" s="43" t="n"/>
      <c r="R264" s="43" t="n"/>
      <c r="S264" s="43" t="n"/>
      <c r="T264" s="43" t="n"/>
      <c r="U264" s="43" t="n"/>
      <c r="V264" s="43" t="n"/>
      <c r="W264" s="43" t="n"/>
      <c r="X264" s="43" t="n"/>
      <c r="Y264" s="43" t="n"/>
      <c r="Z264" s="43" t="n"/>
      <c r="AA264" s="43" t="n"/>
      <c r="AB264" s="44" t="n"/>
      <c r="AC264" s="44" t="n"/>
      <c r="AD264" s="44" t="n"/>
      <c r="AE264" s="44" t="n"/>
      <c r="AF264" s="44" t="n"/>
      <c r="AG264" s="44" t="n"/>
      <c r="AH264" s="44" t="n"/>
      <c r="AI264" s="44" t="n"/>
    </row>
    <row r="265">
      <c r="C265" s="8" t="n"/>
      <c r="H265" s="43" t="n"/>
      <c r="I265" s="43" t="n"/>
      <c r="J265" s="43" t="n"/>
      <c r="K265" s="43" t="n"/>
      <c r="L265" s="43" t="n"/>
      <c r="M265" s="43" t="n"/>
      <c r="N265" s="43" t="n"/>
      <c r="O265" s="43" t="n"/>
      <c r="P265" s="43" t="n"/>
      <c r="Q265" s="43" t="n"/>
      <c r="R265" s="43" t="n"/>
      <c r="S265" s="43" t="n"/>
      <c r="T265" s="43" t="n"/>
      <c r="U265" s="43" t="n"/>
      <c r="V265" s="43" t="n"/>
      <c r="W265" s="43" t="n"/>
      <c r="X265" s="43" t="n"/>
      <c r="Y265" s="43" t="n"/>
      <c r="Z265" s="43" t="n"/>
      <c r="AA265" s="43" t="n"/>
      <c r="AB265" s="44" t="n"/>
      <c r="AC265" s="44" t="n"/>
      <c r="AD265" s="44" t="n"/>
      <c r="AE265" s="44" t="n"/>
      <c r="AF265" s="44" t="n"/>
      <c r="AG265" s="44" t="n"/>
      <c r="AH265" s="44" t="n"/>
      <c r="AI265" s="44" t="n"/>
    </row>
    <row r="266">
      <c r="C266" s="8" t="n"/>
      <c r="H266" s="43" t="n"/>
      <c r="I266" s="43" t="n"/>
      <c r="J266" s="43" t="n"/>
      <c r="K266" s="43" t="n"/>
      <c r="L266" s="43" t="n"/>
      <c r="M266" s="43" t="n"/>
      <c r="N266" s="43" t="n"/>
      <c r="O266" s="43" t="n"/>
      <c r="P266" s="43" t="n"/>
      <c r="Q266" s="43" t="n"/>
      <c r="R266" s="43" t="n"/>
      <c r="S266" s="43" t="n"/>
      <c r="T266" s="43" t="n"/>
      <c r="U266" s="43" t="n"/>
      <c r="V266" s="43" t="n"/>
      <c r="W266" s="43" t="n"/>
      <c r="X266" s="43" t="n"/>
      <c r="Y266" s="43" t="n"/>
      <c r="Z266" s="43" t="n"/>
      <c r="AA266" s="43" t="n"/>
      <c r="AB266" s="44" t="n"/>
      <c r="AC266" s="44" t="n"/>
      <c r="AD266" s="44" t="n"/>
      <c r="AE266" s="44" t="n"/>
      <c r="AF266" s="44" t="n"/>
      <c r="AG266" s="44" t="n"/>
      <c r="AH266" s="44" t="n"/>
      <c r="AI266" s="44" t="n"/>
    </row>
    <row r="267"/>
    <row r="268">
      <c r="C268" s="8" t="n"/>
      <c r="AL268" s="43" t="n"/>
      <c r="AM268" s="43" t="n"/>
      <c r="AN268" s="43" t="n"/>
      <c r="AO268" s="43" t="n"/>
      <c r="AP268" s="43" t="n"/>
      <c r="AQ268" s="43" t="n"/>
      <c r="AR268" s="44" t="n"/>
      <c r="AS268" s="44" t="n"/>
      <c r="AT268" s="44" t="n"/>
    </row>
    <row r="269">
      <c r="C269" s="8" t="n"/>
      <c r="AL269" s="43" t="n"/>
      <c r="AM269" s="43" t="n"/>
      <c r="AN269" s="43" t="n"/>
      <c r="AO269" s="43" t="n"/>
      <c r="AP269" s="43" t="n"/>
      <c r="AQ269" s="43" t="n"/>
      <c r="AR269" s="44" t="n"/>
      <c r="AS269" s="44" t="n"/>
      <c r="AT269" s="44" t="n"/>
    </row>
    <row r="270">
      <c r="C270" s="8" t="n"/>
      <c r="AL270" s="43" t="n"/>
      <c r="AM270" s="43" t="n"/>
      <c r="AN270" s="43" t="n"/>
      <c r="AO270" s="43" t="n"/>
      <c r="AP270" s="43" t="n"/>
      <c r="AQ270" s="43" t="n"/>
      <c r="AR270" s="44" t="n"/>
      <c r="AS270" s="44" t="n"/>
      <c r="AT270" s="44" t="n"/>
    </row>
    <row r="271">
      <c r="C271" s="8" t="n"/>
      <c r="AL271" s="43" t="n"/>
      <c r="AM271" s="43" t="n"/>
      <c r="AN271" s="43" t="n"/>
      <c r="AO271" s="43" t="n"/>
      <c r="AP271" s="43" t="n"/>
      <c r="AQ271" s="43" t="n"/>
      <c r="AR271" s="44" t="n"/>
      <c r="AS271" s="44" t="n"/>
      <c r="AT271" s="44" t="n"/>
    </row>
    <row r="272">
      <c r="C272" s="8" t="n"/>
      <c r="AL272" s="43" t="n"/>
      <c r="AM272" s="43" t="n"/>
      <c r="AN272" s="43" t="n"/>
      <c r="AO272" s="43" t="n"/>
      <c r="AP272" s="43" t="n"/>
      <c r="AQ272" s="43" t="n"/>
      <c r="AR272" s="44" t="n"/>
      <c r="AS272" s="44" t="n"/>
      <c r="AT272" s="44" t="n"/>
    </row>
    <row r="273">
      <c r="C273" s="8" t="n"/>
      <c r="AL273" s="43" t="n"/>
      <c r="AM273" s="43" t="n"/>
      <c r="AN273" s="43" t="n"/>
      <c r="AO273" s="43" t="n"/>
      <c r="AP273" s="43" t="n"/>
      <c r="AQ273" s="43" t="n"/>
      <c r="AR273" s="44" t="n"/>
      <c r="AS273" s="44" t="n"/>
      <c r="AT273" s="44" t="n"/>
    </row>
    <row r="274"/>
    <row r="275"/>
    <row r="276">
      <c r="B276" s="59" t="n"/>
      <c r="C276" s="59" t="n"/>
      <c r="D276" s="59" t="n"/>
      <c r="E276" s="59" t="n"/>
      <c r="F276" s="59" t="n"/>
      <c r="G276" s="59" t="n"/>
      <c r="H276" s="59" t="n"/>
      <c r="I276" s="59" t="n"/>
      <c r="J276" s="59" t="n"/>
      <c r="K276" s="59" t="n"/>
      <c r="L276" s="59" t="n"/>
      <c r="M276" s="59" t="n"/>
      <c r="N276" s="59" t="n"/>
      <c r="O276" s="59" t="n"/>
      <c r="P276" s="59" t="n"/>
      <c r="Q276" s="59" t="n"/>
      <c r="R276" s="59" t="n"/>
      <c r="S276" s="59" t="n"/>
      <c r="T276" s="59" t="n"/>
      <c r="U276" s="59" t="n"/>
      <c r="V276" s="59" t="n"/>
      <c r="W276" s="59" t="n"/>
      <c r="X276" s="59" t="n"/>
      <c r="Y276" s="59" t="n"/>
      <c r="Z276" s="59" t="n"/>
      <c r="AA276" s="59" t="n"/>
      <c r="AB276" s="59" t="n"/>
      <c r="AC276" s="59" t="n"/>
      <c r="AD276" s="59" t="n"/>
      <c r="AE276" s="59" t="n"/>
      <c r="AF276" s="59" t="n"/>
      <c r="AG276" s="59" t="n"/>
      <c r="AH276" s="59" t="n"/>
      <c r="AI276" s="59" t="n"/>
      <c r="AK276" s="59" t="n"/>
      <c r="AL276" s="59" t="n"/>
      <c r="AM276" s="59" t="n"/>
      <c r="AN276" s="59" t="n"/>
      <c r="AO276" s="59" t="n"/>
      <c r="AP276" s="59" t="n"/>
      <c r="AQ276" s="59" t="n"/>
      <c r="AR276" s="59" t="n"/>
      <c r="AS276" s="59" t="n"/>
      <c r="AT276" s="59" t="n"/>
    </row>
    <row r="277"/>
    <row r="278">
      <c r="C278" s="8" t="n"/>
      <c r="G278" s="48" t="n"/>
      <c r="H278" s="48" t="n"/>
      <c r="I278" s="48" t="n"/>
      <c r="J278" s="48" t="n"/>
      <c r="K278" s="48" t="n"/>
      <c r="L278" s="48" t="n"/>
      <c r="M278" s="48" t="n"/>
      <c r="N278" s="48" t="n"/>
      <c r="O278" s="48" t="n"/>
      <c r="P278" s="48" t="n"/>
      <c r="Q278" s="48" t="n"/>
      <c r="R278" s="48" t="n"/>
      <c r="S278" s="48" t="n"/>
      <c r="T278" s="48" t="n"/>
      <c r="U278" s="48" t="n"/>
      <c r="V278" s="48" t="n"/>
      <c r="W278" s="48" t="n"/>
      <c r="X278" s="48" t="n"/>
      <c r="Y278" s="48" t="n"/>
      <c r="Z278" s="48" t="n"/>
      <c r="AA278" s="48" t="n"/>
      <c r="AB278" s="55" t="n"/>
      <c r="AC278" s="55" t="n"/>
      <c r="AD278" s="55" t="n"/>
      <c r="AE278" s="55" t="n"/>
      <c r="AF278" s="55" t="n"/>
      <c r="AG278" s="55" t="n"/>
      <c r="AH278" s="55" t="n"/>
      <c r="AI278" s="55" t="n"/>
      <c r="AK278" s="48" t="n"/>
      <c r="AL278" s="48" t="n"/>
      <c r="AM278" s="48" t="n"/>
      <c r="AN278" s="48" t="n"/>
      <c r="AO278" s="48" t="n"/>
      <c r="AP278" s="48" t="n"/>
      <c r="AQ278" s="48" t="n"/>
      <c r="AR278" s="55" t="n"/>
      <c r="AS278" s="55" t="n"/>
      <c r="AT278" s="55" t="n"/>
    </row>
    <row r="279">
      <c r="C279" s="8" t="n"/>
      <c r="G279" s="48" t="n"/>
      <c r="H279" s="48" t="n"/>
      <c r="I279" s="48" t="n"/>
      <c r="J279" s="48" t="n"/>
      <c r="K279" s="48" t="n"/>
      <c r="L279" s="48" t="n"/>
      <c r="M279" s="48" t="n"/>
      <c r="N279" s="48" t="n"/>
      <c r="O279" s="48" t="n"/>
      <c r="P279" s="48" t="n"/>
      <c r="Q279" s="48" t="n"/>
      <c r="R279" s="48" t="n"/>
      <c r="S279" s="48" t="n"/>
      <c r="T279" s="48" t="n"/>
      <c r="U279" s="48" t="n"/>
      <c r="V279" s="48" t="n"/>
      <c r="W279" s="48" t="n"/>
      <c r="X279" s="48" t="n"/>
      <c r="Y279" s="48" t="n"/>
      <c r="Z279" s="48" t="n"/>
      <c r="AA279" s="48" t="n"/>
      <c r="AB279" s="55" t="n"/>
      <c r="AC279" s="55" t="n"/>
      <c r="AD279" s="55" t="n"/>
      <c r="AE279" s="55" t="n"/>
      <c r="AF279" s="55" t="n"/>
      <c r="AG279" s="55" t="n"/>
      <c r="AH279" s="55" t="n"/>
      <c r="AI279" s="55" t="n"/>
      <c r="AK279" s="48" t="n"/>
      <c r="AL279" s="48" t="n"/>
      <c r="AM279" s="48" t="n"/>
      <c r="AN279" s="48" t="n"/>
      <c r="AO279" s="48" t="n"/>
      <c r="AP279" s="48" t="n"/>
      <c r="AQ279" s="48" t="n"/>
      <c r="AR279" s="55" t="n"/>
      <c r="AS279" s="55" t="n"/>
      <c r="AT279" s="55" t="n"/>
    </row>
    <row r="280">
      <c r="C280" s="8" t="n"/>
      <c r="G280" s="48" t="n"/>
      <c r="H280" s="48" t="n"/>
      <c r="I280" s="48" t="n"/>
      <c r="J280" s="48" t="n"/>
      <c r="K280" s="48" t="n"/>
      <c r="L280" s="48" t="n"/>
      <c r="M280" s="48" t="n"/>
      <c r="N280" s="48" t="n"/>
      <c r="O280" s="48" t="n"/>
      <c r="P280" s="48" t="n"/>
      <c r="Q280" s="48" t="n"/>
      <c r="R280" s="48" t="n"/>
      <c r="S280" s="48" t="n"/>
      <c r="T280" s="48" t="n"/>
      <c r="U280" s="48" t="n"/>
      <c r="V280" s="48" t="n"/>
      <c r="W280" s="48" t="n"/>
      <c r="X280" s="48" t="n"/>
      <c r="Y280" s="48" t="n"/>
      <c r="Z280" s="48" t="n"/>
      <c r="AA280" s="48" t="n"/>
      <c r="AB280" s="55" t="n"/>
      <c r="AC280" s="55" t="n"/>
      <c r="AD280" s="55" t="n"/>
      <c r="AE280" s="55" t="n"/>
      <c r="AF280" s="55" t="n"/>
      <c r="AG280" s="55" t="n"/>
      <c r="AH280" s="55" t="n"/>
      <c r="AI280" s="55" t="n"/>
      <c r="AK280" s="48" t="n"/>
      <c r="AL280" s="48" t="n"/>
      <c r="AM280" s="48" t="n"/>
      <c r="AN280" s="48" t="n"/>
      <c r="AO280" s="48" t="n"/>
      <c r="AP280" s="48" t="n"/>
      <c r="AQ280" s="48" t="n"/>
      <c r="AR280" s="55" t="n"/>
      <c r="AS280" s="55" t="n"/>
      <c r="AT280" s="55" t="n"/>
    </row>
    <row r="281">
      <c r="C281" s="8" t="n"/>
      <c r="G281" s="43" t="n"/>
      <c r="H281" s="43" t="n"/>
      <c r="I281" s="43" t="n"/>
      <c r="J281" s="43" t="n"/>
      <c r="K281" s="43" t="n"/>
      <c r="L281" s="43" t="n"/>
      <c r="M281" s="43" t="n"/>
      <c r="N281" s="43" t="n"/>
      <c r="O281" s="43" t="n"/>
      <c r="P281" s="43" t="n"/>
      <c r="Q281" s="43" t="n"/>
      <c r="R281" s="43" t="n"/>
      <c r="S281" s="43" t="n"/>
      <c r="T281" s="43" t="n"/>
      <c r="U281" s="43" t="n"/>
      <c r="V281" s="43" t="n"/>
      <c r="W281" s="43" t="n"/>
      <c r="X281" s="43" t="n"/>
      <c r="Y281" s="43" t="n"/>
      <c r="Z281" s="43" t="n"/>
      <c r="AA281" s="43" t="n"/>
      <c r="AB281" s="44" t="n"/>
      <c r="AC281" s="44" t="n"/>
      <c r="AD281" s="44" t="n"/>
      <c r="AE281" s="44" t="n"/>
      <c r="AF281" s="44" t="n"/>
      <c r="AG281" s="44" t="n"/>
      <c r="AH281" s="44" t="n"/>
      <c r="AI281" s="44" t="n"/>
      <c r="AK281" s="43" t="n"/>
      <c r="AL281" s="43" t="n"/>
      <c r="AM281" s="43" t="n"/>
      <c r="AN281" s="43" t="n"/>
      <c r="AO281" s="43" t="n"/>
      <c r="AP281" s="43" t="n"/>
      <c r="AQ281" s="43" t="n"/>
      <c r="AR281" s="44" t="n"/>
      <c r="AS281" s="44" t="n"/>
      <c r="AT281" s="44" t="n"/>
    </row>
    <row r="282">
      <c r="C282" s="8" t="n"/>
      <c r="G282" s="43" t="n"/>
      <c r="H282" s="43" t="n"/>
      <c r="I282" s="43" t="n"/>
      <c r="J282" s="43" t="n"/>
      <c r="K282" s="43" t="n"/>
      <c r="L282" s="43" t="n"/>
      <c r="M282" s="43" t="n"/>
      <c r="N282" s="43" t="n"/>
      <c r="O282" s="43" t="n"/>
      <c r="P282" s="43" t="n"/>
      <c r="Q282" s="43" t="n"/>
      <c r="R282" s="43" t="n"/>
      <c r="S282" s="43" t="n"/>
      <c r="T282" s="43" t="n"/>
      <c r="U282" s="43" t="n"/>
      <c r="V282" s="43" t="n"/>
      <c r="W282" s="43" t="n"/>
      <c r="X282" s="43" t="n"/>
      <c r="Y282" s="43" t="n"/>
      <c r="Z282" s="43" t="n"/>
      <c r="AA282" s="43" t="n"/>
      <c r="AB282" s="44" t="n"/>
      <c r="AC282" s="44" t="n"/>
      <c r="AD282" s="44" t="n"/>
      <c r="AE282" s="44" t="n"/>
      <c r="AF282" s="44" t="n"/>
      <c r="AG282" s="44" t="n"/>
      <c r="AH282" s="44" t="n"/>
      <c r="AI282" s="44" t="n"/>
      <c r="AK282" s="43" t="n"/>
      <c r="AL282" s="43" t="n"/>
      <c r="AM282" s="43" t="n"/>
      <c r="AN282" s="43" t="n"/>
      <c r="AO282" s="43" t="n"/>
      <c r="AP282" s="43" t="n"/>
      <c r="AQ282" s="43" t="n"/>
      <c r="AR282" s="44" t="n"/>
      <c r="AS282" s="44" t="n"/>
      <c r="AT282" s="44" t="n"/>
    </row>
    <row r="283">
      <c r="C283" s="8" t="n"/>
      <c r="G283" s="43" t="n"/>
      <c r="H283" s="43" t="n"/>
      <c r="I283" s="43" t="n"/>
      <c r="J283" s="43" t="n"/>
      <c r="K283" s="43" t="n"/>
      <c r="L283" s="43" t="n"/>
      <c r="M283" s="43" t="n"/>
      <c r="N283" s="43" t="n"/>
      <c r="O283" s="43" t="n"/>
      <c r="P283" s="43" t="n"/>
      <c r="Q283" s="43" t="n"/>
      <c r="R283" s="43" t="n"/>
      <c r="S283" s="43" t="n"/>
      <c r="T283" s="43" t="n"/>
      <c r="U283" s="43" t="n"/>
      <c r="V283" s="43" t="n"/>
      <c r="W283" s="43" t="n"/>
      <c r="X283" s="43" t="n"/>
      <c r="Y283" s="43" t="n"/>
      <c r="Z283" s="43" t="n"/>
      <c r="AA283" s="43" t="n"/>
      <c r="AB283" s="44" t="n"/>
      <c r="AC283" s="44" t="n"/>
      <c r="AD283" s="44" t="n"/>
      <c r="AE283" s="44" t="n"/>
      <c r="AF283" s="44" t="n"/>
      <c r="AG283" s="44" t="n"/>
      <c r="AH283" s="44" t="n"/>
      <c r="AI283" s="44" t="n"/>
      <c r="AK283" s="43" t="n"/>
      <c r="AL283" s="43" t="n"/>
      <c r="AM283" s="43" t="n"/>
      <c r="AN283" s="43" t="n"/>
      <c r="AO283" s="43" t="n"/>
      <c r="AP283" s="43" t="n"/>
      <c r="AQ283" s="43" t="n"/>
      <c r="AR283" s="44" t="n"/>
      <c r="AS283" s="44" t="n"/>
      <c r="AT283" s="44" t="n"/>
    </row>
    <row r="284">
      <c r="C284" s="8" t="n"/>
      <c r="H284" s="43" t="n"/>
      <c r="I284" s="43" t="n"/>
      <c r="J284" s="43" t="n"/>
      <c r="K284" s="43" t="n"/>
      <c r="L284" s="43" t="n"/>
      <c r="M284" s="43" t="n"/>
      <c r="N284" s="43" t="n"/>
      <c r="O284" s="43" t="n"/>
      <c r="P284" s="43" t="n"/>
      <c r="Q284" s="43" t="n"/>
      <c r="R284" s="43" t="n"/>
      <c r="S284" s="43" t="n"/>
      <c r="T284" s="43" t="n"/>
      <c r="U284" s="43" t="n"/>
      <c r="V284" s="43" t="n"/>
      <c r="W284" s="43" t="n"/>
      <c r="X284" s="43" t="n"/>
      <c r="Y284" s="43" t="n"/>
      <c r="Z284" s="43" t="n"/>
      <c r="AA284" s="43" t="n"/>
      <c r="AB284" s="44" t="n"/>
      <c r="AC284" s="44" t="n"/>
      <c r="AD284" s="44" t="n"/>
      <c r="AE284" s="44" t="n"/>
      <c r="AF284" s="44" t="n"/>
      <c r="AG284" s="44" t="n"/>
      <c r="AH284" s="44" t="n"/>
      <c r="AI284" s="44" t="n"/>
      <c r="AL284" s="43" t="n"/>
      <c r="AM284" s="43" t="n"/>
      <c r="AN284" s="43" t="n"/>
      <c r="AO284" s="43" t="n"/>
      <c r="AP284" s="43" t="n"/>
      <c r="AQ284" s="43" t="n"/>
      <c r="AR284" s="44" t="n"/>
      <c r="AS284" s="44" t="n"/>
      <c r="AT284" s="44" t="n"/>
      <c r="AX284" s="45" t="n"/>
    </row>
    <row r="285">
      <c r="C285" s="8" t="n"/>
      <c r="G285" s="43" t="n"/>
      <c r="H285" s="43" t="n"/>
      <c r="I285" s="43" t="n"/>
      <c r="J285" s="43" t="n"/>
      <c r="K285" s="43" t="n"/>
      <c r="L285" s="43" t="n"/>
      <c r="M285" s="43" t="n"/>
      <c r="N285" s="43" t="n"/>
      <c r="O285" s="43" t="n"/>
      <c r="P285" s="43" t="n"/>
      <c r="Q285" s="43" t="n"/>
      <c r="R285" s="43" t="n"/>
      <c r="S285" s="43" t="n"/>
      <c r="T285" s="43" t="n"/>
      <c r="U285" s="43" t="n"/>
      <c r="V285" s="43" t="n"/>
      <c r="W285" s="43" t="n"/>
      <c r="X285" s="43" t="n"/>
      <c r="Y285" s="43" t="n"/>
      <c r="Z285" s="43" t="n"/>
      <c r="AA285" s="43" t="n"/>
      <c r="AB285" s="44" t="n"/>
      <c r="AC285" s="44" t="n"/>
      <c r="AD285" s="44" t="n"/>
      <c r="AE285" s="44" t="n"/>
      <c r="AF285" s="44" t="n"/>
      <c r="AG285" s="44" t="n"/>
      <c r="AH285" s="44" t="n"/>
      <c r="AI285" s="44" t="n"/>
      <c r="AK285" s="43" t="n"/>
      <c r="AL285" s="43" t="n"/>
      <c r="AM285" s="43" t="n"/>
      <c r="AN285" s="43" t="n"/>
      <c r="AO285" s="43" t="n"/>
      <c r="AP285" s="43" t="n"/>
      <c r="AQ285" s="43" t="n"/>
      <c r="AR285" s="44" t="n"/>
      <c r="AS285" s="44" t="n"/>
      <c r="AT285" s="44" t="n"/>
      <c r="AX285" s="45" t="n"/>
    </row>
    <row r="286">
      <c r="C286" s="8" t="n"/>
      <c r="G286" s="41" t="n"/>
      <c r="H286" s="41" t="n"/>
      <c r="I286" s="41" t="n"/>
      <c r="J286" s="41" t="n"/>
      <c r="K286" s="41" t="n"/>
      <c r="L286" s="41" t="n"/>
      <c r="M286" s="41" t="n"/>
      <c r="N286" s="41" t="n"/>
      <c r="O286" s="41" t="n"/>
      <c r="P286" s="41" t="n"/>
      <c r="Q286" s="41" t="n"/>
      <c r="R286" s="41" t="n"/>
      <c r="S286" s="41" t="n"/>
      <c r="T286" s="41" t="n"/>
      <c r="U286" s="41" t="n"/>
      <c r="V286" s="41" t="n"/>
      <c r="W286" s="41" t="n"/>
      <c r="X286" s="41" t="n"/>
      <c r="Y286" s="41" t="n"/>
      <c r="Z286" s="41" t="n"/>
      <c r="AA286" s="41" t="n"/>
      <c r="AB286" s="56" t="n"/>
      <c r="AC286" s="56" t="n"/>
      <c r="AD286" s="56" t="n"/>
      <c r="AE286" s="56" t="n"/>
      <c r="AF286" s="56" t="n"/>
      <c r="AG286" s="56" t="n"/>
      <c r="AH286" s="56" t="n"/>
      <c r="AI286" s="56" t="n"/>
      <c r="AK286" s="41" t="n"/>
      <c r="AL286" s="41" t="n"/>
      <c r="AM286" s="41" t="n"/>
      <c r="AN286" s="41" t="n"/>
      <c r="AO286" s="41" t="n"/>
      <c r="AP286" s="41" t="n"/>
      <c r="AQ286" s="41" t="n"/>
      <c r="AR286" s="56" t="n"/>
      <c r="AS286" s="56" t="n"/>
      <c r="AT286" s="56" t="n"/>
      <c r="AX286" s="45" t="n"/>
    </row>
    <row r="287">
      <c r="C287" s="8" t="n"/>
      <c r="G287" s="37" t="n"/>
      <c r="H287" s="37" t="n"/>
      <c r="I287" s="37" t="n"/>
      <c r="J287" s="37" t="n"/>
      <c r="K287" s="37" t="n"/>
      <c r="L287" s="37" t="n"/>
      <c r="M287" s="37" t="n"/>
      <c r="N287" s="37" t="n"/>
      <c r="O287" s="37" t="n"/>
      <c r="P287" s="37" t="n"/>
      <c r="Q287" s="37" t="n"/>
      <c r="R287" s="37" t="n"/>
      <c r="S287" s="37" t="n"/>
      <c r="T287" s="37" t="n"/>
      <c r="U287" s="37" t="n"/>
      <c r="V287" s="37" t="n"/>
      <c r="W287" s="37" t="n"/>
      <c r="X287" s="37" t="n"/>
      <c r="Y287" s="37" t="n"/>
      <c r="Z287" s="37" t="n"/>
      <c r="AA287" s="37" t="n"/>
      <c r="AB287" s="38" t="n"/>
      <c r="AC287" s="38" t="n"/>
      <c r="AD287" s="38" t="n"/>
      <c r="AE287" s="38" t="n"/>
      <c r="AF287" s="38" t="n"/>
      <c r="AG287" s="38" t="n"/>
      <c r="AH287" s="38" t="n"/>
      <c r="AI287" s="38" t="n"/>
      <c r="AK287" s="37" t="n"/>
      <c r="AL287" s="37" t="n"/>
      <c r="AM287" s="37" t="n"/>
      <c r="AN287" s="37" t="n"/>
      <c r="AO287" s="37" t="n"/>
      <c r="AP287" s="37" t="n"/>
      <c r="AQ287" s="37" t="n"/>
      <c r="AR287" s="38" t="n"/>
      <c r="AS287" s="38" t="n"/>
      <c r="AT287" s="38" t="n"/>
    </row>
    <row r="288"/>
    <row r="289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O29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Taiwan Semiconductor Manufacturing Company</t>
        </is>
      </c>
    </row>
    <row r="3">
      <c r="B3" s="3" t="inlineStr">
        <is>
          <t>As-reported subtotals (for reconciliation only; NT$B, TIFRS)</t>
        </is>
      </c>
    </row>
    <row r="4"/>
    <row r="5">
      <c r="G5" s="5" t="inlineStr">
        <is>
          <t>1Q21</t>
        </is>
      </c>
      <c r="H5" s="5" t="inlineStr">
        <is>
          <t>2Q21</t>
        </is>
      </c>
      <c r="I5" s="5" t="inlineStr">
        <is>
          <t>3Q21</t>
        </is>
      </c>
      <c r="J5" s="5" t="inlineStr">
        <is>
          <t>4Q21</t>
        </is>
      </c>
      <c r="K5" s="5" t="inlineStr">
        <is>
          <t>1Q22</t>
        </is>
      </c>
      <c r="L5" s="5" t="inlineStr">
        <is>
          <t>2Q22</t>
        </is>
      </c>
      <c r="M5" s="5" t="inlineStr">
        <is>
          <t>3Q22</t>
        </is>
      </c>
      <c r="N5" s="5" t="inlineStr">
        <is>
          <t>4Q22</t>
        </is>
      </c>
      <c r="O5" s="5" t="inlineStr">
        <is>
          <t>1Q23</t>
        </is>
      </c>
      <c r="P5" s="5" t="inlineStr">
        <is>
          <t>2Q23</t>
        </is>
      </c>
      <c r="Q5" s="5" t="inlineStr">
        <is>
          <t>3Q23</t>
        </is>
      </c>
      <c r="R5" s="5" t="inlineStr">
        <is>
          <t>4Q23</t>
        </is>
      </c>
      <c r="S5" s="5" t="inlineStr">
        <is>
          <t>1Q24</t>
        </is>
      </c>
      <c r="T5" s="5" t="inlineStr">
        <is>
          <t>2Q24</t>
        </is>
      </c>
      <c r="U5" s="5" t="inlineStr">
        <is>
          <t>3Q24</t>
        </is>
      </c>
      <c r="V5" s="5" t="inlineStr">
        <is>
          <t>4Q24</t>
        </is>
      </c>
      <c r="W5" s="5" t="inlineStr">
        <is>
          <t>1Q25</t>
        </is>
      </c>
      <c r="X5" s="5" t="inlineStr">
        <is>
          <t>2Q25</t>
        </is>
      </c>
      <c r="Y5" s="5" t="inlineStr">
        <is>
          <t>3Q25</t>
        </is>
      </c>
      <c r="Z5" s="5" t="inlineStr">
        <is>
          <t>4Q25</t>
        </is>
      </c>
      <c r="AA5" s="5" t="inlineStr">
        <is>
          <t>1Q26</t>
        </is>
      </c>
      <c r="AK5" s="5" t="inlineStr">
        <is>
          <t>FY2021</t>
        </is>
      </c>
      <c r="AL5" s="5" t="inlineStr">
        <is>
          <t>FY2022</t>
        </is>
      </c>
      <c r="AM5" s="5" t="inlineStr">
        <is>
          <t>FY2023</t>
        </is>
      </c>
      <c r="AN5" s="5" t="inlineStr">
        <is>
          <t>FY2024</t>
        </is>
      </c>
      <c r="AO5" s="5" t="inlineStr">
        <is>
          <t>FY2025</t>
        </is>
      </c>
    </row>
    <row r="6"/>
    <row r="7"/>
    <row r="8"/>
    <row r="9">
      <c r="B9" t="inlineStr">
        <is>
          <t>Net Revenue</t>
        </is>
      </c>
      <c r="G9" s="51" t="n">
        <v>362.41</v>
      </c>
      <c r="H9" s="51" t="n">
        <v>372.145</v>
      </c>
      <c r="I9" s="51" t="n">
        <v>414.671</v>
      </c>
      <c r="J9" s="51" t="n">
        <v>438.189</v>
      </c>
      <c r="K9" s="51" t="n">
        <v>491.076</v>
      </c>
      <c r="L9" s="51" t="n">
        <v>534.141</v>
      </c>
      <c r="M9" s="51" t="n">
        <v>613.1420000000001</v>
      </c>
      <c r="N9" s="51" t="n">
        <v>625.532</v>
      </c>
      <c r="O9" s="51" t="n">
        <v>508.633</v>
      </c>
      <c r="P9" s="51" t="n">
        <v>480.841</v>
      </c>
      <c r="Q9" s="51" t="n">
        <v>546.7329999999999</v>
      </c>
      <c r="R9" s="51" t="n">
        <v>625.529</v>
      </c>
      <c r="S9" s="51" t="n">
        <v>592.644</v>
      </c>
      <c r="T9" s="51" t="n">
        <v>673.51</v>
      </c>
      <c r="U9" s="51" t="n">
        <v>759.692</v>
      </c>
      <c r="V9" s="51" t="n">
        <v>868.461</v>
      </c>
      <c r="W9" s="51" t="n">
        <v>839.254</v>
      </c>
      <c r="X9" s="51" t="n">
        <v>933.792</v>
      </c>
      <c r="Y9" s="51" t="n">
        <v>989.918</v>
      </c>
      <c r="Z9" s="51" t="n">
        <v>1046.09</v>
      </c>
      <c r="AA9" s="51" t="n">
        <v>1134.103</v>
      </c>
      <c r="AK9" s="51" t="n">
        <v>1587.415</v>
      </c>
      <c r="AL9" s="51" t="n">
        <v>2263.891</v>
      </c>
      <c r="AM9" s="51" t="n">
        <v>2161.736</v>
      </c>
      <c r="AN9" s="51" t="n">
        <v>2894.308</v>
      </c>
      <c r="AO9" s="51" t="n">
        <v>3809.054</v>
      </c>
    </row>
    <row r="10">
      <c r="B10" t="inlineStr">
        <is>
          <t>Gross Profit</t>
        </is>
      </c>
      <c r="G10" s="51" t="n">
        <v>189.839</v>
      </c>
      <c r="H10" s="51" t="n">
        <v>186.197</v>
      </c>
      <c r="I10" s="51" t="n">
        <v>212.746</v>
      </c>
      <c r="J10" s="51" t="n">
        <v>230.755</v>
      </c>
      <c r="K10" s="51" t="n">
        <v>273.203</v>
      </c>
      <c r="L10" s="51" t="n">
        <v>315.468</v>
      </c>
      <c r="M10" s="51" t="n">
        <v>370.499</v>
      </c>
      <c r="N10" s="51" t="n">
        <v>389.185</v>
      </c>
      <c r="O10" s="51" t="n">
        <v>286.5</v>
      </c>
      <c r="P10" s="51" t="n">
        <v>260.2</v>
      </c>
      <c r="Q10" s="51" t="n">
        <v>296.643</v>
      </c>
      <c r="R10" s="51" t="n">
        <v>331.768</v>
      </c>
      <c r="S10" s="51" t="n">
        <v>314.505</v>
      </c>
      <c r="T10" s="51" t="n">
        <v>358.125</v>
      </c>
      <c r="U10" s="51" t="n">
        <v>439.345</v>
      </c>
      <c r="V10" s="51" t="n">
        <v>512.379</v>
      </c>
      <c r="W10" s="51" t="n">
        <v>493.395</v>
      </c>
      <c r="X10" s="51" t="n">
        <v>547.369</v>
      </c>
      <c r="Y10" s="51" t="n">
        <v>588.543</v>
      </c>
      <c r="Z10" s="51" t="n">
        <v>651.987</v>
      </c>
      <c r="AA10" s="51" t="n">
        <v>751.295</v>
      </c>
      <c r="AK10" s="51" t="n">
        <v>819.537</v>
      </c>
      <c r="AL10" s="51" t="n">
        <v>1348.355</v>
      </c>
      <c r="AM10" s="51" t="n">
        <v>1175.111</v>
      </c>
      <c r="AN10" s="51" t="n">
        <v>1624.354</v>
      </c>
      <c r="AO10" s="51" t="n">
        <v>2281.294</v>
      </c>
    </row>
    <row r="11">
      <c r="B11" t="inlineStr">
        <is>
          <t>Total Operating Expenses (filed, negative)</t>
        </is>
      </c>
      <c r="G11" s="51" t="n">
        <v>-39.112</v>
      </c>
      <c r="H11" s="51" t="n">
        <v>-40.583</v>
      </c>
      <c r="I11" s="51" t="n">
        <v>-41.65</v>
      </c>
      <c r="J11" s="51" t="n">
        <v>-47.878</v>
      </c>
      <c r="K11" s="51" t="n">
        <v>-48.611</v>
      </c>
      <c r="L11" s="51" t="n">
        <v>-53.375</v>
      </c>
      <c r="M11" s="51" t="n">
        <v>-60.186</v>
      </c>
      <c r="N11" s="51" t="n">
        <v>-64.536</v>
      </c>
      <c r="O11" s="51" t="n">
        <v>-55.309</v>
      </c>
      <c r="P11" s="51" t="n">
        <v>-58.195</v>
      </c>
      <c r="Q11" s="51" t="n">
        <v>-68.709</v>
      </c>
      <c r="R11" s="51" t="n">
        <v>-71.621</v>
      </c>
      <c r="S11" s="51" t="n">
        <v>-65.357</v>
      </c>
      <c r="T11" s="51" t="n">
        <v>-70.29600000000001</v>
      </c>
      <c r="U11" s="51" t="n">
        <v>-79.078</v>
      </c>
      <c r="V11" s="51" t="n">
        <v>-86.34</v>
      </c>
      <c r="W11" s="51" t="n">
        <v>-85.18600000000001</v>
      </c>
      <c r="X11" s="51" t="n">
        <v>-84.508</v>
      </c>
      <c r="Y11" s="51" t="n">
        <v>-87.765</v>
      </c>
      <c r="Z11" s="51" t="n">
        <v>-88.19</v>
      </c>
      <c r="AA11" s="51" t="n">
        <v>-94.006</v>
      </c>
      <c r="AK11" s="51" t="n">
        <v>-169.223</v>
      </c>
      <c r="AL11" s="51" t="n">
        <v>-226.708</v>
      </c>
      <c r="AM11" s="51" t="n">
        <v>-253.834</v>
      </c>
      <c r="AN11" s="51" t="n">
        <v>-301.071</v>
      </c>
      <c r="AO11" s="51" t="n">
        <v>-345.649</v>
      </c>
    </row>
    <row r="12">
      <c r="B12" t="inlineStr">
        <is>
          <t>Income from Operations</t>
        </is>
      </c>
      <c r="G12" s="51" t="n">
        <v>150.538</v>
      </c>
      <c r="H12" s="51" t="n">
        <v>145.667</v>
      </c>
      <c r="I12" s="51" t="n">
        <v>171.004</v>
      </c>
      <c r="J12" s="51" t="n">
        <v>182.772</v>
      </c>
      <c r="K12" s="51" t="n">
        <v>223.79</v>
      </c>
      <c r="L12" s="51" t="n">
        <v>262.124</v>
      </c>
      <c r="M12" s="51" t="n">
        <v>310.324</v>
      </c>
      <c r="N12" s="51" t="n">
        <v>325.041</v>
      </c>
      <c r="O12" s="51" t="n">
        <v>231.238</v>
      </c>
      <c r="P12" s="51" t="n">
        <v>201.958</v>
      </c>
      <c r="Q12" s="51" t="n">
        <v>228.065</v>
      </c>
      <c r="R12" s="51" t="n">
        <v>260.205</v>
      </c>
      <c r="S12" s="51" t="n">
        <v>249.018</v>
      </c>
      <c r="T12" s="51" t="n">
        <v>286.556</v>
      </c>
      <c r="U12" s="51" t="n">
        <v>360.766</v>
      </c>
      <c r="V12" s="51" t="n">
        <v>425.713</v>
      </c>
      <c r="W12" s="51" t="n">
        <v>407.081</v>
      </c>
      <c r="X12" s="51" t="n">
        <v>463.423</v>
      </c>
      <c r="Y12" s="51" t="n">
        <v>500.685</v>
      </c>
      <c r="Z12" s="51" t="n">
        <v>564.903</v>
      </c>
      <c r="AA12" s="51" t="n">
        <v>658.966</v>
      </c>
      <c r="AK12" s="51" t="n">
        <v>649.981</v>
      </c>
      <c r="AL12" s="51" t="n">
        <v>1121.279</v>
      </c>
      <c r="AM12" s="51" t="n">
        <v>921.466</v>
      </c>
      <c r="AN12" s="51" t="n">
        <v>1322.053</v>
      </c>
      <c r="AO12" s="51" t="n">
        <v>1936.092</v>
      </c>
    </row>
    <row r="13">
      <c r="B13" t="inlineStr">
        <is>
          <t>Total Non-operating Income and Expenses</t>
        </is>
      </c>
      <c r="G13" s="51" t="n">
        <v>4.526</v>
      </c>
      <c r="H13" s="51" t="n">
        <v>3.724</v>
      </c>
      <c r="I13" s="51" t="n">
        <v>2.848</v>
      </c>
      <c r="J13" s="51" t="n">
        <v>2.047</v>
      </c>
      <c r="K13" s="51" t="n">
        <v>3.042</v>
      </c>
      <c r="L13" s="51" t="n">
        <v>3.874</v>
      </c>
      <c r="M13" s="51" t="n">
        <v>6.367</v>
      </c>
      <c r="N13" s="51" t="n">
        <v>9.629</v>
      </c>
      <c r="O13" s="51" t="n">
        <v>13.037</v>
      </c>
      <c r="P13" s="51" t="n">
        <v>12.717</v>
      </c>
      <c r="Q13" s="51" t="n">
        <v>13.875</v>
      </c>
      <c r="R13" s="51" t="n">
        <v>18.076</v>
      </c>
      <c r="S13" s="51" t="n">
        <v>17.525</v>
      </c>
      <c r="T13" s="51" t="n">
        <v>19.755</v>
      </c>
      <c r="U13" s="51" t="n">
        <v>23.421</v>
      </c>
      <c r="V13" s="51" t="n">
        <v>23.085</v>
      </c>
      <c r="W13" s="51" t="n">
        <v>23.814</v>
      </c>
      <c r="X13" s="51" t="n">
        <v>29.613</v>
      </c>
      <c r="Y13" s="51" t="n">
        <v>24.684</v>
      </c>
      <c r="Z13" s="51" t="n">
        <v>27.46</v>
      </c>
      <c r="AA13" s="51" t="n">
        <v>28.834</v>
      </c>
      <c r="AK13" s="51" t="n">
        <v>13.145</v>
      </c>
      <c r="AL13" s="51" t="n">
        <v>22.912</v>
      </c>
      <c r="AM13" s="51" t="n">
        <v>57.705</v>
      </c>
      <c r="AN13" s="51" t="n">
        <v>83.786</v>
      </c>
      <c r="AO13" s="51" t="n">
        <v>105.571</v>
      </c>
    </row>
    <row r="14">
      <c r="B14" t="inlineStr">
        <is>
          <t>Income Before Income Tax</t>
        </is>
      </c>
      <c r="G14" s="51" t="n">
        <v>155.064</v>
      </c>
      <c r="H14" s="51" t="n">
        <v>149.391</v>
      </c>
      <c r="I14" s="51" t="n">
        <v>173.852</v>
      </c>
      <c r="J14" s="51" t="n">
        <v>184.819</v>
      </c>
      <c r="K14" s="51" t="n">
        <v>226.832</v>
      </c>
      <c r="L14" s="51" t="n">
        <v>265.998</v>
      </c>
      <c r="M14" s="51" t="n">
        <v>316.691</v>
      </c>
      <c r="N14" s="51" t="n">
        <v>334.67</v>
      </c>
      <c r="O14" s="51" t="n">
        <v>244.275</v>
      </c>
      <c r="P14" s="51" t="n">
        <v>214.675</v>
      </c>
      <c r="Q14" s="51" t="n">
        <v>241.94</v>
      </c>
      <c r="R14" s="51" t="n">
        <v>278.281</v>
      </c>
      <c r="S14" s="51" t="n">
        <v>266.543</v>
      </c>
      <c r="T14" s="51" t="n">
        <v>306.311</v>
      </c>
      <c r="U14" s="51" t="n">
        <v>384.187</v>
      </c>
      <c r="V14" s="51" t="n">
        <v>448.798</v>
      </c>
      <c r="W14" s="51" t="n">
        <v>430.895</v>
      </c>
      <c r="X14" s="51" t="n">
        <v>493.036</v>
      </c>
      <c r="Y14" s="51" t="n">
        <v>525.369</v>
      </c>
      <c r="Z14" s="51" t="n">
        <v>592.3630000000001</v>
      </c>
      <c r="AA14" s="51" t="n">
        <v>687.8</v>
      </c>
      <c r="AK14" s="51" t="n">
        <v>663.126</v>
      </c>
      <c r="AL14" s="51" t="n">
        <v>1144.191</v>
      </c>
      <c r="AM14" s="51" t="n">
        <v>979.171</v>
      </c>
      <c r="AN14" s="51" t="n">
        <v>1405.839</v>
      </c>
      <c r="AO14" s="51" t="n">
        <v>2041.663</v>
      </c>
    </row>
    <row r="15">
      <c r="B15" t="inlineStr">
        <is>
          <t>Net Income</t>
        </is>
      </c>
      <c r="G15" s="51" t="n">
        <v>139.739</v>
      </c>
      <c r="H15" s="51" t="n">
        <v>134.481</v>
      </c>
      <c r="I15" s="51" t="n">
        <v>156.48</v>
      </c>
      <c r="J15" s="51" t="n">
        <v>166.373</v>
      </c>
      <c r="K15" s="51" t="n">
        <v>202.873</v>
      </c>
      <c r="L15" s="51" t="n">
        <v>237.181</v>
      </c>
      <c r="M15" s="51" t="n">
        <v>280.968</v>
      </c>
      <c r="N15" s="51" t="n">
        <v>295.879</v>
      </c>
      <c r="O15" s="51" t="n">
        <v>206.949</v>
      </c>
      <c r="P15" s="51" t="n">
        <v>181.717</v>
      </c>
      <c r="Q15" s="51" t="n">
        <v>210.795</v>
      </c>
      <c r="R15" s="51" t="n">
        <v>238.307</v>
      </c>
      <c r="S15" s="51" t="n">
        <v>225.221</v>
      </c>
      <c r="T15" s="51" t="n">
        <v>247.662</v>
      </c>
      <c r="U15" s="51" t="n">
        <v>325.08</v>
      </c>
      <c r="V15" s="51" t="n">
        <v>374.469</v>
      </c>
      <c r="W15" s="51" t="n">
        <v>360.733</v>
      </c>
      <c r="X15" s="51" t="n">
        <v>397.493</v>
      </c>
      <c r="Y15" s="51" t="n">
        <v>451.755</v>
      </c>
      <c r="Z15" s="51" t="n">
        <v>505.416</v>
      </c>
      <c r="AA15" s="51" t="n">
        <v>572.801</v>
      </c>
      <c r="AK15" s="51" t="n">
        <v>597.073</v>
      </c>
      <c r="AL15" s="51" t="n">
        <v>1016.901</v>
      </c>
      <c r="AM15" s="51" t="n">
        <v>837.768</v>
      </c>
      <c r="AN15" s="51" t="n">
        <v>1172.432</v>
      </c>
      <c r="AO15" s="51" t="n">
        <v>1715.397</v>
      </c>
    </row>
    <row r="16">
      <c r="B16" t="inlineStr">
        <is>
          <t>Net Income Attributable to Shareholders of the Parent</t>
        </is>
      </c>
      <c r="G16" s="51" t="n">
        <v>139.69</v>
      </c>
      <c r="H16" s="51" t="n">
        <v>134.359</v>
      </c>
      <c r="I16" s="51" t="n">
        <v>156.259</v>
      </c>
      <c r="J16" s="51" t="n">
        <v>166.232</v>
      </c>
      <c r="K16" s="51" t="n">
        <v>202.733</v>
      </c>
      <c r="L16" s="51" t="n">
        <v>237.027</v>
      </c>
      <c r="M16" s="51" t="n">
        <v>280.866</v>
      </c>
      <c r="N16" s="51" t="n">
        <v>295.904</v>
      </c>
      <c r="O16" s="51" t="n">
        <v>206.987</v>
      </c>
      <c r="P16" s="51" t="n">
        <v>181.799</v>
      </c>
      <c r="Q16" s="51" t="n">
        <v>211</v>
      </c>
      <c r="R16" s="51" t="n">
        <v>238.712</v>
      </c>
      <c r="S16" s="51" t="n">
        <v>225.485</v>
      </c>
      <c r="T16" s="51" t="n">
        <v>247.845</v>
      </c>
      <c r="U16" s="51" t="n">
        <v>325.258</v>
      </c>
      <c r="V16" s="51" t="n">
        <v>374.68</v>
      </c>
      <c r="W16" s="51" t="n">
        <v>361.564</v>
      </c>
      <c r="X16" s="51" t="n">
        <v>398.273</v>
      </c>
      <c r="Y16" s="51" t="n">
        <v>452.302</v>
      </c>
      <c r="Z16" s="51" t="n">
        <v>505.744</v>
      </c>
      <c r="AA16" s="51" t="n">
        <v>572.48</v>
      </c>
      <c r="AK16" s="51" t="n">
        <v>596.54</v>
      </c>
      <c r="AL16" s="51" t="n">
        <v>1016.53</v>
      </c>
      <c r="AM16" s="51" t="n">
        <v>838.498</v>
      </c>
      <c r="AN16" s="51" t="n">
        <v>1173.268</v>
      </c>
      <c r="AO16" s="51" t="n">
        <v>1717.883</v>
      </c>
    </row>
    <row r="17">
      <c r="B17" t="inlineStr">
        <is>
          <t>Total Current Assets</t>
        </is>
      </c>
      <c r="G17" s="51" t="n">
        <v>1139.787</v>
      </c>
      <c r="H17" s="51" t="n">
        <v>1241.104</v>
      </c>
      <c r="I17" s="51" t="n">
        <v>1370.639</v>
      </c>
      <c r="J17" s="51" t="n">
        <v>1607.073</v>
      </c>
      <c r="K17" s="51" t="n">
        <v>1722.238</v>
      </c>
      <c r="L17" s="51" t="n">
        <v>1905.866</v>
      </c>
      <c r="M17" s="51" t="n">
        <v>2014.232</v>
      </c>
      <c r="N17" s="51" t="n">
        <v>2052.897</v>
      </c>
      <c r="O17" s="51" t="n">
        <v>1995.727</v>
      </c>
      <c r="P17" s="51" t="n">
        <v>1959.964</v>
      </c>
      <c r="Q17" s="51" t="n">
        <v>2082.477</v>
      </c>
      <c r="R17" s="51" t="n">
        <v>2194.033</v>
      </c>
      <c r="S17" s="51" t="n">
        <v>2452.767</v>
      </c>
      <c r="T17" s="51" t="n">
        <v>2591.658</v>
      </c>
      <c r="U17" s="51" t="n">
        <v>2773.914</v>
      </c>
      <c r="V17" s="51" t="n">
        <v>3088.352</v>
      </c>
      <c r="W17" s="51" t="n">
        <v>3345.664</v>
      </c>
      <c r="X17" s="51" t="n">
        <v>3264.918</v>
      </c>
      <c r="Y17" s="51" t="n">
        <v>3436.015</v>
      </c>
      <c r="Z17" s="51" t="n">
        <v>3817.131</v>
      </c>
      <c r="AA17" s="51" t="n">
        <v>4265.512</v>
      </c>
      <c r="AK17" s="51" t="n">
        <v>1607.073</v>
      </c>
      <c r="AL17" s="51" t="n">
        <v>2052.897</v>
      </c>
      <c r="AM17" s="51" t="n">
        <v>2194.033</v>
      </c>
      <c r="AN17" s="51" t="n">
        <v>3088.352</v>
      </c>
      <c r="AO17" s="51" t="n">
        <v>3817.131</v>
      </c>
    </row>
    <row r="18">
      <c r="B18" t="inlineStr">
        <is>
          <t>Total Non-current Assets</t>
        </is>
      </c>
      <c r="G18" s="51" t="n">
        <v>1779.344</v>
      </c>
      <c r="H18" s="51" t="n">
        <v>1851.711</v>
      </c>
      <c r="I18" s="51" t="n">
        <v>1961.673</v>
      </c>
      <c r="J18" s="51" t="n">
        <v>2118.43</v>
      </c>
      <c r="K18" s="51" t="n">
        <v>2270.439</v>
      </c>
      <c r="L18" s="51" t="n">
        <v>2440.075</v>
      </c>
      <c r="M18" s="51" t="n">
        <v>2629.07</v>
      </c>
      <c r="N18" s="51" t="n">
        <v>2911.882</v>
      </c>
      <c r="O18" s="51" t="n">
        <v>3050.117</v>
      </c>
      <c r="P18" s="51" t="n">
        <v>3189.501</v>
      </c>
      <c r="Q18" s="51" t="n">
        <v>3402.079</v>
      </c>
      <c r="R18" s="51" t="n">
        <v>3338.338</v>
      </c>
      <c r="S18" s="51" t="n">
        <v>3335.124</v>
      </c>
      <c r="T18" s="51" t="n">
        <v>3390.706</v>
      </c>
      <c r="U18" s="51" t="n">
        <v>3391.744</v>
      </c>
      <c r="V18" s="51" t="n">
        <v>3603.586</v>
      </c>
      <c r="W18" s="51" t="n">
        <v>3787.623</v>
      </c>
      <c r="X18" s="51" t="n">
        <v>3741.432</v>
      </c>
      <c r="Y18" s="51" t="n">
        <v>3918.092</v>
      </c>
      <c r="Z18" s="51" t="n">
        <v>4115.893</v>
      </c>
      <c r="AA18" s="51" t="n">
        <v>4395.438</v>
      </c>
      <c r="AK18" s="51" t="n">
        <v>2118.43</v>
      </c>
      <c r="AL18" s="51" t="n">
        <v>2911.882</v>
      </c>
      <c r="AM18" s="51" t="n">
        <v>3338.338</v>
      </c>
      <c r="AN18" s="51" t="n">
        <v>3603.586</v>
      </c>
      <c r="AO18" s="51" t="n">
        <v>4115.893</v>
      </c>
    </row>
    <row r="19">
      <c r="B19" t="inlineStr">
        <is>
          <t>Total Assets</t>
        </is>
      </c>
      <c r="G19" s="51" t="n">
        <v>2919.131</v>
      </c>
      <c r="H19" s="51" t="n">
        <v>3092.815</v>
      </c>
      <c r="I19" s="51" t="n">
        <v>3332.312</v>
      </c>
      <c r="J19" s="51" t="n">
        <v>3725.503</v>
      </c>
      <c r="K19" s="51" t="n">
        <v>3992.677</v>
      </c>
      <c r="L19" s="51" t="n">
        <v>4345.941</v>
      </c>
      <c r="M19" s="51" t="n">
        <v>4643.302</v>
      </c>
      <c r="N19" s="51" t="n">
        <v>4964.779</v>
      </c>
      <c r="O19" s="51" t="n">
        <v>5045.844</v>
      </c>
      <c r="P19" s="51" t="n">
        <v>5149.465</v>
      </c>
      <c r="Q19" s="51" t="n">
        <v>5484.556</v>
      </c>
      <c r="R19" s="51" t="n">
        <v>5532.371</v>
      </c>
      <c r="S19" s="51" t="n">
        <v>5787.891</v>
      </c>
      <c r="T19" s="51" t="n">
        <v>5982.364</v>
      </c>
      <c r="U19" s="51" t="n">
        <v>6165.658</v>
      </c>
      <c r="V19" s="51" t="n">
        <v>6691.938</v>
      </c>
      <c r="W19" s="51" t="n">
        <v>7133.287</v>
      </c>
      <c r="X19" s="51" t="n">
        <v>7006.35</v>
      </c>
      <c r="Y19" s="51" t="n">
        <v>7354.107</v>
      </c>
      <c r="Z19" s="51" t="n">
        <v>7933.024</v>
      </c>
      <c r="AA19" s="51" t="n">
        <v>8660.950000000001</v>
      </c>
      <c r="AK19" s="51" t="n">
        <v>3725.503</v>
      </c>
      <c r="AL19" s="51" t="n">
        <v>4964.779</v>
      </c>
      <c r="AM19" s="51" t="n">
        <v>5532.371</v>
      </c>
      <c r="AN19" s="51" t="n">
        <v>6691.938</v>
      </c>
      <c r="AO19" s="51" t="n">
        <v>7933.024</v>
      </c>
    </row>
    <row r="20">
      <c r="B20" t="inlineStr">
        <is>
          <t>Total Current Liabilities</t>
        </is>
      </c>
      <c r="G20" s="51" t="n">
        <v>661.648</v>
      </c>
      <c r="H20" s="51" t="n">
        <v>647.749</v>
      </c>
      <c r="I20" s="51" t="n">
        <v>655.622</v>
      </c>
      <c r="J20" s="51" t="n">
        <v>739.503</v>
      </c>
      <c r="K20" s="51" t="n">
        <v>822.8680000000001</v>
      </c>
      <c r="L20" s="51" t="n">
        <v>845.241</v>
      </c>
      <c r="M20" s="51" t="n">
        <v>807.431</v>
      </c>
      <c r="N20" s="51" t="n">
        <v>944.227</v>
      </c>
      <c r="O20" s="51" t="n">
        <v>873.09</v>
      </c>
      <c r="P20" s="51" t="n">
        <v>810.829</v>
      </c>
      <c r="Q20" s="51" t="n">
        <v>970.035</v>
      </c>
      <c r="R20" s="51" t="n">
        <v>913.583</v>
      </c>
      <c r="S20" s="51" t="n">
        <v>1026.18</v>
      </c>
      <c r="T20" s="51" t="n">
        <v>1048.916</v>
      </c>
      <c r="U20" s="51" t="n">
        <v>1080.399</v>
      </c>
      <c r="V20" s="51" t="n">
        <v>1264.525</v>
      </c>
      <c r="W20" s="51" t="n">
        <v>1399.803</v>
      </c>
      <c r="X20" s="51" t="n">
        <v>1377.314</v>
      </c>
      <c r="Y20" s="51" t="n">
        <v>1275.906</v>
      </c>
      <c r="Z20" s="51" t="n">
        <v>1458.019</v>
      </c>
      <c r="AA20" s="51" t="n">
        <v>1714.254</v>
      </c>
      <c r="AK20" s="51" t="n">
        <v>739.503</v>
      </c>
      <c r="AL20" s="51" t="n">
        <v>944.227</v>
      </c>
      <c r="AM20" s="51" t="n">
        <v>913.583</v>
      </c>
      <c r="AN20" s="51" t="n">
        <v>1264.525</v>
      </c>
      <c r="AO20" s="51" t="n">
        <v>1458.019</v>
      </c>
    </row>
    <row r="21">
      <c r="B21" t="inlineStr">
        <is>
          <t>Total Non-current Liabilities</t>
        </is>
      </c>
      <c r="G21" s="51" t="n">
        <v>316.486</v>
      </c>
      <c r="H21" s="51" t="n">
        <v>451.096</v>
      </c>
      <c r="I21" s="51" t="n">
        <v>598.37</v>
      </c>
      <c r="J21" s="51" t="n">
        <v>815.2670000000001</v>
      </c>
      <c r="K21" s="51" t="n">
        <v>848.34</v>
      </c>
      <c r="L21" s="51" t="n">
        <v>990.2380000000001</v>
      </c>
      <c r="M21" s="51" t="n">
        <v>1083.555</v>
      </c>
      <c r="N21" s="51" t="n">
        <v>1060.063</v>
      </c>
      <c r="O21" s="51" t="n">
        <v>1079.857</v>
      </c>
      <c r="P21" s="51" t="n">
        <v>1133.168</v>
      </c>
      <c r="Q21" s="51" t="n">
        <v>1141.703</v>
      </c>
      <c r="R21" s="51" t="n">
        <v>1135.525</v>
      </c>
      <c r="S21" s="51" t="n">
        <v>1095.995</v>
      </c>
      <c r="T21" s="51" t="n">
        <v>1113.3</v>
      </c>
      <c r="U21" s="51" t="n">
        <v>1063.337</v>
      </c>
      <c r="V21" s="51" t="n">
        <v>1103.837</v>
      </c>
      <c r="W21" s="51" t="n">
        <v>1131.86</v>
      </c>
      <c r="X21" s="51" t="n">
        <v>1012.404</v>
      </c>
      <c r="Y21" s="51" t="n">
        <v>1042.623</v>
      </c>
      <c r="Z21" s="51" t="n">
        <v>1014.21</v>
      </c>
      <c r="AA21" s="51" t="n">
        <v>1014.307</v>
      </c>
      <c r="AK21" s="51" t="n">
        <v>815.2670000000001</v>
      </c>
      <c r="AL21" s="51" t="n">
        <v>1060.063</v>
      </c>
      <c r="AM21" s="51" t="n">
        <v>1135.525</v>
      </c>
      <c r="AN21" s="51" t="n">
        <v>1103.837</v>
      </c>
      <c r="AO21" s="51" t="n">
        <v>1014.21</v>
      </c>
    </row>
    <row r="22">
      <c r="B22" t="inlineStr">
        <is>
          <t>Total Liabilities</t>
        </is>
      </c>
      <c r="G22" s="51" t="n">
        <v>978.134</v>
      </c>
      <c r="H22" s="51" t="n">
        <v>1098.845</v>
      </c>
      <c r="I22" s="51" t="n">
        <v>1253.992</v>
      </c>
      <c r="J22" s="51" t="n">
        <v>1554.77</v>
      </c>
      <c r="K22" s="51" t="n">
        <v>1671.208</v>
      </c>
      <c r="L22" s="51" t="n">
        <v>1835.479</v>
      </c>
      <c r="M22" s="51" t="n">
        <v>1890.986</v>
      </c>
      <c r="N22" s="51" t="n">
        <v>2004.29</v>
      </c>
      <c r="O22" s="51" t="n">
        <v>1952.947</v>
      </c>
      <c r="P22" s="51" t="n">
        <v>1943.997</v>
      </c>
      <c r="Q22" s="51" t="n">
        <v>2111.738</v>
      </c>
      <c r="R22" s="51" t="n">
        <v>2049.108</v>
      </c>
      <c r="S22" s="51" t="n">
        <v>2122.175</v>
      </c>
      <c r="T22" s="51" t="n">
        <v>2162.216</v>
      </c>
      <c r="U22" s="51" t="n">
        <v>2143.736</v>
      </c>
      <c r="V22" s="51" t="n">
        <v>2368.362</v>
      </c>
      <c r="W22" s="51" t="n">
        <v>2531.663</v>
      </c>
      <c r="X22" s="51" t="n">
        <v>2389.718</v>
      </c>
      <c r="Y22" s="51" t="n">
        <v>2318.529</v>
      </c>
      <c r="Z22" s="51" t="n">
        <v>2472.229</v>
      </c>
      <c r="AA22" s="51" t="n">
        <v>2728.561</v>
      </c>
      <c r="AK22" s="51" t="n">
        <v>1554.77</v>
      </c>
      <c r="AL22" s="51" t="n">
        <v>2004.29</v>
      </c>
      <c r="AM22" s="51" t="n">
        <v>2049.108</v>
      </c>
      <c r="AN22" s="51" t="n">
        <v>2368.362</v>
      </c>
      <c r="AO22" s="51" t="n">
        <v>2472.229</v>
      </c>
    </row>
    <row r="23">
      <c r="B23" t="inlineStr">
        <is>
          <t>Equity Attributable to Shareholders of the Parent</t>
        </is>
      </c>
      <c r="G23" s="51" t="n">
        <v>1938.936</v>
      </c>
      <c r="H23" s="51" t="n">
        <v>1991.786</v>
      </c>
      <c r="I23" s="51" t="n">
        <v>2076.02</v>
      </c>
      <c r="J23" s="51" t="n">
        <v>2168.286</v>
      </c>
      <c r="K23" s="51" t="n">
        <v>2314.43</v>
      </c>
      <c r="L23" s="51" t="n">
        <v>2496.353</v>
      </c>
      <c r="M23" s="51" t="n">
        <v>2737.974</v>
      </c>
      <c r="N23" s="51" t="n">
        <v>2945.653</v>
      </c>
      <c r="O23" s="51" t="n">
        <v>3078.234</v>
      </c>
      <c r="P23" s="51" t="n">
        <v>3188.75</v>
      </c>
      <c r="Q23" s="51" t="n">
        <v>3348.35</v>
      </c>
      <c r="R23" s="51" t="n">
        <v>3458.914</v>
      </c>
      <c r="S23" s="51" t="n">
        <v>3635.732</v>
      </c>
      <c r="T23" s="51" t="n">
        <v>3791.403</v>
      </c>
      <c r="U23" s="51" t="n">
        <v>3990.019</v>
      </c>
      <c r="V23" s="51" t="n">
        <v>4288.545</v>
      </c>
      <c r="W23" s="51" t="n">
        <v>4564.162</v>
      </c>
      <c r="X23" s="51" t="n">
        <v>4581.074</v>
      </c>
      <c r="Y23" s="51" t="n">
        <v>4998.307</v>
      </c>
      <c r="Z23" s="51" t="n">
        <v>5419.596</v>
      </c>
      <c r="AA23" s="51" t="n">
        <v>5890.96</v>
      </c>
      <c r="AK23" s="51" t="n">
        <v>2168.286</v>
      </c>
      <c r="AL23" s="51" t="n">
        <v>2945.653</v>
      </c>
      <c r="AM23" s="51" t="n">
        <v>3458.914</v>
      </c>
      <c r="AN23" s="51" t="n">
        <v>4288.545</v>
      </c>
      <c r="AO23" s="51" t="n">
        <v>5419.596</v>
      </c>
    </row>
    <row r="24">
      <c r="B24" t="inlineStr">
        <is>
          <t>Total Shareholders' Equity</t>
        </is>
      </c>
      <c r="G24" s="51" t="n">
        <v>1940.997</v>
      </c>
      <c r="H24" s="51" t="n">
        <v>1993.97</v>
      </c>
      <c r="I24" s="51" t="n">
        <v>2078.32</v>
      </c>
      <c r="J24" s="51" t="n">
        <v>2170.733</v>
      </c>
      <c r="K24" s="51" t="n">
        <v>2321.469</v>
      </c>
      <c r="L24" s="51" t="n">
        <v>2510.462</v>
      </c>
      <c r="M24" s="51" t="n">
        <v>2752.316</v>
      </c>
      <c r="N24" s="51" t="n">
        <v>2960.489</v>
      </c>
      <c r="O24" s="51" t="n">
        <v>3092.897</v>
      </c>
      <c r="P24" s="51" t="n">
        <v>3205.468</v>
      </c>
      <c r="Q24" s="51" t="n">
        <v>3372.818</v>
      </c>
      <c r="R24" s="51" t="n">
        <v>3483.263</v>
      </c>
      <c r="S24" s="51" t="n">
        <v>3665.716</v>
      </c>
      <c r="T24" s="51" t="n">
        <v>3820.148</v>
      </c>
      <c r="U24" s="51" t="n">
        <v>4021.922</v>
      </c>
      <c r="V24" s="51" t="n">
        <v>4323.576</v>
      </c>
      <c r="W24" s="51" t="n">
        <v>4601.624</v>
      </c>
      <c r="X24" s="51" t="n">
        <v>4616.632</v>
      </c>
      <c r="Y24" s="51" t="n">
        <v>5035.578</v>
      </c>
      <c r="Z24" s="51" t="n">
        <v>5460.795</v>
      </c>
      <c r="AA24" s="51" t="n">
        <v>5932.389</v>
      </c>
      <c r="AK24" s="51" t="n">
        <v>2170.733</v>
      </c>
      <c r="AL24" s="51" t="n">
        <v>2960.489</v>
      </c>
      <c r="AM24" s="51" t="n">
        <v>3483.263</v>
      </c>
      <c r="AN24" s="51" t="n">
        <v>4323.576</v>
      </c>
      <c r="AO24" s="51" t="n">
        <v>5460.795</v>
      </c>
    </row>
    <row r="25">
      <c r="B25" t="inlineStr">
        <is>
          <t>Total Liabilities &amp; Shareholders' Equity</t>
        </is>
      </c>
      <c r="G25" s="51" t="n">
        <v>2919.131</v>
      </c>
      <c r="H25" s="51" t="n">
        <v>3092.815</v>
      </c>
      <c r="I25" s="51" t="n">
        <v>3332.312</v>
      </c>
      <c r="J25" s="51" t="n">
        <v>3725.503</v>
      </c>
      <c r="K25" s="51" t="n">
        <v>3992.677</v>
      </c>
      <c r="L25" s="51" t="n">
        <v>4345.941</v>
      </c>
      <c r="M25" s="51" t="n">
        <v>4643.302</v>
      </c>
      <c r="N25" s="51" t="n">
        <v>4964.779</v>
      </c>
      <c r="O25" s="51" t="n">
        <v>5045.844</v>
      </c>
      <c r="P25" s="51" t="n">
        <v>5149.465</v>
      </c>
      <c r="Q25" s="51" t="n">
        <v>5484.556</v>
      </c>
      <c r="R25" s="51" t="n">
        <v>5532.371</v>
      </c>
      <c r="S25" s="51" t="n">
        <v>5787.891</v>
      </c>
      <c r="T25" s="51" t="n">
        <v>5982.364</v>
      </c>
      <c r="U25" s="51" t="n">
        <v>6165.658</v>
      </c>
      <c r="V25" s="51" t="n">
        <v>6691.938</v>
      </c>
      <c r="W25" s="51" t="n">
        <v>7133.287</v>
      </c>
      <c r="X25" s="51" t="n">
        <v>7006.35</v>
      </c>
      <c r="Y25" s="51" t="n">
        <v>7354.107</v>
      </c>
      <c r="Z25" s="51" t="n">
        <v>7933.024</v>
      </c>
      <c r="AA25" s="51" t="n">
        <v>8660.950000000001</v>
      </c>
      <c r="AK25" s="51" t="n">
        <v>3725.503</v>
      </c>
      <c r="AL25" s="51" t="n">
        <v>4964.779</v>
      </c>
      <c r="AM25" s="51" t="n">
        <v>5532.371</v>
      </c>
      <c r="AN25" s="51" t="n">
        <v>6691.938</v>
      </c>
      <c r="AO25" s="51" t="n">
        <v>7933.024</v>
      </c>
    </row>
    <row r="26">
      <c r="B26" t="inlineStr">
        <is>
          <t>Net Cash Generated by Operating Activities</t>
        </is>
      </c>
      <c r="G26" s="51" t="n">
        <v>227.816</v>
      </c>
      <c r="H26" s="51" t="n">
        <v>187.439</v>
      </c>
      <c r="I26" s="51" t="n">
        <v>318.706</v>
      </c>
      <c r="J26" s="51" t="n">
        <v>378.2</v>
      </c>
      <c r="K26" s="51" t="n">
        <v>372.17</v>
      </c>
      <c r="L26" s="51" t="n">
        <v>338.849</v>
      </c>
      <c r="M26" s="51" t="n">
        <v>412.698</v>
      </c>
      <c r="N26" s="51" t="n">
        <v>486.883</v>
      </c>
      <c r="O26" s="51" t="n">
        <v>385.245</v>
      </c>
      <c r="P26" s="51" t="n">
        <v>167.248</v>
      </c>
      <c r="Q26" s="51" t="n">
        <v>294.645</v>
      </c>
      <c r="R26" s="51" t="n">
        <v>394.829</v>
      </c>
      <c r="S26" s="51" t="n">
        <v>436.311</v>
      </c>
      <c r="T26" s="51" t="n">
        <v>377.668</v>
      </c>
      <c r="U26" s="51" t="n">
        <v>391.993</v>
      </c>
      <c r="V26" s="51" t="n">
        <v>620.205</v>
      </c>
      <c r="W26" s="51" t="n">
        <v>625.574</v>
      </c>
      <c r="X26" s="51" t="n">
        <v>497.064</v>
      </c>
      <c r="Y26" s="51" t="n">
        <v>426.829</v>
      </c>
      <c r="Z26" s="51" t="n">
        <v>725.509</v>
      </c>
      <c r="AA26" s="51" t="n">
        <v>698.976</v>
      </c>
      <c r="AK26" s="51" t="n">
        <v>1112.161</v>
      </c>
      <c r="AL26" s="51" t="n">
        <v>1610.599</v>
      </c>
      <c r="AM26" s="51" t="n">
        <v>1241.967</v>
      </c>
      <c r="AN26" s="51" t="n">
        <v>1826.177</v>
      </c>
      <c r="AO26" s="51" t="n">
        <v>2274.976</v>
      </c>
    </row>
    <row r="27">
      <c r="B27" t="inlineStr">
        <is>
          <t>Net Cash Used in Investing Activities</t>
        </is>
      </c>
      <c r="G27" s="51" t="n">
        <v>-244.251</v>
      </c>
      <c r="H27" s="51" t="n">
        <v>-169.752</v>
      </c>
      <c r="I27" s="51" t="n">
        <v>-177.02</v>
      </c>
      <c r="J27" s="51" t="n">
        <v>-245.343</v>
      </c>
      <c r="K27" s="51" t="n">
        <v>-288.074</v>
      </c>
      <c r="L27" s="51" t="n">
        <v>-275.932</v>
      </c>
      <c r="M27" s="51" t="n">
        <v>-284.39</v>
      </c>
      <c r="N27" s="51" t="n">
        <v>-342.532</v>
      </c>
      <c r="O27" s="51" t="n">
        <v>-272.232</v>
      </c>
      <c r="P27" s="51" t="n">
        <v>-259.326</v>
      </c>
      <c r="Q27" s="51" t="n">
        <v>-242.243</v>
      </c>
      <c r="R27" s="51" t="n">
        <v>-132.319</v>
      </c>
      <c r="S27" s="51" t="n">
        <v>-159.807</v>
      </c>
      <c r="T27" s="51" t="n">
        <v>-197.608</v>
      </c>
      <c r="U27" s="51" t="n">
        <v>-195.509</v>
      </c>
      <c r="V27" s="51" t="n">
        <v>-311.919</v>
      </c>
      <c r="W27" s="51" t="n">
        <v>-290.192</v>
      </c>
      <c r="X27" s="51" t="n">
        <v>-228.489</v>
      </c>
      <c r="Y27" s="51" t="n">
        <v>-259.752</v>
      </c>
      <c r="Z27" s="51" t="n">
        <v>-365.961</v>
      </c>
      <c r="AA27" s="51" t="n">
        <v>-356.854</v>
      </c>
      <c r="AK27" s="51" t="n">
        <v>-836.366</v>
      </c>
      <c r="AL27" s="51" t="n">
        <v>-1190.928</v>
      </c>
      <c r="AM27" s="51" t="n">
        <v>-906.12</v>
      </c>
      <c r="AN27" s="51" t="n">
        <v>-864.843</v>
      </c>
      <c r="AO27" s="51" t="n">
        <v>-1144.394</v>
      </c>
    </row>
    <row r="28">
      <c r="B28" t="inlineStr">
        <is>
          <t>Net Cash Used in Financing Activities</t>
        </is>
      </c>
      <c r="G28" s="51" t="n">
        <v>14.618</v>
      </c>
      <c r="H28" s="51" t="n">
        <v>75.03100000000001</v>
      </c>
      <c r="I28" s="51" t="n">
        <v>-35.324</v>
      </c>
      <c r="J28" s="51" t="n">
        <v>82.283</v>
      </c>
      <c r="K28" s="51" t="n">
        <v>-19.086</v>
      </c>
      <c r="L28" s="51" t="n">
        <v>19.08</v>
      </c>
      <c r="M28" s="51" t="n">
        <v>-130.406</v>
      </c>
      <c r="N28" s="51" t="n">
        <v>-69.83199999999999</v>
      </c>
      <c r="O28" s="51" t="n">
        <v>-64.48699999999999</v>
      </c>
      <c r="P28" s="51" t="n">
        <v>-26.589</v>
      </c>
      <c r="Q28" s="51" t="n">
        <v>-38.451</v>
      </c>
      <c r="R28" s="51" t="n">
        <v>-75.367</v>
      </c>
      <c r="S28" s="51" t="n">
        <v>-71.685</v>
      </c>
      <c r="T28" s="51" t="n">
        <v>-90.245</v>
      </c>
      <c r="U28" s="51" t="n">
        <v>-83.639</v>
      </c>
      <c r="V28" s="51" t="n">
        <v>-100.732</v>
      </c>
      <c r="W28" s="51" t="n">
        <v>-84.666</v>
      </c>
      <c r="X28" s="51" t="n">
        <v>-119.7</v>
      </c>
      <c r="Y28" s="51" t="n">
        <v>-128.294</v>
      </c>
      <c r="Z28" s="51" t="n">
        <v>-107.685</v>
      </c>
      <c r="AA28" s="51" t="n">
        <v>-119.91</v>
      </c>
      <c r="AK28" s="51" t="n">
        <v>136.608</v>
      </c>
      <c r="AL28" s="51" t="n">
        <v>-200.244</v>
      </c>
      <c r="AM28" s="51" t="n">
        <v>-204.894</v>
      </c>
      <c r="AN28" s="51" t="n">
        <v>-346.301</v>
      </c>
      <c r="AO28" s="51" t="n">
        <v>-440.345</v>
      </c>
    </row>
    <row r="29">
      <c r="B29" t="inlineStr">
        <is>
          <t>Net Increase in Cash and Cash Equivalents</t>
        </is>
      </c>
      <c r="G29" s="51" t="n">
        <v>4.557</v>
      </c>
      <c r="H29" s="51" t="n">
        <v>83.254</v>
      </c>
      <c r="I29" s="51" t="n">
        <v>105.83</v>
      </c>
      <c r="J29" s="51" t="n">
        <v>211.178</v>
      </c>
      <c r="K29" s="51" t="n">
        <v>86.59999999999999</v>
      </c>
      <c r="L29" s="51" t="n">
        <v>101.599</v>
      </c>
      <c r="M29" s="51" t="n">
        <v>42.824</v>
      </c>
      <c r="N29" s="51" t="n">
        <v>46.801</v>
      </c>
      <c r="O29" s="51" t="n">
        <v>42.419</v>
      </c>
      <c r="P29" s="51" t="n">
        <v>-108.509</v>
      </c>
      <c r="Q29" s="51" t="n">
        <v>35.083</v>
      </c>
      <c r="R29" s="51" t="n">
        <v>153.621</v>
      </c>
      <c r="S29" s="51" t="n">
        <v>232.768</v>
      </c>
      <c r="T29" s="51" t="n">
        <v>100.931</v>
      </c>
      <c r="U29" s="51" t="n">
        <v>87.654</v>
      </c>
      <c r="V29" s="51" t="n">
        <v>240.846</v>
      </c>
      <c r="W29" s="51" t="n">
        <v>267.177</v>
      </c>
      <c r="X29" s="51" t="n">
        <v>-30.28</v>
      </c>
      <c r="Y29" s="51" t="n">
        <v>106.235</v>
      </c>
      <c r="Z29" s="51" t="n">
        <v>297.097</v>
      </c>
      <c r="AA29" s="51" t="n">
        <v>267.781</v>
      </c>
      <c r="AK29" s="51" t="n">
        <v>404.819</v>
      </c>
      <c r="AL29" s="51" t="n">
        <v>277.824</v>
      </c>
      <c r="AM29" s="51" t="n">
        <v>122.614</v>
      </c>
      <c r="AN29" s="51" t="n">
        <v>662.199</v>
      </c>
      <c r="AO29" s="51" t="n">
        <v>640.229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6" t="inlineStr">
        <is>
          <t>X</t>
        </is>
      </c>
      <c r="B3" s="6" t="inlineStr">
        <is>
          <t>Company Name</t>
        </is>
      </c>
      <c r="F3" t="inlineStr">
        <is>
          <t>Taiwan Semiconductor Manufacturing Company</t>
        </is>
      </c>
    </row>
    <row r="4"/>
    <row r="5">
      <c r="B5" s="6" t="inlineStr">
        <is>
          <t>Sub-header</t>
        </is>
      </c>
      <c r="F5" t="inlineStr">
        <is>
          <t>NT$ in billions, except per share (EPS in NT$)</t>
        </is>
      </c>
    </row>
    <row r="6"/>
    <row r="7">
      <c r="B7" s="6" t="inlineStr">
        <is>
          <t>Last Fiscal Year End</t>
        </is>
      </c>
      <c r="F7" s="27" t="n">
        <v>46022</v>
      </c>
    </row>
    <row r="8"/>
    <row r="9">
      <c r="B9" s="6" t="inlineStr">
        <is>
          <t>Today</t>
        </is>
      </c>
      <c r="F9" s="27" t="n">
        <v>46216</v>
      </c>
    </row>
    <row r="10">
      <c r="B10" s="6" t="inlineStr">
        <is>
          <t>Share Price (NT$, TWSE 2330)</t>
        </is>
      </c>
      <c r="F10" s="57" t="n">
        <v>2440</v>
      </c>
    </row>
    <row r="11">
      <c r="B11" s="6" t="inlineStr">
        <is>
          <t>USD/TWD (display only)</t>
        </is>
      </c>
      <c r="F11" s="29" t="n">
        <v>32.202</v>
      </c>
    </row>
    <row r="12">
      <c r="B12" s="6" t="inlineStr">
        <is>
          <t>ADR ratio (ordinary shares per NYSE ADR)</t>
        </is>
      </c>
      <c r="F12" s="30" t="n">
        <v>5</v>
      </c>
    </row>
    <row r="13">
      <c r="B13" s="6" t="inlineStr">
        <is>
          <t>Minimum Cash (% of trailing opex)</t>
        </is>
      </c>
      <c r="F13" s="58" t="n">
        <v>0.25</v>
      </c>
    </row>
    <row r="14"/>
    <row r="15">
      <c r="A15" s="26" t="inlineStr">
        <is>
          <t>X</t>
        </is>
      </c>
      <c r="B15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2026-07-13T18:08:37Z</dcterms:created>
  <dcterms:modified xmlns:dcterms="http://purl.org/dc/terms/" xmlns:xsi="http://www.w3.org/2001/XMLSchema-instance" xsi:type="dcterms:W3CDTF">2026-07-13T18:18:01Z</dcterms:modified>
</cp:coreProperties>
</file>