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financials" sheetId="1" state="visible" r:id="rId1"/>
    <sheet xmlns:r="http://schemas.openxmlformats.org/officeDocument/2006/relationships" name="_reported" sheetId="2" state="visible" r:id="rId2"/>
    <sheet xmlns:r="http://schemas.openxmlformats.org/officeDocument/2006/relationships" name="inputs" sheetId="3" state="visible" r:id="rId3"/>
  </sheets>
  <definedNames>
    <definedName name="name">inputs!$F$3</definedName>
    <definedName name="subheader">inputs!$F$5</definedName>
    <definedName name="FYE">inputs!$F$7</definedName>
  </definedNames>
  <calcPr calcId="124519" fullCalcOnLoad="1"/>
</workbook>
</file>

<file path=xl/styles.xml><?xml version="1.0" encoding="utf-8"?>
<styleSheet xmlns="http://schemas.openxmlformats.org/spreadsheetml/2006/main">
  <numFmts count="3">
    <numFmt numFmtId="164" formatCode="#,##0.000_);(#,##0.000)"/>
    <numFmt numFmtId="165" formatCode="#,##0.0%_);(#,##0.0%)"/>
    <numFmt numFmtId="166" formatCode="#,##0.0_);(#,##0.0)"/>
  </numFmts>
  <fonts count="11">
    <font>
      <name val="Calibri"/>
      <family val="2"/>
      <color theme="1"/>
      <sz val="11"/>
      <scheme val="minor"/>
    </font>
    <font>
      <name val="Calibri"/>
      <color rgb="00FF0000"/>
      <sz val="7"/>
    </font>
    <font>
      <name val="Calibri"/>
      <b val="1"/>
      <color rgb="00000000"/>
      <sz val="10"/>
    </font>
    <font>
      <name val="Calibri"/>
      <b val="1"/>
      <color rgb="00000000"/>
      <sz val="14"/>
    </font>
    <font>
      <name val="Calibri"/>
      <i val="1"/>
      <color rgb="00808080"/>
      <sz val="10"/>
    </font>
    <font>
      <name val="Calibri"/>
      <color rgb="00000000"/>
      <sz val="10"/>
    </font>
    <font>
      <name val="Calibri"/>
      <i val="1"/>
      <color rgb="00000000"/>
      <sz val="10"/>
    </font>
    <font>
      <name val="Calibri"/>
      <color rgb="00808080"/>
      <sz val="9"/>
    </font>
    <font>
      <name val="Calibri"/>
      <b val="1"/>
      <color rgb="00FFFFFF"/>
      <sz val="12"/>
    </font>
    <font>
      <name val="Calibri"/>
      <color rgb="003366FF"/>
      <sz val="10"/>
    </font>
    <font>
      <name val="Calibri"/>
      <i val="1"/>
      <color rgb="0000AA00"/>
      <sz val="10"/>
    </font>
  </fonts>
  <fills count="5">
    <fill>
      <patternFill/>
    </fill>
    <fill>
      <patternFill patternType="gray125"/>
    </fill>
    <fill>
      <patternFill patternType="solid">
        <fgColor rgb="00003082"/>
        <bgColor rgb="00003082"/>
      </patternFill>
    </fill>
    <fill>
      <patternFill patternType="solid">
        <fgColor rgb="000E7C3F"/>
        <bgColor rgb="000E7C3F"/>
      </patternFill>
    </fill>
    <fill>
      <patternFill patternType="solid">
        <fgColor rgb="00B45309"/>
        <bgColor rgb="00B45309"/>
      </patternFill>
    </fill>
  </fills>
  <borders count="2">
    <border>
      <left/>
      <right/>
      <top/>
      <bottom/>
      <diagonal/>
    </border>
    <border>
      <top style="thin"/>
    </border>
  </borders>
  <cellStyleXfs count="1">
    <xf numFmtId="0" fontId="0" fillId="0" borderId="0"/>
  </cellStyleXfs>
  <cellXfs count="30">
    <xf numFmtId="0" fontId="0" fillId="0" borderId="0" pivotButton="0" quotePrefix="0" xfId="0"/>
    <xf numFmtId="0" fontId="3" fillId="0" borderId="0" pivotButton="0" quotePrefix="0" xfId="0"/>
    <xf numFmtId="0" fontId="6" fillId="0" borderId="0" pivotButton="0" quotePrefix="0" xfId="0"/>
    <xf numFmtId="0" fontId="4" fillId="0" borderId="0" pivotButton="0" quotePrefix="0" xfId="0"/>
    <xf numFmtId="14" fontId="7" fillId="0" borderId="0" applyAlignment="1" pivotButton="0" quotePrefix="0" xfId="0">
      <alignment horizontal="center"/>
    </xf>
    <xf numFmtId="0" fontId="2" fillId="0" borderId="0" applyAlignment="1" pivotButton="0" quotePrefix="0" xfId="0">
      <alignment horizontal="center"/>
    </xf>
    <xf numFmtId="0" fontId="2" fillId="0" borderId="0" pivotButton="0" quotePrefix="0" xfId="0"/>
    <xf numFmtId="0" fontId="8" fillId="2" borderId="0" applyAlignment="1" pivotButton="0" quotePrefix="0" xfId="0">
      <alignment horizontal="centerContinuous"/>
    </xf>
    <xf numFmtId="0" fontId="5" fillId="0" borderId="0" pivotButton="0" quotePrefix="0" xfId="0"/>
    <xf numFmtId="5" fontId="9" fillId="0" borderId="0" pivotButton="0" quotePrefix="0" xfId="0"/>
    <xf numFmtId="0" fontId="1" fillId="0" borderId="0" pivotButton="0" quotePrefix="0" xfId="0"/>
    <xf numFmtId="5" fontId="2" fillId="0" borderId="1" pivotButton="0" quotePrefix="0" xfId="0"/>
    <xf numFmtId="164" fontId="10" fillId="0" borderId="0" pivotButton="0" quotePrefix="0" xfId="0"/>
    <xf numFmtId="7" fontId="9" fillId="0" borderId="0" pivotButton="0" quotePrefix="0" xfId="0"/>
    <xf numFmtId="37" fontId="9" fillId="0" borderId="0" pivotButton="0" quotePrefix="0" xfId="0"/>
    <xf numFmtId="165" fontId="5" fillId="0" borderId="0" pivotButton="0" quotePrefix="0" xfId="0"/>
    <xf numFmtId="0" fontId="8" fillId="3" borderId="0" applyAlignment="1" pivotButton="0" quotePrefix="0" xfId="0">
      <alignment horizontal="centerContinuous"/>
    </xf>
    <xf numFmtId="5" fontId="5" fillId="0" borderId="0" pivotButton="0" quotePrefix="0" xfId="0"/>
    <xf numFmtId="7" fontId="5" fillId="0" borderId="0" pivotButton="0" quotePrefix="0" xfId="0"/>
    <xf numFmtId="0" fontId="8" fillId="4" borderId="0" applyAlignment="1" pivotButton="0" quotePrefix="0" xfId="0">
      <alignment horizontal="centerContinuous"/>
    </xf>
    <xf numFmtId="14" fontId="0" fillId="0" borderId="0" pivotButton="0" quotePrefix="0" xfId="0"/>
    <xf numFmtId="7" fontId="0" fillId="0" borderId="0" pivotButton="0" quotePrefix="0" xfId="0"/>
    <xf numFmtId="165" fontId="0" fillId="0" borderId="0" pivotButton="0" quotePrefix="0" xfId="0"/>
    <xf numFmtId="37" fontId="5" fillId="0" borderId="0" pivotButton="0" quotePrefix="0" xfId="0"/>
    <xf numFmtId="164" fontId="10" fillId="0" borderId="0" pivotButton="0" quotePrefix="0" xfId="0"/>
    <xf numFmtId="165" fontId="9" fillId="0" borderId="0" pivotButton="0" quotePrefix="0" xfId="0"/>
    <xf numFmtId="164" fontId="5" fillId="0" borderId="0" pivotButton="0" quotePrefix="0" xfId="0"/>
    <xf numFmtId="166" fontId="9" fillId="0" borderId="0" pivotButton="0" quotePrefix="0" xfId="0"/>
    <xf numFmtId="166" fontId="5" fillId="0" borderId="0" pivotButton="0" quotePrefix="0" xfId="0"/>
    <xf numFmtId="0" fontId="8" fillId="0" borderId="0" applyAlignment="1" pivotButton="0" quotePrefix="0" xfId="0">
      <alignment horizontal="centerContinuous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0E7C3F"/>
    <outlinePr summaryBelow="1" summaryRight="1"/>
    <pageSetUpPr/>
  </sheetPr>
  <dimension ref="A1:AR273"/>
  <sheetViews>
    <sheetView showGridLines="0" zoomScale="85" workbookViewId="0">
      <pane xSplit="4" ySplit="6" topLeftCell="E7" activePane="bottomRight" state="frozen"/>
      <selection pane="topRight" activeCell="A1" sqref="A1"/>
      <selection pane="bottomLeft" activeCell="A1" sqref="A1"/>
      <selection pane="bottomRight" activeCell="A1" sqref="A1"/>
    </sheetView>
  </sheetViews>
  <sheetFormatPr baseColWidth="8" defaultRowHeight="15"/>
  <cols>
    <col width="2" customWidth="1" min="1" max="1"/>
    <col width="40" customWidth="1" min="2" max="2"/>
    <col width="40" customWidth="1" min="3" max="3"/>
    <col width="12" customWidth="1" min="4" max="4"/>
    <col width="3" customWidth="1" min="5" max="5"/>
    <col width="3" customWidth="1" min="6" max="6"/>
    <col width="11" customWidth="1" min="7" max="7"/>
    <col width="11" customWidth="1" min="8" max="8"/>
    <col width="11" customWidth="1" min="9" max="9"/>
    <col width="11" customWidth="1" min="10" max="10"/>
    <col width="11" customWidth="1" min="11" max="11"/>
    <col width="11" customWidth="1" min="12" max="12"/>
    <col width="11" customWidth="1" min="13" max="13"/>
    <col width="11" customWidth="1" min="14" max="14"/>
    <col width="11" customWidth="1" min="15" max="15"/>
    <col width="11" customWidth="1" min="16" max="16"/>
    <col width="11" customWidth="1" min="17" max="17"/>
    <col width="11" customWidth="1" min="18" max="18"/>
    <col width="11" customWidth="1" min="19" max="19"/>
    <col width="11" customWidth="1" min="20" max="20"/>
    <col width="11" customWidth="1" min="21" max="21"/>
    <col width="11" customWidth="1" min="22" max="22"/>
    <col width="11" customWidth="1" min="23" max="23"/>
    <col width="11" customWidth="1" min="24" max="24"/>
    <col width="11" customWidth="1" min="25" max="25"/>
    <col width="11" customWidth="1" min="26" max="26"/>
    <col width="11" customWidth="1" min="27" max="27"/>
    <col width="11" customWidth="1" min="28" max="28"/>
    <col width="11" customWidth="1" min="29" max="29"/>
    <col width="11" customWidth="1" min="30" max="30"/>
    <col width="3" customWidth="1" min="31" max="31"/>
    <col width="11" customWidth="1" min="32" max="32"/>
    <col width="11" customWidth="1" min="33" max="33"/>
    <col width="11" customWidth="1" min="34" max="34"/>
    <col width="11" customWidth="1" min="35" max="35"/>
    <col width="11" customWidth="1" min="36" max="36"/>
    <col width="11" customWidth="1" min="37" max="37"/>
    <col width="11" customWidth="1" min="38" max="38"/>
    <col width="11" customWidth="1" min="39" max="39"/>
    <col width="11" customWidth="1" min="40" max="40"/>
    <col width="11" customWidth="1" min="41" max="41"/>
    <col width="3" customWidth="1" min="42" max="42"/>
    <col width="11" customWidth="1" min="43" max="43"/>
    <col width="11" customWidth="1" min="44" max="44"/>
  </cols>
  <sheetData>
    <row r="1">
      <c r="B1" s="1" t="inlineStr">
        <is>
          <t>Oracle Corporation</t>
        </is>
      </c>
    </row>
    <row r="2">
      <c r="B2" s="2" t="inlineStr">
        <is>
          <t>Dollars in millions, except per share</t>
        </is>
      </c>
    </row>
    <row r="3">
      <c r="B3" s="3" t="inlineStr">
        <is>
          <t>Ticker: ORCL  |  FYE: 2026-05-31 (fiscal year ends May 31)</t>
        </is>
      </c>
    </row>
    <row r="4">
      <c r="G4" s="4" t="n">
        <v>44804</v>
      </c>
      <c r="H4" s="4" t="n">
        <v>44895</v>
      </c>
      <c r="I4" s="4" t="n">
        <v>44985</v>
      </c>
      <c r="J4" s="4" t="n">
        <v>45077</v>
      </c>
      <c r="K4" s="4" t="n">
        <v>45169</v>
      </c>
      <c r="L4" s="4" t="n">
        <v>45260</v>
      </c>
      <c r="M4" s="4" t="n">
        <v>45351</v>
      </c>
      <c r="N4" s="4" t="n">
        <v>45443</v>
      </c>
      <c r="O4" s="4" t="n">
        <v>45535</v>
      </c>
      <c r="P4" s="4" t="n">
        <v>45626</v>
      </c>
      <c r="Q4" s="4" t="n">
        <v>45716</v>
      </c>
      <c r="R4" s="4" t="n">
        <v>45808</v>
      </c>
      <c r="S4" s="4" t="n">
        <v>45900</v>
      </c>
      <c r="T4" s="4" t="n">
        <v>45991</v>
      </c>
      <c r="U4" s="4" t="n">
        <v>46081</v>
      </c>
      <c r="V4" s="4" t="n">
        <v>46173</v>
      </c>
      <c r="W4" s="4" t="n">
        <v>46265</v>
      </c>
      <c r="X4" s="4" t="n">
        <v>46356</v>
      </c>
      <c r="Y4" s="4" t="n">
        <v>46446</v>
      </c>
      <c r="Z4" s="4" t="n">
        <v>46538</v>
      </c>
      <c r="AA4" s="4" t="n">
        <v>46630</v>
      </c>
      <c r="AB4" s="4" t="n">
        <v>46721</v>
      </c>
      <c r="AC4" s="4" t="n">
        <v>46812</v>
      </c>
      <c r="AD4" s="4" t="n">
        <v>46904</v>
      </c>
      <c r="AF4" s="4" t="n">
        <v>44712</v>
      </c>
      <c r="AG4" s="4" t="n">
        <v>45077</v>
      </c>
      <c r="AH4" s="4" t="n">
        <v>45443</v>
      </c>
      <c r="AI4" s="4" t="n">
        <v>45808</v>
      </c>
      <c r="AJ4" s="4" t="n">
        <v>46173</v>
      </c>
      <c r="AK4" s="4" t="n">
        <v>46538</v>
      </c>
      <c r="AL4" s="4" t="n">
        <v>46904</v>
      </c>
      <c r="AM4" s="4" t="n">
        <v>47269</v>
      </c>
      <c r="AN4" s="4" t="n">
        <v>47634</v>
      </c>
      <c r="AO4" s="4" t="n">
        <v>47999</v>
      </c>
    </row>
    <row r="5">
      <c r="G5" s="5" t="inlineStr">
        <is>
          <t>Q1 FY23</t>
        </is>
      </c>
      <c r="H5" s="5" t="inlineStr">
        <is>
          <t>Q2 FY23</t>
        </is>
      </c>
      <c r="I5" s="5" t="inlineStr">
        <is>
          <t>Q3 FY23</t>
        </is>
      </c>
      <c r="J5" s="5" t="inlineStr">
        <is>
          <t>Q4 FY23</t>
        </is>
      </c>
      <c r="K5" s="5" t="inlineStr">
        <is>
          <t>Q1 FY24</t>
        </is>
      </c>
      <c r="L5" s="5" t="inlineStr">
        <is>
          <t>Q2 FY24</t>
        </is>
      </c>
      <c r="M5" s="5" t="inlineStr">
        <is>
          <t>Q3 FY24</t>
        </is>
      </c>
      <c r="N5" s="5" t="inlineStr">
        <is>
          <t>Q4 FY24</t>
        </is>
      </c>
      <c r="O5" s="5" t="inlineStr">
        <is>
          <t>Q1 FY25</t>
        </is>
      </c>
      <c r="P5" s="5" t="inlineStr">
        <is>
          <t>Q2 FY25</t>
        </is>
      </c>
      <c r="Q5" s="5" t="inlineStr">
        <is>
          <t>Q3 FY25</t>
        </is>
      </c>
      <c r="R5" s="5" t="inlineStr">
        <is>
          <t>Q4 FY25</t>
        </is>
      </c>
      <c r="S5" s="5" t="inlineStr">
        <is>
          <t>Q1 FY26</t>
        </is>
      </c>
      <c r="T5" s="5" t="inlineStr">
        <is>
          <t>Q2 FY26</t>
        </is>
      </c>
      <c r="U5" s="5" t="inlineStr">
        <is>
          <t>Q3 FY26</t>
        </is>
      </c>
      <c r="V5" s="5" t="inlineStr">
        <is>
          <t>Q4 FY26</t>
        </is>
      </c>
      <c r="W5" s="5" t="inlineStr">
        <is>
          <t>Q1 FY27E</t>
        </is>
      </c>
      <c r="X5" s="5" t="inlineStr">
        <is>
          <t>Q2 FY27E</t>
        </is>
      </c>
      <c r="Y5" s="5" t="inlineStr">
        <is>
          <t>Q3 FY27E</t>
        </is>
      </c>
      <c r="Z5" s="5" t="inlineStr">
        <is>
          <t>Q4 FY27E</t>
        </is>
      </c>
      <c r="AA5" s="5" t="inlineStr">
        <is>
          <t>Q1 FY28E</t>
        </is>
      </c>
      <c r="AB5" s="5" t="inlineStr">
        <is>
          <t>Q2 FY28E</t>
        </is>
      </c>
      <c r="AC5" s="5" t="inlineStr">
        <is>
          <t>Q3 FY28E</t>
        </is>
      </c>
      <c r="AD5" s="5" t="inlineStr">
        <is>
          <t>Q4 FY28E</t>
        </is>
      </c>
      <c r="AF5" s="5" t="inlineStr">
        <is>
          <t>FY22</t>
        </is>
      </c>
      <c r="AG5" s="5" t="inlineStr">
        <is>
          <t>FY23</t>
        </is>
      </c>
      <c r="AH5" s="5" t="inlineStr">
        <is>
          <t>FY24</t>
        </is>
      </c>
      <c r="AI5" s="5" t="inlineStr">
        <is>
          <t>FY25</t>
        </is>
      </c>
      <c r="AJ5" s="5" t="inlineStr">
        <is>
          <t>FY26</t>
        </is>
      </c>
      <c r="AK5" s="5" t="inlineStr">
        <is>
          <t>FY27E</t>
        </is>
      </c>
      <c r="AL5" s="5" t="inlineStr">
        <is>
          <t>FY28E</t>
        </is>
      </c>
      <c r="AM5" s="5" t="inlineStr">
        <is>
          <t>FY29E</t>
        </is>
      </c>
      <c r="AN5" s="5" t="inlineStr">
        <is>
          <t>FY30E</t>
        </is>
      </c>
      <c r="AO5" s="5" t="inlineStr">
        <is>
          <t>FY31E</t>
        </is>
      </c>
      <c r="AQ5" s="6" t="inlineStr">
        <is>
          <t>CAGR</t>
        </is>
      </c>
      <c r="AR5" s="6" t="inlineStr">
        <is>
          <t>Step</t>
        </is>
      </c>
    </row>
    <row r="6"/>
    <row r="7"/>
    <row r="8">
      <c r="B8" s="7" t="inlineStr">
        <is>
          <t>Income Statement</t>
        </is>
      </c>
      <c r="C8" s="7" t="n"/>
      <c r="D8" s="7" t="n"/>
      <c r="E8" s="7" t="n"/>
      <c r="F8" s="7" t="n"/>
      <c r="G8" s="7" t="n"/>
      <c r="H8" s="7" t="n"/>
      <c r="I8" s="7" t="n"/>
      <c r="J8" s="7" t="n"/>
      <c r="K8" s="7" t="n"/>
      <c r="L8" s="7" t="n"/>
      <c r="M8" s="7" t="n"/>
      <c r="N8" s="7" t="n"/>
      <c r="O8" s="7" t="n"/>
      <c r="P8" s="7" t="n"/>
      <c r="Q8" s="7" t="n"/>
      <c r="R8" s="7" t="n"/>
      <c r="S8" s="7" t="n"/>
      <c r="T8" s="7" t="n"/>
      <c r="U8" s="7" t="n"/>
      <c r="V8" s="7" t="n"/>
      <c r="W8" s="7" t="n"/>
      <c r="X8" s="7" t="n"/>
      <c r="Y8" s="7" t="n"/>
      <c r="Z8" s="7" t="n"/>
      <c r="AA8" s="7" t="n"/>
      <c r="AB8" s="7" t="n"/>
      <c r="AC8" s="7" t="n"/>
      <c r="AD8" s="7" t="n"/>
      <c r="AF8" s="7" t="n"/>
      <c r="AG8" s="7" t="n"/>
      <c r="AH8" s="7" t="n"/>
      <c r="AI8" s="7" t="n"/>
      <c r="AJ8" s="7" t="n"/>
      <c r="AK8" s="7" t="n"/>
      <c r="AL8" s="7" t="n"/>
      <c r="AM8" s="7" t="n"/>
      <c r="AN8" s="7" t="n"/>
      <c r="AO8" s="7" t="n"/>
    </row>
    <row r="9"/>
    <row r="10">
      <c r="C10" s="8" t="inlineStr">
        <is>
          <t>Cloud Revenue (SaaS + IaaS)</t>
        </is>
      </c>
      <c r="G10" s="9" t="n">
        <v>3579</v>
      </c>
      <c r="H10" s="9" t="n">
        <v>3813</v>
      </c>
      <c r="I10" s="9" t="n">
        <v>4053</v>
      </c>
      <c r="J10" s="9" t="n">
        <v>4436</v>
      </c>
      <c r="K10" s="9" t="n">
        <v>4635</v>
      </c>
      <c r="L10" s="9" t="n">
        <v>4775</v>
      </c>
      <c r="M10" s="9" t="n">
        <v>5054</v>
      </c>
      <c r="N10" s="9" t="n">
        <v>5310</v>
      </c>
      <c r="O10" s="9" t="n">
        <v>5623</v>
      </c>
      <c r="P10" s="9" t="n">
        <v>5936</v>
      </c>
      <c r="Q10" s="9" t="n">
        <v>6210</v>
      </c>
      <c r="R10" s="9" t="n">
        <v>6737</v>
      </c>
      <c r="S10" s="9" t="n">
        <v>7186</v>
      </c>
      <c r="T10" s="9" t="n">
        <v>7976</v>
      </c>
      <c r="U10" s="9" t="n">
        <v>8914</v>
      </c>
      <c r="V10" s="9" t="n">
        <v>9913</v>
      </c>
      <c r="W10" s="17">
        <f>W81</f>
        <v/>
      </c>
      <c r="X10" s="17">
        <f>X81</f>
        <v/>
      </c>
      <c r="Y10" s="17">
        <f>Y81</f>
        <v/>
      </c>
      <c r="Z10" s="17">
        <f>Z81</f>
        <v/>
      </c>
      <c r="AA10" s="17">
        <f>AA81</f>
        <v/>
      </c>
      <c r="AB10" s="17">
        <f>AB81</f>
        <v/>
      </c>
      <c r="AC10" s="17">
        <f>AC81</f>
        <v/>
      </c>
      <c r="AD10" s="17">
        <f>AD81</f>
        <v/>
      </c>
      <c r="AF10" s="9" t="n">
        <v>10809</v>
      </c>
      <c r="AG10" s="9" t="n">
        <v>15881</v>
      </c>
      <c r="AH10" s="9" t="n">
        <v>19774</v>
      </c>
      <c r="AI10" s="9" t="n">
        <v>24506</v>
      </c>
      <c r="AJ10" s="9" t="n">
        <v>33989</v>
      </c>
      <c r="AK10" s="17">
        <f>W10+X10+Y10+Z10</f>
        <v/>
      </c>
      <c r="AL10" s="17">
        <f>AA10+AB10+AC10+AD10</f>
        <v/>
      </c>
      <c r="AM10" s="17">
        <f>AM81</f>
        <v/>
      </c>
      <c r="AN10" s="17">
        <f>AN81</f>
        <v/>
      </c>
      <c r="AO10" s="17">
        <f>AO81</f>
        <v/>
      </c>
    </row>
    <row r="11">
      <c r="C11" s="8" t="inlineStr">
        <is>
          <t>Software Revenue (License Support + License)</t>
        </is>
      </c>
      <c r="G11" s="14" t="n">
        <v>5742</v>
      </c>
      <c r="H11" s="14" t="n">
        <v>6220</v>
      </c>
      <c r="I11" s="14" t="n">
        <v>6158</v>
      </c>
      <c r="J11" s="14" t="n">
        <v>7085</v>
      </c>
      <c r="K11" s="14" t="n">
        <v>5721</v>
      </c>
      <c r="L11" s="14" t="n">
        <v>6042</v>
      </c>
      <c r="M11" s="14" t="n">
        <v>6165</v>
      </c>
      <c r="N11" s="14" t="n">
        <v>6762</v>
      </c>
      <c r="O11" s="14" t="n">
        <v>5766</v>
      </c>
      <c r="P11" s="14" t="n">
        <v>6064</v>
      </c>
      <c r="Q11" s="14" t="n">
        <v>5926</v>
      </c>
      <c r="R11" s="14" t="n">
        <v>6968</v>
      </c>
      <c r="S11" s="14" t="n">
        <v>5721</v>
      </c>
      <c r="T11" s="14" t="n">
        <v>5877</v>
      </c>
      <c r="U11" s="14" t="n">
        <v>6119</v>
      </c>
      <c r="V11" s="14" t="n">
        <v>6824</v>
      </c>
      <c r="W11" s="23">
        <f>W84</f>
        <v/>
      </c>
      <c r="X11" s="23">
        <f>X84</f>
        <v/>
      </c>
      <c r="Y11" s="23">
        <f>Y84</f>
        <v/>
      </c>
      <c r="Z11" s="23">
        <f>Z84</f>
        <v/>
      </c>
      <c r="AA11" s="23">
        <f>AA84</f>
        <v/>
      </c>
      <c r="AB11" s="23">
        <f>AB84</f>
        <v/>
      </c>
      <c r="AC11" s="23">
        <f>AC84</f>
        <v/>
      </c>
      <c r="AD11" s="23">
        <f>AD84</f>
        <v/>
      </c>
      <c r="AF11" s="14" t="n">
        <v>25243</v>
      </c>
      <c r="AG11" s="14" t="n">
        <v>25205</v>
      </c>
      <c r="AH11" s="14" t="n">
        <v>24690</v>
      </c>
      <c r="AI11" s="14" t="n">
        <v>24724</v>
      </c>
      <c r="AJ11" s="14" t="n">
        <v>24541</v>
      </c>
      <c r="AK11" s="23">
        <f>W11+X11+Y11+Z11</f>
        <v/>
      </c>
      <c r="AL11" s="23">
        <f>AA11+AB11+AC11+AD11</f>
        <v/>
      </c>
      <c r="AM11" s="23">
        <f>AM84</f>
        <v/>
      </c>
      <c r="AN11" s="23">
        <f>AN84</f>
        <v/>
      </c>
      <c r="AO11" s="23">
        <f>AO84</f>
        <v/>
      </c>
    </row>
    <row r="12">
      <c r="C12" s="8" t="inlineStr">
        <is>
          <t>Hardware Revenue</t>
        </is>
      </c>
      <c r="G12" s="14" t="n">
        <v>763</v>
      </c>
      <c r="H12" s="14" t="n">
        <v>850</v>
      </c>
      <c r="I12" s="14" t="n">
        <v>811</v>
      </c>
      <c r="J12" s="14" t="n">
        <v>850</v>
      </c>
      <c r="K12" s="14" t="n">
        <v>714</v>
      </c>
      <c r="L12" s="14" t="n">
        <v>756</v>
      </c>
      <c r="M12" s="14" t="n">
        <v>754</v>
      </c>
      <c r="N12" s="14" t="n">
        <v>842</v>
      </c>
      <c r="O12" s="14" t="n">
        <v>655</v>
      </c>
      <c r="P12" s="14" t="n">
        <v>728</v>
      </c>
      <c r="Q12" s="14" t="n">
        <v>703</v>
      </c>
      <c r="R12" s="14" t="n">
        <v>850</v>
      </c>
      <c r="S12" s="14" t="n">
        <v>670</v>
      </c>
      <c r="T12" s="14" t="n">
        <v>776</v>
      </c>
      <c r="U12" s="14" t="n">
        <v>714</v>
      </c>
      <c r="V12" s="14" t="n">
        <v>924</v>
      </c>
      <c r="W12" s="23">
        <f>W87</f>
        <v/>
      </c>
      <c r="X12" s="23">
        <f>X87</f>
        <v/>
      </c>
      <c r="Y12" s="23">
        <f>Y87</f>
        <v/>
      </c>
      <c r="Z12" s="23">
        <f>Z87</f>
        <v/>
      </c>
      <c r="AA12" s="23">
        <f>AA87</f>
        <v/>
      </c>
      <c r="AB12" s="23">
        <f>AB87</f>
        <v/>
      </c>
      <c r="AC12" s="23">
        <f>AC87</f>
        <v/>
      </c>
      <c r="AD12" s="23">
        <f>AD87</f>
        <v/>
      </c>
      <c r="AF12" s="14" t="n">
        <v>3183</v>
      </c>
      <c r="AG12" s="14" t="n">
        <v>3274</v>
      </c>
      <c r="AH12" s="14" t="n">
        <v>3066</v>
      </c>
      <c r="AI12" s="14" t="n">
        <v>2936</v>
      </c>
      <c r="AJ12" s="14" t="n">
        <v>3084</v>
      </c>
      <c r="AK12" s="23">
        <f>W12+X12+Y12+Z12</f>
        <v/>
      </c>
      <c r="AL12" s="23">
        <f>AA12+AB12+AC12+AD12</f>
        <v/>
      </c>
      <c r="AM12" s="23">
        <f>AM87</f>
        <v/>
      </c>
      <c r="AN12" s="23">
        <f>AN87</f>
        <v/>
      </c>
      <c r="AO12" s="23">
        <f>AO87</f>
        <v/>
      </c>
    </row>
    <row r="13">
      <c r="C13" s="8" t="inlineStr">
        <is>
          <t>Services Revenue</t>
        </is>
      </c>
      <c r="G13" s="14" t="n">
        <v>1361</v>
      </c>
      <c r="H13" s="14" t="n">
        <v>1392</v>
      </c>
      <c r="I13" s="14" t="n">
        <v>1376</v>
      </c>
      <c r="J13" s="14" t="n">
        <v>1465</v>
      </c>
      <c r="K13" s="14" t="n">
        <v>1383</v>
      </c>
      <c r="L13" s="14" t="n">
        <v>1368</v>
      </c>
      <c r="M13" s="14" t="n">
        <v>1307</v>
      </c>
      <c r="N13" s="14" t="n">
        <v>1373</v>
      </c>
      <c r="O13" s="14" t="n">
        <v>1263</v>
      </c>
      <c r="P13" s="14" t="n">
        <v>1331</v>
      </c>
      <c r="Q13" s="14" t="n">
        <v>1291</v>
      </c>
      <c r="R13" s="14" t="n">
        <v>1348</v>
      </c>
      <c r="S13" s="14" t="n">
        <v>1349</v>
      </c>
      <c r="T13" s="14" t="n">
        <v>1428</v>
      </c>
      <c r="U13" s="14" t="n">
        <v>1443</v>
      </c>
      <c r="V13" s="14" t="n">
        <v>1523</v>
      </c>
      <c r="W13" s="23">
        <f>W90</f>
        <v/>
      </c>
      <c r="X13" s="23">
        <f>X90</f>
        <v/>
      </c>
      <c r="Y13" s="23">
        <f>Y90</f>
        <v/>
      </c>
      <c r="Z13" s="23">
        <f>Z90</f>
        <v/>
      </c>
      <c r="AA13" s="23">
        <f>AA90</f>
        <v/>
      </c>
      <c r="AB13" s="23">
        <f>AB90</f>
        <v/>
      </c>
      <c r="AC13" s="23">
        <f>AC90</f>
        <v/>
      </c>
      <c r="AD13" s="23">
        <f>AD90</f>
        <v/>
      </c>
      <c r="AF13" s="14" t="n">
        <v>3205</v>
      </c>
      <c r="AG13" s="14" t="n">
        <v>5594</v>
      </c>
      <c r="AH13" s="14" t="n">
        <v>5431</v>
      </c>
      <c r="AI13" s="14" t="n">
        <v>5233</v>
      </c>
      <c r="AJ13" s="14" t="n">
        <v>5743</v>
      </c>
      <c r="AK13" s="23">
        <f>W13+X13+Y13+Z13</f>
        <v/>
      </c>
      <c r="AL13" s="23">
        <f>AA13+AB13+AC13+AD13</f>
        <v/>
      </c>
      <c r="AM13" s="23">
        <f>AM90</f>
        <v/>
      </c>
      <c r="AN13" s="23">
        <f>AN90</f>
        <v/>
      </c>
      <c r="AO13" s="23">
        <f>AO90</f>
        <v/>
      </c>
    </row>
    <row r="14">
      <c r="A14" s="10" t="inlineStr">
        <is>
          <t>x</t>
        </is>
      </c>
      <c r="B14" s="6" t="inlineStr">
        <is>
          <t>Total Revenues</t>
        </is>
      </c>
      <c r="G14" s="11">
        <f>G10+G11+G12+G13</f>
        <v/>
      </c>
      <c r="H14" s="11">
        <f>H10+H11+H12+H13</f>
        <v/>
      </c>
      <c r="I14" s="11">
        <f>I10+I11+I12+I13</f>
        <v/>
      </c>
      <c r="J14" s="11">
        <f>J10+J11+J12+J13</f>
        <v/>
      </c>
      <c r="K14" s="11">
        <f>K10+K11+K12+K13</f>
        <v/>
      </c>
      <c r="L14" s="11">
        <f>L10+L11+L12+L13</f>
        <v/>
      </c>
      <c r="M14" s="11">
        <f>M10+M11+M12+M13</f>
        <v/>
      </c>
      <c r="N14" s="11">
        <f>N10+N11+N12+N13</f>
        <v/>
      </c>
      <c r="O14" s="11">
        <f>O10+O11+O12+O13</f>
        <v/>
      </c>
      <c r="P14" s="11">
        <f>P10+P11+P12+P13</f>
        <v/>
      </c>
      <c r="Q14" s="11">
        <f>Q10+Q11+Q12+Q13</f>
        <v/>
      </c>
      <c r="R14" s="11">
        <f>R10+R11+R12+R13</f>
        <v/>
      </c>
      <c r="S14" s="11">
        <f>S10+S11+S12+S13</f>
        <v/>
      </c>
      <c r="T14" s="11">
        <f>T10+T11+T12+T13</f>
        <v/>
      </c>
      <c r="U14" s="11">
        <f>U10+U11+U12+U13</f>
        <v/>
      </c>
      <c r="V14" s="11">
        <f>V10+V11+V12+V13</f>
        <v/>
      </c>
      <c r="W14" s="11">
        <f>W10+W11+W12+W13</f>
        <v/>
      </c>
      <c r="X14" s="11">
        <f>X10+X11+X12+X13</f>
        <v/>
      </c>
      <c r="Y14" s="11">
        <f>Y10+Y11+Y12+Y13</f>
        <v/>
      </c>
      <c r="Z14" s="11">
        <f>Z10+Z11+Z12+Z13</f>
        <v/>
      </c>
      <c r="AA14" s="11">
        <f>AA10+AA11+AA12+AA13</f>
        <v/>
      </c>
      <c r="AB14" s="11">
        <f>AB10+AB11+AB12+AB13</f>
        <v/>
      </c>
      <c r="AC14" s="11">
        <f>AC10+AC11+AC12+AC13</f>
        <v/>
      </c>
      <c r="AD14" s="11">
        <f>AD10+AD11+AD12+AD13</f>
        <v/>
      </c>
      <c r="AF14" s="11">
        <f>AF10+AF11+AF12+AF13</f>
        <v/>
      </c>
      <c r="AG14" s="11">
        <f>AG10+AG11+AG12+AG13</f>
        <v/>
      </c>
      <c r="AH14" s="11">
        <f>AH10+AH11+AH12+AH13</f>
        <v/>
      </c>
      <c r="AI14" s="11">
        <f>AI10+AI11+AI12+AI13</f>
        <v/>
      </c>
      <c r="AJ14" s="11">
        <f>AJ10+AJ11+AJ12+AJ13</f>
        <v/>
      </c>
      <c r="AK14" s="11">
        <f>W14+X14+Y14+Z14</f>
        <v/>
      </c>
      <c r="AL14" s="11">
        <f>AA14+AB14+AC14+AD14</f>
        <v/>
      </c>
      <c r="AM14" s="11">
        <f>AM10+AM11+AM12+AM13</f>
        <v/>
      </c>
      <c r="AN14" s="11">
        <f>AN10+AN11+AN12+AN13</f>
        <v/>
      </c>
      <c r="AO14" s="11">
        <f>AO10+AO11+AO12+AO13</f>
        <v/>
      </c>
    </row>
    <row r="15">
      <c r="D15" s="3" t="inlineStr">
        <is>
          <t>Recon: Total Revenues</t>
        </is>
      </c>
      <c r="G15" s="24">
        <f>IF(_reported!G9="","",G14-_reported!G9)</f>
        <v/>
      </c>
      <c r="H15" s="24">
        <f>IF(_reported!H9="","",H14-_reported!H9)</f>
        <v/>
      </c>
      <c r="I15" s="24">
        <f>IF(_reported!I9="","",I14-_reported!I9)</f>
        <v/>
      </c>
      <c r="J15" s="24">
        <f>IF(_reported!J9="","",J14-_reported!J9)</f>
        <v/>
      </c>
      <c r="K15" s="24">
        <f>IF(_reported!K9="","",K14-_reported!K9)</f>
        <v/>
      </c>
      <c r="L15" s="24">
        <f>IF(_reported!L9="","",L14-_reported!L9)</f>
        <v/>
      </c>
      <c r="M15" s="24">
        <f>IF(_reported!M9="","",M14-_reported!M9)</f>
        <v/>
      </c>
      <c r="N15" s="24">
        <f>IF(_reported!N9="","",N14-_reported!N9)</f>
        <v/>
      </c>
      <c r="O15" s="24">
        <f>IF(_reported!O9="","",O14-_reported!O9)</f>
        <v/>
      </c>
      <c r="P15" s="24">
        <f>IF(_reported!P9="","",P14-_reported!P9)</f>
        <v/>
      </c>
      <c r="Q15" s="24">
        <f>IF(_reported!Q9="","",Q14-_reported!Q9)</f>
        <v/>
      </c>
      <c r="R15" s="24">
        <f>IF(_reported!R9="","",R14-_reported!R9)</f>
        <v/>
      </c>
      <c r="S15" s="24">
        <f>IF(_reported!S9="","",S14-_reported!S9)</f>
        <v/>
      </c>
      <c r="T15" s="24">
        <f>IF(_reported!T9="","",T14-_reported!T9)</f>
        <v/>
      </c>
      <c r="U15" s="24">
        <f>IF(_reported!U9="","",U14-_reported!U9)</f>
        <v/>
      </c>
      <c r="V15" s="24">
        <f>IF(_reported!V9="","",V14-_reported!V9)</f>
        <v/>
      </c>
      <c r="AF15" s="24">
        <f>IF(_reported!AF9="","",AF14-_reported!AF9)</f>
        <v/>
      </c>
      <c r="AG15" s="24">
        <f>IF(_reported!AG9="","",AG14-_reported!AG9)</f>
        <v/>
      </c>
      <c r="AH15" s="24">
        <f>IF(_reported!AH9="","",AH14-_reported!AH9)</f>
        <v/>
      </c>
      <c r="AI15" s="24">
        <f>IF(_reported!AI9="","",AI14-_reported!AI9)</f>
        <v/>
      </c>
      <c r="AJ15" s="24">
        <f>IF(_reported!AJ9="","",AJ14-_reported!AJ9)</f>
        <v/>
      </c>
    </row>
    <row r="16"/>
    <row r="17">
      <c r="C17" s="8" t="inlineStr">
        <is>
          <t>Less: Cloud and Software Expenses</t>
        </is>
      </c>
      <c r="G17" s="9" t="n">
        <v>-1735</v>
      </c>
      <c r="H17" s="9" t="n">
        <v>-1891</v>
      </c>
      <c r="I17" s="9" t="n">
        <v>-1980</v>
      </c>
      <c r="J17" s="9" t="n">
        <v>-2157</v>
      </c>
      <c r="K17" s="9" t="n">
        <v>-2179</v>
      </c>
      <c r="L17" s="9" t="n">
        <v>-2273</v>
      </c>
      <c r="M17" s="9" t="n">
        <v>-2453</v>
      </c>
      <c r="N17" s="9" t="n">
        <v>-2522</v>
      </c>
      <c r="O17" s="9" t="n">
        <v>-2597</v>
      </c>
      <c r="P17" s="9" t="n">
        <v>-2747</v>
      </c>
      <c r="Q17" s="9" t="n">
        <v>-2882</v>
      </c>
      <c r="R17" s="9" t="n">
        <v>-3343</v>
      </c>
      <c r="S17" s="9" t="n">
        <v>-3607</v>
      </c>
      <c r="T17" s="9" t="n">
        <v>-3990</v>
      </c>
      <c r="U17" s="9" t="n">
        <v>-4776</v>
      </c>
      <c r="V17" s="9" t="n">
        <v>-5224</v>
      </c>
      <c r="W17" s="17">
        <f>-W63*(W10+W11)</f>
        <v/>
      </c>
      <c r="X17" s="17">
        <f>-X63*(X10+X11)</f>
        <v/>
      </c>
      <c r="Y17" s="17">
        <f>-Y63*(Y10+Y11)</f>
        <v/>
      </c>
      <c r="Z17" s="17">
        <f>-Z63*(Z10+Z11)</f>
        <v/>
      </c>
      <c r="AA17" s="17">
        <f>-AA63*(AA10+AA11)</f>
        <v/>
      </c>
      <c r="AB17" s="17">
        <f>-AB63*(AB10+AB11)</f>
        <v/>
      </c>
      <c r="AC17" s="17">
        <f>-AC63*(AC10+AC11)</f>
        <v/>
      </c>
      <c r="AD17" s="17">
        <f>-AD63*(AD10+AD11)</f>
        <v/>
      </c>
      <c r="AF17" s="9" t="n">
        <v>-5213</v>
      </c>
      <c r="AG17" s="9" t="n">
        <v>-7763</v>
      </c>
      <c r="AH17" s="9" t="n">
        <v>-9427</v>
      </c>
      <c r="AI17" s="9" t="n">
        <v>-11569</v>
      </c>
      <c r="AJ17" s="9" t="n">
        <v>-17597</v>
      </c>
      <c r="AK17" s="17">
        <f>W17+X17+Y17+Z17</f>
        <v/>
      </c>
      <c r="AL17" s="17">
        <f>AA17+AB17+AC17+AD17</f>
        <v/>
      </c>
      <c r="AM17" s="17">
        <f>-AM63*(AM10+AM11)</f>
        <v/>
      </c>
      <c r="AN17" s="17">
        <f>-AN63*(AN10+AN11)</f>
        <v/>
      </c>
      <c r="AO17" s="17">
        <f>-AO63*(AO10+AO11)</f>
        <v/>
      </c>
    </row>
    <row r="18">
      <c r="C18" s="8" t="inlineStr">
        <is>
          <t>Less: Hardware Expenses</t>
        </is>
      </c>
      <c r="G18" s="14" t="n">
        <v>-249</v>
      </c>
      <c r="H18" s="14" t="n">
        <v>-287</v>
      </c>
      <c r="I18" s="14" t="n">
        <v>-244</v>
      </c>
      <c r="J18" s="14" t="n">
        <v>-260</v>
      </c>
      <c r="K18" s="14" t="n">
        <v>-219</v>
      </c>
      <c r="L18" s="14" t="n">
        <v>-213</v>
      </c>
      <c r="M18" s="14" t="n">
        <v>-217</v>
      </c>
      <c r="N18" s="14" t="n">
        <v>-242</v>
      </c>
      <c r="O18" s="14" t="n">
        <v>-162</v>
      </c>
      <c r="P18" s="14" t="n">
        <v>-171</v>
      </c>
      <c r="Q18" s="14" t="n">
        <v>-197</v>
      </c>
      <c r="R18" s="14" t="n">
        <v>-252</v>
      </c>
      <c r="S18" s="14" t="n">
        <v>-178</v>
      </c>
      <c r="T18" s="14" t="n">
        <v>-215</v>
      </c>
      <c r="U18" s="14" t="n">
        <v>-183</v>
      </c>
      <c r="V18" s="14" t="n">
        <v>-292</v>
      </c>
      <c r="W18" s="23">
        <f>-W64*W12</f>
        <v/>
      </c>
      <c r="X18" s="23">
        <f>-X64*X12</f>
        <v/>
      </c>
      <c r="Y18" s="23">
        <f>-Y64*Y12</f>
        <v/>
      </c>
      <c r="Z18" s="23">
        <f>-Z64*Z12</f>
        <v/>
      </c>
      <c r="AA18" s="23">
        <f>-AA64*AA12</f>
        <v/>
      </c>
      <c r="AB18" s="23">
        <f>-AB64*AB12</f>
        <v/>
      </c>
      <c r="AC18" s="23">
        <f>-AC64*AC12</f>
        <v/>
      </c>
      <c r="AD18" s="23">
        <f>-AD64*AD12</f>
        <v/>
      </c>
      <c r="AF18" s="14" t="n">
        <v>-972</v>
      </c>
      <c r="AG18" s="14" t="n">
        <v>-1040</v>
      </c>
      <c r="AH18" s="14" t="n">
        <v>-891</v>
      </c>
      <c r="AI18" s="14" t="n">
        <v>-782</v>
      </c>
      <c r="AJ18" s="14" t="n">
        <v>-868</v>
      </c>
      <c r="AK18" s="23">
        <f>W18+X18+Y18+Z18</f>
        <v/>
      </c>
      <c r="AL18" s="23">
        <f>AA18+AB18+AC18+AD18</f>
        <v/>
      </c>
      <c r="AM18" s="23">
        <f>-AM64*AM12</f>
        <v/>
      </c>
      <c r="AN18" s="23">
        <f>-AN64*AN12</f>
        <v/>
      </c>
      <c r="AO18" s="23">
        <f>-AO64*AO12</f>
        <v/>
      </c>
    </row>
    <row r="19">
      <c r="C19" s="8" t="inlineStr">
        <is>
          <t>Less: Services Expenses</t>
        </is>
      </c>
      <c r="G19" s="14" t="n">
        <v>-1053</v>
      </c>
      <c r="H19" s="14" t="n">
        <v>-1180</v>
      </c>
      <c r="I19" s="14" t="n">
        <v>-1215</v>
      </c>
      <c r="J19" s="14" t="n">
        <v>-1313</v>
      </c>
      <c r="K19" s="14" t="n">
        <v>-1212</v>
      </c>
      <c r="L19" s="14" t="n">
        <v>-1253</v>
      </c>
      <c r="M19" s="14" t="n">
        <v>-1200</v>
      </c>
      <c r="N19" s="14" t="n">
        <v>-1160</v>
      </c>
      <c r="O19" s="14" t="n">
        <v>-1147</v>
      </c>
      <c r="P19" s="14" t="n">
        <v>-1167</v>
      </c>
      <c r="Q19" s="14" t="n">
        <v>-1116</v>
      </c>
      <c r="R19" s="14" t="n">
        <v>-1146</v>
      </c>
      <c r="S19" s="14" t="n">
        <v>-1099</v>
      </c>
      <c r="T19" s="14" t="n">
        <v>-1169</v>
      </c>
      <c r="U19" s="14" t="n">
        <v>-1133</v>
      </c>
      <c r="V19" s="14" t="n">
        <v>-1155</v>
      </c>
      <c r="W19" s="23">
        <f>-W65*W13</f>
        <v/>
      </c>
      <c r="X19" s="23">
        <f>-X65*X13</f>
        <v/>
      </c>
      <c r="Y19" s="23">
        <f>-Y65*Y13</f>
        <v/>
      </c>
      <c r="Z19" s="23">
        <f>-Z65*Z13</f>
        <v/>
      </c>
      <c r="AA19" s="23">
        <f>-AA65*AA13</f>
        <v/>
      </c>
      <c r="AB19" s="23">
        <f>-AB65*AB13</f>
        <v/>
      </c>
      <c r="AC19" s="23">
        <f>-AC65*AC13</f>
        <v/>
      </c>
      <c r="AD19" s="23">
        <f>-AD65*AD13</f>
        <v/>
      </c>
      <c r="AF19" s="14" t="n">
        <v>-2692</v>
      </c>
      <c r="AG19" s="14" t="n">
        <v>-4761</v>
      </c>
      <c r="AH19" s="14" t="n">
        <v>-4825</v>
      </c>
      <c r="AI19" s="14" t="n">
        <v>-4576</v>
      </c>
      <c r="AJ19" s="14" t="n">
        <v>-4556</v>
      </c>
      <c r="AK19" s="23">
        <f>W19+X19+Y19+Z19</f>
        <v/>
      </c>
      <c r="AL19" s="23">
        <f>AA19+AB19+AC19+AD19</f>
        <v/>
      </c>
      <c r="AM19" s="23">
        <f>-AM65*AM13</f>
        <v/>
      </c>
      <c r="AN19" s="23">
        <f>-AN65*AN13</f>
        <v/>
      </c>
      <c r="AO19" s="23">
        <f>-AO65*AO13</f>
        <v/>
      </c>
    </row>
    <row r="20">
      <c r="C20" s="8" t="inlineStr">
        <is>
          <t>Less: Sales and Marketing</t>
        </is>
      </c>
      <c r="G20" s="14" t="n">
        <v>-2177</v>
      </c>
      <c r="H20" s="14" t="n">
        <v>-2216</v>
      </c>
      <c r="I20" s="14" t="n">
        <v>-2151</v>
      </c>
      <c r="J20" s="14" t="n">
        <v>-2289</v>
      </c>
      <c r="K20" s="14" t="n">
        <v>-2026</v>
      </c>
      <c r="L20" s="14" t="n">
        <v>-2092</v>
      </c>
      <c r="M20" s="14" t="n">
        <v>-2043</v>
      </c>
      <c r="N20" s="14" t="n">
        <v>-2113</v>
      </c>
      <c r="O20" s="14" t="n">
        <v>-2036</v>
      </c>
      <c r="P20" s="14" t="n">
        <v>-2190</v>
      </c>
      <c r="Q20" s="14" t="n">
        <v>-2119</v>
      </c>
      <c r="R20" s="14" t="n">
        <v>-2306</v>
      </c>
      <c r="S20" s="14" t="n">
        <v>-2063</v>
      </c>
      <c r="T20" s="14" t="n">
        <v>-2148</v>
      </c>
      <c r="U20" s="14" t="n">
        <v>-2052</v>
      </c>
      <c r="V20" s="14" t="n">
        <v>-2068</v>
      </c>
      <c r="W20" s="23">
        <f>-W66*W14</f>
        <v/>
      </c>
      <c r="X20" s="23">
        <f>-X66*X14</f>
        <v/>
      </c>
      <c r="Y20" s="23">
        <f>-Y66*Y14</f>
        <v/>
      </c>
      <c r="Z20" s="23">
        <f>-Z66*Z14</f>
        <v/>
      </c>
      <c r="AA20" s="23">
        <f>-AA66*AA14</f>
        <v/>
      </c>
      <c r="AB20" s="23">
        <f>-AB66*AB14</f>
        <v/>
      </c>
      <c r="AC20" s="23">
        <f>-AC66*AC14</f>
        <v/>
      </c>
      <c r="AD20" s="23">
        <f>-AD66*AD14</f>
        <v/>
      </c>
      <c r="AF20" s="14" t="n">
        <v>-8047</v>
      </c>
      <c r="AG20" s="14" t="n">
        <v>-8833</v>
      </c>
      <c r="AH20" s="14" t="n">
        <v>-8274</v>
      </c>
      <c r="AI20" s="14" t="n">
        <v>-8651</v>
      </c>
      <c r="AJ20" s="14" t="n">
        <v>-8331</v>
      </c>
      <c r="AK20" s="23">
        <f>W20+X20+Y20+Z20</f>
        <v/>
      </c>
      <c r="AL20" s="23">
        <f>AA20+AB20+AC20+AD20</f>
        <v/>
      </c>
      <c r="AM20" s="23">
        <f>-AM66*AM14</f>
        <v/>
      </c>
      <c r="AN20" s="23">
        <f>-AN66*AN14</f>
        <v/>
      </c>
      <c r="AO20" s="23">
        <f>-AO66*AO14</f>
        <v/>
      </c>
    </row>
    <row r="21">
      <c r="C21" s="8" t="inlineStr">
        <is>
          <t>Less: Research and Development</t>
        </is>
      </c>
      <c r="G21" s="14" t="n">
        <v>-2093</v>
      </c>
      <c r="H21" s="14" t="n">
        <v>-2158</v>
      </c>
      <c r="I21" s="14" t="n">
        <v>-2146</v>
      </c>
      <c r="J21" s="14" t="n">
        <v>-2226</v>
      </c>
      <c r="K21" s="14" t="n">
        <v>-2216</v>
      </c>
      <c r="L21" s="14" t="n">
        <v>-2226</v>
      </c>
      <c r="M21" s="14" t="n">
        <v>-2247</v>
      </c>
      <c r="N21" s="14" t="n">
        <v>-2226</v>
      </c>
      <c r="O21" s="14" t="n">
        <v>-2306</v>
      </c>
      <c r="P21" s="14" t="n">
        <v>-2471</v>
      </c>
      <c r="Q21" s="14" t="n">
        <v>-2429</v>
      </c>
      <c r="R21" s="14" t="n">
        <v>-2654</v>
      </c>
      <c r="S21" s="14" t="n">
        <v>-2491</v>
      </c>
      <c r="T21" s="14" t="n">
        <v>-2560</v>
      </c>
      <c r="U21" s="14" t="n">
        <v>-2607</v>
      </c>
      <c r="V21" s="14" t="n">
        <v>-2614</v>
      </c>
      <c r="W21" s="23">
        <f>-W67*W14</f>
        <v/>
      </c>
      <c r="X21" s="23">
        <f>-X67*X14</f>
        <v/>
      </c>
      <c r="Y21" s="23">
        <f>-Y67*Y14</f>
        <v/>
      </c>
      <c r="Z21" s="23">
        <f>-Z67*Z14</f>
        <v/>
      </c>
      <c r="AA21" s="23">
        <f>-AA67*AA14</f>
        <v/>
      </c>
      <c r="AB21" s="23">
        <f>-AB67*AB14</f>
        <v/>
      </c>
      <c r="AC21" s="23">
        <f>-AC67*AC14</f>
        <v/>
      </c>
      <c r="AD21" s="23">
        <f>-AD67*AD14</f>
        <v/>
      </c>
      <c r="AF21" s="14" t="n">
        <v>-7219</v>
      </c>
      <c r="AG21" s="14" t="n">
        <v>-8623</v>
      </c>
      <c r="AH21" s="14" t="n">
        <v>-8915</v>
      </c>
      <c r="AI21" s="14" t="n">
        <v>-9860</v>
      </c>
      <c r="AJ21" s="14" t="n">
        <v>-10272</v>
      </c>
      <c r="AK21" s="23">
        <f>W21+X21+Y21+Z21</f>
        <v/>
      </c>
      <c r="AL21" s="23">
        <f>AA21+AB21+AC21+AD21</f>
        <v/>
      </c>
      <c r="AM21" s="23">
        <f>-AM67*AM14</f>
        <v/>
      </c>
      <c r="AN21" s="23">
        <f>-AN67*AN14</f>
        <v/>
      </c>
      <c r="AO21" s="23">
        <f>-AO67*AO14</f>
        <v/>
      </c>
    </row>
    <row r="22">
      <c r="C22" s="8" t="inlineStr">
        <is>
          <t>Less: General and Administrative</t>
        </is>
      </c>
      <c r="G22" s="14" t="n">
        <v>-411</v>
      </c>
      <c r="H22" s="14" t="n">
        <v>-366</v>
      </c>
      <c r="I22" s="14" t="n">
        <v>-402</v>
      </c>
      <c r="J22" s="14" t="n">
        <v>-400</v>
      </c>
      <c r="K22" s="14" t="n">
        <v>-393</v>
      </c>
      <c r="L22" s="14" t="n">
        <v>-376</v>
      </c>
      <c r="M22" s="14" t="n">
        <v>-377</v>
      </c>
      <c r="N22" s="14" t="n">
        <v>-402</v>
      </c>
      <c r="O22" s="14" t="n">
        <v>-358</v>
      </c>
      <c r="P22" s="14" t="n">
        <v>-387</v>
      </c>
      <c r="Q22" s="14" t="n">
        <v>-390</v>
      </c>
      <c r="R22" s="14" t="n">
        <v>-467</v>
      </c>
      <c r="S22" s="14" t="n">
        <v>-376</v>
      </c>
      <c r="T22" s="14" t="n">
        <v>-410</v>
      </c>
      <c r="U22" s="14" t="n">
        <v>-388</v>
      </c>
      <c r="V22" s="14" t="n">
        <v>-444</v>
      </c>
      <c r="W22" s="23">
        <f>-W68*W14</f>
        <v/>
      </c>
      <c r="X22" s="23">
        <f>-X68*X14</f>
        <v/>
      </c>
      <c r="Y22" s="23">
        <f>-Y68*Y14</f>
        <v/>
      </c>
      <c r="Z22" s="23">
        <f>-Z68*Z14</f>
        <v/>
      </c>
      <c r="AA22" s="23">
        <f>-AA68*AA14</f>
        <v/>
      </c>
      <c r="AB22" s="23">
        <f>-AB68*AB14</f>
        <v/>
      </c>
      <c r="AC22" s="23">
        <f>-AC68*AC14</f>
        <v/>
      </c>
      <c r="AD22" s="23">
        <f>-AD68*AD14</f>
        <v/>
      </c>
      <c r="AF22" s="14" t="n">
        <v>-1317</v>
      </c>
      <c r="AG22" s="14" t="n">
        <v>-1579</v>
      </c>
      <c r="AH22" s="14" t="n">
        <v>-1548</v>
      </c>
      <c r="AI22" s="14" t="n">
        <v>-1602</v>
      </c>
      <c r="AJ22" s="14" t="n">
        <v>-1618</v>
      </c>
      <c r="AK22" s="23">
        <f>W22+X22+Y22+Z22</f>
        <v/>
      </c>
      <c r="AL22" s="23">
        <f>AA22+AB22+AC22+AD22</f>
        <v/>
      </c>
      <c r="AM22" s="23">
        <f>-AM68*AM14</f>
        <v/>
      </c>
      <c r="AN22" s="23">
        <f>-AN68*AN14</f>
        <v/>
      </c>
      <c r="AO22" s="23">
        <f>-AO68*AO14</f>
        <v/>
      </c>
    </row>
    <row r="23">
      <c r="C23" s="8" t="inlineStr">
        <is>
          <t>Less: Amortization of Intangible Assets</t>
        </is>
      </c>
      <c r="G23" s="14" t="n">
        <v>-919</v>
      </c>
      <c r="H23" s="14" t="n">
        <v>-907</v>
      </c>
      <c r="I23" s="14" t="n">
        <v>-886</v>
      </c>
      <c r="J23" s="14" t="n">
        <v>-870</v>
      </c>
      <c r="K23" s="14" t="n">
        <v>-763</v>
      </c>
      <c r="L23" s="14" t="n">
        <v>-755</v>
      </c>
      <c r="M23" s="14" t="n">
        <v>-749</v>
      </c>
      <c r="N23" s="14" t="n">
        <v>-743</v>
      </c>
      <c r="O23" s="14" t="n">
        <v>-624</v>
      </c>
      <c r="P23" s="14" t="n">
        <v>-591</v>
      </c>
      <c r="Q23" s="14" t="n">
        <v>-548</v>
      </c>
      <c r="R23" s="14" t="n">
        <v>-544</v>
      </c>
      <c r="S23" s="14" t="n">
        <v>-420</v>
      </c>
      <c r="T23" s="14" t="n">
        <v>-406</v>
      </c>
      <c r="U23" s="14" t="n">
        <v>-413</v>
      </c>
      <c r="V23" s="14" t="n">
        <v>-432</v>
      </c>
      <c r="W23" s="23">
        <f>-W69*W14</f>
        <v/>
      </c>
      <c r="X23" s="23">
        <f>-X69*X14</f>
        <v/>
      </c>
      <c r="Y23" s="23">
        <f>-Y69*Y14</f>
        <v/>
      </c>
      <c r="Z23" s="23">
        <f>-Z69*Z14</f>
        <v/>
      </c>
      <c r="AA23" s="23">
        <f>-AA69*AA14</f>
        <v/>
      </c>
      <c r="AB23" s="23">
        <f>-AB69*AB14</f>
        <v/>
      </c>
      <c r="AC23" s="23">
        <f>-AC69*AC14</f>
        <v/>
      </c>
      <c r="AD23" s="23">
        <f>-AD69*AD14</f>
        <v/>
      </c>
      <c r="AF23" s="14" t="n">
        <v>-1150</v>
      </c>
      <c r="AG23" s="14" t="n">
        <v>-3582</v>
      </c>
      <c r="AH23" s="14" t="n">
        <v>-3010</v>
      </c>
      <c r="AI23" s="14" t="n">
        <v>-2307</v>
      </c>
      <c r="AJ23" s="14" t="n">
        <v>-1671</v>
      </c>
      <c r="AK23" s="23">
        <f>W23+X23+Y23+Z23</f>
        <v/>
      </c>
      <c r="AL23" s="23">
        <f>AA23+AB23+AC23+AD23</f>
        <v/>
      </c>
      <c r="AM23" s="23">
        <f>-AM69*AM14</f>
        <v/>
      </c>
      <c r="AN23" s="23">
        <f>-AN69*AN14</f>
        <v/>
      </c>
      <c r="AO23" s="23">
        <f>-AO69*AO14</f>
        <v/>
      </c>
    </row>
    <row r="24">
      <c r="C24" s="8" t="inlineStr">
        <is>
          <t>Less: Restructuring and Other (incl. acquisition related)</t>
        </is>
      </c>
      <c r="G24" s="14" t="n">
        <v>-185</v>
      </c>
      <c r="H24" s="14" t="n">
        <v>-199</v>
      </c>
      <c r="I24" s="14" t="n">
        <v>-115</v>
      </c>
      <c r="J24" s="14" t="n">
        <v>-181</v>
      </c>
      <c r="K24" s="14" t="n">
        <v>-149</v>
      </c>
      <c r="L24" s="14" t="n">
        <v>-131</v>
      </c>
      <c r="M24" s="14" t="n">
        <v>-245</v>
      </c>
      <c r="N24" s="14" t="n">
        <v>-193</v>
      </c>
      <c r="O24" s="14" t="n">
        <v>-86</v>
      </c>
      <c r="P24" s="14" t="n">
        <v>-115</v>
      </c>
      <c r="Q24" s="14" t="n">
        <v>-91</v>
      </c>
      <c r="R24" s="14" t="n">
        <v>-82</v>
      </c>
      <c r="S24" s="14" t="n">
        <v>-415</v>
      </c>
      <c r="T24" s="14" t="n">
        <v>-428</v>
      </c>
      <c r="U24" s="14" t="n">
        <v>-173</v>
      </c>
      <c r="V24" s="14" t="n">
        <v>-822</v>
      </c>
      <c r="W24" s="23">
        <f>-W70*W14</f>
        <v/>
      </c>
      <c r="X24" s="23">
        <f>-X70*X14</f>
        <v/>
      </c>
      <c r="Y24" s="23">
        <f>-Y70*Y14</f>
        <v/>
      </c>
      <c r="Z24" s="23">
        <f>-Z70*Z14</f>
        <v/>
      </c>
      <c r="AA24" s="23">
        <f>-AA70*AA14</f>
        <v/>
      </c>
      <c r="AB24" s="23">
        <f>-AB70*AB14</f>
        <v/>
      </c>
      <c r="AC24" s="23">
        <f>-AC70*AC14</f>
        <v/>
      </c>
      <c r="AD24" s="23">
        <f>-AD70*AD14</f>
        <v/>
      </c>
      <c r="AF24" s="14" t="n">
        <v>-4904</v>
      </c>
      <c r="AG24" s="14" t="n">
        <v>-680</v>
      </c>
      <c r="AH24" s="14" t="n">
        <v>-718</v>
      </c>
      <c r="AI24" s="14" t="n">
        <v>-374</v>
      </c>
      <c r="AJ24" s="14" t="n">
        <v>-1838</v>
      </c>
      <c r="AK24" s="23">
        <f>W24+X24+Y24+Z24</f>
        <v/>
      </c>
      <c r="AL24" s="23">
        <f>AA24+AB24+AC24+AD24</f>
        <v/>
      </c>
      <c r="AM24" s="23">
        <f>-AM70*AM14</f>
        <v/>
      </c>
      <c r="AN24" s="23">
        <f>-AN70*AN14</f>
        <v/>
      </c>
      <c r="AO24" s="23">
        <f>-AO70*AO14</f>
        <v/>
      </c>
    </row>
    <row r="25">
      <c r="B25" s="6" t="inlineStr">
        <is>
          <t>Total Operating Expenses</t>
        </is>
      </c>
      <c r="G25" s="11">
        <f>G17+G18+G19+G20+G21+G22+G23+G24</f>
        <v/>
      </c>
      <c r="H25" s="11">
        <f>H17+H18+H19+H20+H21+H22+H23+H24</f>
        <v/>
      </c>
      <c r="I25" s="11">
        <f>I17+I18+I19+I20+I21+I22+I23+I24</f>
        <v/>
      </c>
      <c r="J25" s="11">
        <f>J17+J18+J19+J20+J21+J22+J23+J24</f>
        <v/>
      </c>
      <c r="K25" s="11">
        <f>K17+K18+K19+K20+K21+K22+K23+K24</f>
        <v/>
      </c>
      <c r="L25" s="11">
        <f>L17+L18+L19+L20+L21+L22+L23+L24</f>
        <v/>
      </c>
      <c r="M25" s="11">
        <f>M17+M18+M19+M20+M21+M22+M23+M24</f>
        <v/>
      </c>
      <c r="N25" s="11">
        <f>N17+N18+N19+N20+N21+N22+N23+N24</f>
        <v/>
      </c>
      <c r="O25" s="11">
        <f>O17+O18+O19+O20+O21+O22+O23+O24</f>
        <v/>
      </c>
      <c r="P25" s="11">
        <f>P17+P18+P19+P20+P21+P22+P23+P24</f>
        <v/>
      </c>
      <c r="Q25" s="11">
        <f>Q17+Q18+Q19+Q20+Q21+Q22+Q23+Q24</f>
        <v/>
      </c>
      <c r="R25" s="11">
        <f>R17+R18+R19+R20+R21+R22+R23+R24</f>
        <v/>
      </c>
      <c r="S25" s="11">
        <f>S17+S18+S19+S20+S21+S22+S23+S24</f>
        <v/>
      </c>
      <c r="T25" s="11">
        <f>T17+T18+T19+T20+T21+T22+T23+T24</f>
        <v/>
      </c>
      <c r="U25" s="11">
        <f>U17+U18+U19+U20+U21+U22+U23+U24</f>
        <v/>
      </c>
      <c r="V25" s="11">
        <f>V17+V18+V19+V20+V21+V22+V23+V24</f>
        <v/>
      </c>
      <c r="W25" s="11">
        <f>W17+W18+W19+W20+W21+W22+W23+W24</f>
        <v/>
      </c>
      <c r="X25" s="11">
        <f>X17+X18+X19+X20+X21+X22+X23+X24</f>
        <v/>
      </c>
      <c r="Y25" s="11">
        <f>Y17+Y18+Y19+Y20+Y21+Y22+Y23+Y24</f>
        <v/>
      </c>
      <c r="Z25" s="11">
        <f>Z17+Z18+Z19+Z20+Z21+Z22+Z23+Z24</f>
        <v/>
      </c>
      <c r="AA25" s="11">
        <f>AA17+AA18+AA19+AA20+AA21+AA22+AA23+AA24</f>
        <v/>
      </c>
      <c r="AB25" s="11">
        <f>AB17+AB18+AB19+AB20+AB21+AB22+AB23+AB24</f>
        <v/>
      </c>
      <c r="AC25" s="11">
        <f>AC17+AC18+AC19+AC20+AC21+AC22+AC23+AC24</f>
        <v/>
      </c>
      <c r="AD25" s="11">
        <f>AD17+AD18+AD19+AD20+AD21+AD22+AD23+AD24</f>
        <v/>
      </c>
      <c r="AF25" s="11">
        <f>AF17+AF18+AF19+AF20+AF21+AF22+AF23+AF24</f>
        <v/>
      </c>
      <c r="AG25" s="11">
        <f>AG17+AG18+AG19+AG20+AG21+AG22+AG23+AG24</f>
        <v/>
      </c>
      <c r="AH25" s="11">
        <f>AH17+AH18+AH19+AH20+AH21+AH22+AH23+AH24</f>
        <v/>
      </c>
      <c r="AI25" s="11">
        <f>AI17+AI18+AI19+AI20+AI21+AI22+AI23+AI24</f>
        <v/>
      </c>
      <c r="AJ25" s="11">
        <f>AJ17+AJ18+AJ19+AJ20+AJ21+AJ22+AJ23+AJ24</f>
        <v/>
      </c>
      <c r="AK25" s="11">
        <f>W25+X25+Y25+Z25</f>
        <v/>
      </c>
      <c r="AL25" s="11">
        <f>AA25+AB25+AC25+AD25</f>
        <v/>
      </c>
      <c r="AM25" s="11">
        <f>AM17+AM18+AM19+AM20+AM21+AM22+AM23+AM24</f>
        <v/>
      </c>
      <c r="AN25" s="11">
        <f>AN17+AN18+AN19+AN20+AN21+AN22+AN23+AN24</f>
        <v/>
      </c>
      <c r="AO25" s="11">
        <f>AO17+AO18+AO19+AO20+AO21+AO22+AO23+AO24</f>
        <v/>
      </c>
    </row>
    <row r="26">
      <c r="D26" s="3" t="inlineStr">
        <is>
          <t>Recon: Total Operating Expenses</t>
        </is>
      </c>
      <c r="G26" s="24">
        <f>IF(_reported!G10="","",G25-_reported!G10)</f>
        <v/>
      </c>
      <c r="H26" s="24">
        <f>IF(_reported!H10="","",H25-_reported!H10)</f>
        <v/>
      </c>
      <c r="I26" s="24">
        <f>IF(_reported!I10="","",I25-_reported!I10)</f>
        <v/>
      </c>
      <c r="J26" s="24">
        <f>IF(_reported!J10="","",J25-_reported!J10)</f>
        <v/>
      </c>
      <c r="K26" s="24">
        <f>IF(_reported!K10="","",K25-_reported!K10)</f>
        <v/>
      </c>
      <c r="L26" s="24">
        <f>IF(_reported!L10="","",L25-_reported!L10)</f>
        <v/>
      </c>
      <c r="M26" s="24">
        <f>IF(_reported!M10="","",M25-_reported!M10)</f>
        <v/>
      </c>
      <c r="N26" s="24">
        <f>IF(_reported!N10="","",N25-_reported!N10)</f>
        <v/>
      </c>
      <c r="O26" s="24">
        <f>IF(_reported!O10="","",O25-_reported!O10)</f>
        <v/>
      </c>
      <c r="P26" s="24">
        <f>IF(_reported!P10="","",P25-_reported!P10)</f>
        <v/>
      </c>
      <c r="Q26" s="24">
        <f>IF(_reported!Q10="","",Q25-_reported!Q10)</f>
        <v/>
      </c>
      <c r="R26" s="24">
        <f>IF(_reported!R10="","",R25-_reported!R10)</f>
        <v/>
      </c>
      <c r="S26" s="24">
        <f>IF(_reported!S10="","",S25-_reported!S10)</f>
        <v/>
      </c>
      <c r="T26" s="24">
        <f>IF(_reported!T10="","",T25-_reported!T10)</f>
        <v/>
      </c>
      <c r="U26" s="24">
        <f>IF(_reported!U10="","",U25-_reported!U10)</f>
        <v/>
      </c>
      <c r="V26" s="24">
        <f>IF(_reported!V10="","",V25-_reported!V10)</f>
        <v/>
      </c>
      <c r="AF26" s="24">
        <f>IF(_reported!AF10="","",AF25-_reported!AF10)</f>
        <v/>
      </c>
      <c r="AG26" s="24">
        <f>IF(_reported!AG10="","",AG25-_reported!AG10)</f>
        <v/>
      </c>
      <c r="AH26" s="24">
        <f>IF(_reported!AH10="","",AH25-_reported!AH10)</f>
        <v/>
      </c>
      <c r="AI26" s="24">
        <f>IF(_reported!AI10="","",AI25-_reported!AI10)</f>
        <v/>
      </c>
      <c r="AJ26" s="24">
        <f>IF(_reported!AJ10="","",AJ25-_reported!AJ10)</f>
        <v/>
      </c>
    </row>
    <row r="27"/>
    <row r="28">
      <c r="A28" s="10" t="inlineStr">
        <is>
          <t>x</t>
        </is>
      </c>
      <c r="B28" s="6" t="inlineStr">
        <is>
          <t>Operating Income</t>
        </is>
      </c>
      <c r="G28" s="11">
        <f>G14+G25</f>
        <v/>
      </c>
      <c r="H28" s="11">
        <f>H14+H25</f>
        <v/>
      </c>
      <c r="I28" s="11">
        <f>I14+I25</f>
        <v/>
      </c>
      <c r="J28" s="11">
        <f>J14+J25</f>
        <v/>
      </c>
      <c r="K28" s="11">
        <f>K14+K25</f>
        <v/>
      </c>
      <c r="L28" s="11">
        <f>L14+L25</f>
        <v/>
      </c>
      <c r="M28" s="11">
        <f>M14+M25</f>
        <v/>
      </c>
      <c r="N28" s="11">
        <f>N14+N25</f>
        <v/>
      </c>
      <c r="O28" s="11">
        <f>O14+O25</f>
        <v/>
      </c>
      <c r="P28" s="11">
        <f>P14+P25</f>
        <v/>
      </c>
      <c r="Q28" s="11">
        <f>Q14+Q25</f>
        <v/>
      </c>
      <c r="R28" s="11">
        <f>R14+R25</f>
        <v/>
      </c>
      <c r="S28" s="11">
        <f>S14+S25</f>
        <v/>
      </c>
      <c r="T28" s="11">
        <f>T14+T25</f>
        <v/>
      </c>
      <c r="U28" s="11">
        <f>U14+U25</f>
        <v/>
      </c>
      <c r="V28" s="11">
        <f>V14+V25</f>
        <v/>
      </c>
      <c r="W28" s="11">
        <f>W14+W25</f>
        <v/>
      </c>
      <c r="X28" s="11">
        <f>X14+X25</f>
        <v/>
      </c>
      <c r="Y28" s="11">
        <f>Y14+Y25</f>
        <v/>
      </c>
      <c r="Z28" s="11">
        <f>Z14+Z25</f>
        <v/>
      </c>
      <c r="AA28" s="11">
        <f>AA14+AA25</f>
        <v/>
      </c>
      <c r="AB28" s="11">
        <f>AB14+AB25</f>
        <v/>
      </c>
      <c r="AC28" s="11">
        <f>AC14+AC25</f>
        <v/>
      </c>
      <c r="AD28" s="11">
        <f>AD14+AD25</f>
        <v/>
      </c>
      <c r="AF28" s="11">
        <f>AF14+AF25</f>
        <v/>
      </c>
      <c r="AG28" s="11">
        <f>AG14+AG25</f>
        <v/>
      </c>
      <c r="AH28" s="11">
        <f>AH14+AH25</f>
        <v/>
      </c>
      <c r="AI28" s="11">
        <f>AI14+AI25</f>
        <v/>
      </c>
      <c r="AJ28" s="11">
        <f>AJ14+AJ25</f>
        <v/>
      </c>
      <c r="AK28" s="11">
        <f>W28+X28+Y28+Z28</f>
        <v/>
      </c>
      <c r="AL28" s="11">
        <f>AA28+AB28+AC28+AD28</f>
        <v/>
      </c>
      <c r="AM28" s="11">
        <f>AM14+AM25</f>
        <v/>
      </c>
      <c r="AN28" s="11">
        <f>AN14+AN25</f>
        <v/>
      </c>
      <c r="AO28" s="11">
        <f>AO14+AO25</f>
        <v/>
      </c>
    </row>
    <row r="29">
      <c r="D29" s="3" t="inlineStr">
        <is>
          <t>Recon: Operating Income</t>
        </is>
      </c>
      <c r="G29" s="24">
        <f>IF(_reported!G11="","",G28-_reported!G11)</f>
        <v/>
      </c>
      <c r="H29" s="24">
        <f>IF(_reported!H11="","",H28-_reported!H11)</f>
        <v/>
      </c>
      <c r="I29" s="24">
        <f>IF(_reported!I11="","",I28-_reported!I11)</f>
        <v/>
      </c>
      <c r="J29" s="24">
        <f>IF(_reported!J11="","",J28-_reported!J11)</f>
        <v/>
      </c>
      <c r="K29" s="24">
        <f>IF(_reported!K11="","",K28-_reported!K11)</f>
        <v/>
      </c>
      <c r="L29" s="24">
        <f>IF(_reported!L11="","",L28-_reported!L11)</f>
        <v/>
      </c>
      <c r="M29" s="24">
        <f>IF(_reported!M11="","",M28-_reported!M11)</f>
        <v/>
      </c>
      <c r="N29" s="24">
        <f>IF(_reported!N11="","",N28-_reported!N11)</f>
        <v/>
      </c>
      <c r="O29" s="24">
        <f>IF(_reported!O11="","",O28-_reported!O11)</f>
        <v/>
      </c>
      <c r="P29" s="24">
        <f>IF(_reported!P11="","",P28-_reported!P11)</f>
        <v/>
      </c>
      <c r="Q29" s="24">
        <f>IF(_reported!Q11="","",Q28-_reported!Q11)</f>
        <v/>
      </c>
      <c r="R29" s="24">
        <f>IF(_reported!R11="","",R28-_reported!R11)</f>
        <v/>
      </c>
      <c r="S29" s="24">
        <f>IF(_reported!S11="","",S28-_reported!S11)</f>
        <v/>
      </c>
      <c r="T29" s="24">
        <f>IF(_reported!T11="","",T28-_reported!T11)</f>
        <v/>
      </c>
      <c r="U29" s="24">
        <f>IF(_reported!U11="","",U28-_reported!U11)</f>
        <v/>
      </c>
      <c r="V29" s="24">
        <f>IF(_reported!V11="","",V28-_reported!V11)</f>
        <v/>
      </c>
      <c r="AF29" s="24">
        <f>IF(_reported!AF11="","",AF28-_reported!AF11)</f>
        <v/>
      </c>
      <c r="AG29" s="24">
        <f>IF(_reported!AG11="","",AG28-_reported!AG11)</f>
        <v/>
      </c>
      <c r="AH29" s="24">
        <f>IF(_reported!AH11="","",AH28-_reported!AH11)</f>
        <v/>
      </c>
      <c r="AI29" s="24">
        <f>IF(_reported!AI11="","",AI28-_reported!AI11)</f>
        <v/>
      </c>
      <c r="AJ29" s="24">
        <f>IF(_reported!AJ11="","",AJ28-_reported!AJ11)</f>
        <v/>
      </c>
    </row>
    <row r="30"/>
    <row r="31">
      <c r="C31" s="8" t="inlineStr">
        <is>
          <t>Less: Interest Expense</t>
        </is>
      </c>
      <c r="G31" s="9" t="n">
        <v>-787</v>
      </c>
      <c r="H31" s="9" t="n">
        <v>-856</v>
      </c>
      <c r="I31" s="9" t="n">
        <v>-907</v>
      </c>
      <c r="J31" s="9" t="n">
        <v>-955</v>
      </c>
      <c r="K31" s="9" t="n">
        <v>-872</v>
      </c>
      <c r="L31" s="9" t="n">
        <v>-888</v>
      </c>
      <c r="M31" s="9" t="n">
        <v>-876</v>
      </c>
      <c r="N31" s="9" t="n">
        <v>-878</v>
      </c>
      <c r="O31" s="9" t="n">
        <v>-842</v>
      </c>
      <c r="P31" s="9" t="n">
        <v>-866</v>
      </c>
      <c r="Q31" s="9" t="n">
        <v>-892</v>
      </c>
      <c r="R31" s="9" t="n">
        <v>-978</v>
      </c>
      <c r="S31" s="9" t="n">
        <v>-923</v>
      </c>
      <c r="T31" s="9" t="n">
        <v>-1057</v>
      </c>
      <c r="U31" s="9" t="n">
        <v>-1180</v>
      </c>
      <c r="V31" s="9" t="n">
        <v>-1439</v>
      </c>
      <c r="W31" s="17">
        <f>-W164*(V117+V125)</f>
        <v/>
      </c>
      <c r="X31" s="17">
        <f>-X164*(W117+W125)</f>
        <v/>
      </c>
      <c r="Y31" s="17">
        <f>-Y164*(X117+X125)</f>
        <v/>
      </c>
      <c r="Z31" s="17">
        <f>-Z164*(Y117+Y125)</f>
        <v/>
      </c>
      <c r="AA31" s="17">
        <f>-AA164*(Z117+Z125)</f>
        <v/>
      </c>
      <c r="AB31" s="17">
        <f>-AB164*(AA117+AA125)</f>
        <v/>
      </c>
      <c r="AC31" s="17">
        <f>-AC164*(AB117+AB125)</f>
        <v/>
      </c>
      <c r="AD31" s="17">
        <f>-AD164*(AC117+AC125)</f>
        <v/>
      </c>
      <c r="AF31" s="9" t="n">
        <v>-2755</v>
      </c>
      <c r="AG31" s="9" t="n">
        <v>-3505</v>
      </c>
      <c r="AH31" s="9" t="n">
        <v>-3514</v>
      </c>
      <c r="AI31" s="9" t="n">
        <v>-3578</v>
      </c>
      <c r="AJ31" s="9" t="n">
        <v>-4599</v>
      </c>
      <c r="AK31" s="17">
        <f>W31+X31+Y31+Z31</f>
        <v/>
      </c>
      <c r="AL31" s="17">
        <f>AA31+AB31+AC31+AD31</f>
        <v/>
      </c>
      <c r="AM31" s="17">
        <f>-AM164*(AL117+AL125)</f>
        <v/>
      </c>
      <c r="AN31" s="17">
        <f>-AN164*(AM117+AM125)</f>
        <v/>
      </c>
      <c r="AO31" s="17">
        <f>-AO164*(AN117+AN125)</f>
        <v/>
      </c>
    </row>
    <row r="32">
      <c r="C32" s="8" t="inlineStr">
        <is>
          <t>Non-Operating Income (Expenses), Net</t>
        </is>
      </c>
      <c r="G32" s="14" t="n">
        <v>-180</v>
      </c>
      <c r="H32" s="14" t="n">
        <v>-71</v>
      </c>
      <c r="I32" s="14" t="n">
        <v>-135</v>
      </c>
      <c r="J32" s="14" t="n">
        <v>-76</v>
      </c>
      <c r="K32" s="14" t="n">
        <v>-49</v>
      </c>
      <c r="L32" s="14" t="n">
        <v>-14</v>
      </c>
      <c r="M32" s="14" t="n">
        <v>-9</v>
      </c>
      <c r="N32" s="14" t="n">
        <v>-26</v>
      </c>
      <c r="O32" s="14" t="n">
        <v>20</v>
      </c>
      <c r="P32" s="14" t="n">
        <v>37</v>
      </c>
      <c r="Q32" s="14" t="n">
        <v>-18</v>
      </c>
      <c r="R32" s="14" t="n">
        <v>21</v>
      </c>
      <c r="S32" s="14" t="n">
        <v>73</v>
      </c>
      <c r="T32" s="14" t="n">
        <v>2668</v>
      </c>
      <c r="U32" s="14" t="n">
        <v>131</v>
      </c>
      <c r="V32" s="14" t="n">
        <v>675</v>
      </c>
      <c r="W32" s="23">
        <f>W165</f>
        <v/>
      </c>
      <c r="X32" s="23">
        <f>X165</f>
        <v/>
      </c>
      <c r="Y32" s="23">
        <f>Y165</f>
        <v/>
      </c>
      <c r="Z32" s="23">
        <f>Z165</f>
        <v/>
      </c>
      <c r="AA32" s="23">
        <f>AA165</f>
        <v/>
      </c>
      <c r="AB32" s="23">
        <f>AB165</f>
        <v/>
      </c>
      <c r="AC32" s="23">
        <f>AC165</f>
        <v/>
      </c>
      <c r="AD32" s="23">
        <f>AD165</f>
        <v/>
      </c>
      <c r="AF32" s="14" t="n">
        <v>-522</v>
      </c>
      <c r="AG32" s="14" t="n">
        <v>-462</v>
      </c>
      <c r="AH32" s="14" t="n">
        <v>-98</v>
      </c>
      <c r="AI32" s="14" t="n">
        <v>60</v>
      </c>
      <c r="AJ32" s="14" t="n">
        <v>3547</v>
      </c>
      <c r="AK32" s="23">
        <f>W32+X32+Y32+Z32</f>
        <v/>
      </c>
      <c r="AL32" s="23">
        <f>AA32+AB32+AC32+AD32</f>
        <v/>
      </c>
      <c r="AM32" s="23">
        <f>AM165</f>
        <v/>
      </c>
      <c r="AN32" s="23">
        <f>AN165</f>
        <v/>
      </c>
      <c r="AO32" s="23">
        <f>AO165</f>
        <v/>
      </c>
    </row>
    <row r="33">
      <c r="B33" s="6" t="inlineStr">
        <is>
          <t>Income Before Income Taxes</t>
        </is>
      </c>
      <c r="G33" s="11">
        <f>G28+G31+G32</f>
        <v/>
      </c>
      <c r="H33" s="11">
        <f>H28+H31+H32</f>
        <v/>
      </c>
      <c r="I33" s="11">
        <f>I28+I31+I32</f>
        <v/>
      </c>
      <c r="J33" s="11">
        <f>J28+J31+J32</f>
        <v/>
      </c>
      <c r="K33" s="11">
        <f>K28+K31+K32</f>
        <v/>
      </c>
      <c r="L33" s="11">
        <f>L28+L31+L32</f>
        <v/>
      </c>
      <c r="M33" s="11">
        <f>M28+M31+M32</f>
        <v/>
      </c>
      <c r="N33" s="11">
        <f>N28+N31+N32</f>
        <v/>
      </c>
      <c r="O33" s="11">
        <f>O28+O31+O32</f>
        <v/>
      </c>
      <c r="P33" s="11">
        <f>P28+P31+P32</f>
        <v/>
      </c>
      <c r="Q33" s="11">
        <f>Q28+Q31+Q32</f>
        <v/>
      </c>
      <c r="R33" s="11">
        <f>R28+R31+R32</f>
        <v/>
      </c>
      <c r="S33" s="11">
        <f>S28+S31+S32</f>
        <v/>
      </c>
      <c r="T33" s="11">
        <f>T28+T31+T32</f>
        <v/>
      </c>
      <c r="U33" s="11">
        <f>U28+U31+U32</f>
        <v/>
      </c>
      <c r="V33" s="11">
        <f>V28+V31+V32</f>
        <v/>
      </c>
      <c r="W33" s="11">
        <f>W28+W31+W32</f>
        <v/>
      </c>
      <c r="X33" s="11">
        <f>X28+X31+X32</f>
        <v/>
      </c>
      <c r="Y33" s="11">
        <f>Y28+Y31+Y32</f>
        <v/>
      </c>
      <c r="Z33" s="11">
        <f>Z28+Z31+Z32</f>
        <v/>
      </c>
      <c r="AA33" s="11">
        <f>AA28+AA31+AA32</f>
        <v/>
      </c>
      <c r="AB33" s="11">
        <f>AB28+AB31+AB32</f>
        <v/>
      </c>
      <c r="AC33" s="11">
        <f>AC28+AC31+AC32</f>
        <v/>
      </c>
      <c r="AD33" s="11">
        <f>AD28+AD31+AD32</f>
        <v/>
      </c>
      <c r="AF33" s="11">
        <f>AF28+AF31+AF32</f>
        <v/>
      </c>
      <c r="AG33" s="11">
        <f>AG28+AG31+AG32</f>
        <v/>
      </c>
      <c r="AH33" s="11">
        <f>AH28+AH31+AH32</f>
        <v/>
      </c>
      <c r="AI33" s="11">
        <f>AI28+AI31+AI32</f>
        <v/>
      </c>
      <c r="AJ33" s="11">
        <f>AJ28+AJ31+AJ32</f>
        <v/>
      </c>
      <c r="AK33" s="11">
        <f>W33+X33+Y33+Z33</f>
        <v/>
      </c>
      <c r="AL33" s="11">
        <f>AA33+AB33+AC33+AD33</f>
        <v/>
      </c>
      <c r="AM33" s="11">
        <f>AM28+AM31+AM32</f>
        <v/>
      </c>
      <c r="AN33" s="11">
        <f>AN28+AN31+AN32</f>
        <v/>
      </c>
      <c r="AO33" s="11">
        <f>AO28+AO31+AO32</f>
        <v/>
      </c>
    </row>
    <row r="34">
      <c r="D34" s="3" t="inlineStr">
        <is>
          <t>Recon: Income Before Income Taxes</t>
        </is>
      </c>
      <c r="G34" s="24">
        <f>IF(_reported!G12="","",G33-_reported!G12)</f>
        <v/>
      </c>
      <c r="H34" s="24">
        <f>IF(_reported!H12="","",H33-_reported!H12)</f>
        <v/>
      </c>
      <c r="I34" s="24">
        <f>IF(_reported!I12="","",I33-_reported!I12)</f>
        <v/>
      </c>
      <c r="J34" s="24">
        <f>IF(_reported!J12="","",J33-_reported!J12)</f>
        <v/>
      </c>
      <c r="K34" s="24">
        <f>IF(_reported!K12="","",K33-_reported!K12)</f>
        <v/>
      </c>
      <c r="L34" s="24">
        <f>IF(_reported!L12="","",L33-_reported!L12)</f>
        <v/>
      </c>
      <c r="M34" s="24">
        <f>IF(_reported!M12="","",M33-_reported!M12)</f>
        <v/>
      </c>
      <c r="N34" s="24">
        <f>IF(_reported!N12="","",N33-_reported!N12)</f>
        <v/>
      </c>
      <c r="O34" s="24">
        <f>IF(_reported!O12="","",O33-_reported!O12)</f>
        <v/>
      </c>
      <c r="P34" s="24">
        <f>IF(_reported!P12="","",P33-_reported!P12)</f>
        <v/>
      </c>
      <c r="Q34" s="24">
        <f>IF(_reported!Q12="","",Q33-_reported!Q12)</f>
        <v/>
      </c>
      <c r="R34" s="24">
        <f>IF(_reported!R12="","",R33-_reported!R12)</f>
        <v/>
      </c>
      <c r="S34" s="24">
        <f>IF(_reported!S12="","",S33-_reported!S12)</f>
        <v/>
      </c>
      <c r="T34" s="24">
        <f>IF(_reported!T12="","",T33-_reported!T12)</f>
        <v/>
      </c>
      <c r="U34" s="24">
        <f>IF(_reported!U12="","",U33-_reported!U12)</f>
        <v/>
      </c>
      <c r="V34" s="24">
        <f>IF(_reported!V12="","",V33-_reported!V12)</f>
        <v/>
      </c>
      <c r="AF34" s="24">
        <f>IF(_reported!AF12="","",AF33-_reported!AF12)</f>
        <v/>
      </c>
      <c r="AG34" s="24">
        <f>IF(_reported!AG12="","",AG33-_reported!AG12)</f>
        <v/>
      </c>
      <c r="AH34" s="24">
        <f>IF(_reported!AH12="","",AH33-_reported!AH12)</f>
        <v/>
      </c>
      <c r="AI34" s="24">
        <f>IF(_reported!AI12="","",AI33-_reported!AI12)</f>
        <v/>
      </c>
      <c r="AJ34" s="24">
        <f>IF(_reported!AJ12="","",AJ33-_reported!AJ12)</f>
        <v/>
      </c>
    </row>
    <row r="35"/>
    <row r="36">
      <c r="C36" s="8" t="inlineStr">
        <is>
          <t>Less: Provision for Income Taxes</t>
        </is>
      </c>
      <c r="G36" s="9" t="n">
        <v>-108</v>
      </c>
      <c r="H36" s="9" t="n">
        <v>-403</v>
      </c>
      <c r="I36" s="9" t="n">
        <v>-322</v>
      </c>
      <c r="J36" s="9" t="n">
        <v>210</v>
      </c>
      <c r="K36" s="9" t="n">
        <v>45</v>
      </c>
      <c r="L36" s="9" t="n">
        <v>-217</v>
      </c>
      <c r="M36" s="9" t="n">
        <v>-464</v>
      </c>
      <c r="N36" s="9" t="n">
        <v>-638</v>
      </c>
      <c r="O36" s="9" t="n">
        <v>-240</v>
      </c>
      <c r="P36" s="9" t="n">
        <v>-240</v>
      </c>
      <c r="Q36" s="9" t="n">
        <v>-512</v>
      </c>
      <c r="R36" s="9" t="n">
        <v>-725</v>
      </c>
      <c r="S36" s="9" t="n">
        <v>-500</v>
      </c>
      <c r="T36" s="9" t="n">
        <v>-207</v>
      </c>
      <c r="U36" s="9" t="n">
        <v>-695</v>
      </c>
      <c r="V36" s="9" t="n">
        <v>-1065</v>
      </c>
      <c r="W36" s="17">
        <f>-W71*W33</f>
        <v/>
      </c>
      <c r="X36" s="17">
        <f>-X71*X33</f>
        <v/>
      </c>
      <c r="Y36" s="17">
        <f>-Y71*Y33</f>
        <v/>
      </c>
      <c r="Z36" s="17">
        <f>-Z71*Z33</f>
        <v/>
      </c>
      <c r="AA36" s="17">
        <f>-AA71*AA33</f>
        <v/>
      </c>
      <c r="AB36" s="17">
        <f>-AB71*AB33</f>
        <v/>
      </c>
      <c r="AC36" s="17">
        <f>-AC71*AC33</f>
        <v/>
      </c>
      <c r="AD36" s="17">
        <f>-AD71*AD33</f>
        <v/>
      </c>
      <c r="AF36" s="9" t="n">
        <v>-932</v>
      </c>
      <c r="AG36" s="9" t="n">
        <v>-623</v>
      </c>
      <c r="AH36" s="9" t="n">
        <v>-1274</v>
      </c>
      <c r="AI36" s="9" t="n">
        <v>-1717</v>
      </c>
      <c r="AJ36" s="9" t="n">
        <v>-2467</v>
      </c>
      <c r="AK36" s="17">
        <f>W36+X36+Y36+Z36</f>
        <v/>
      </c>
      <c r="AL36" s="17">
        <f>AA36+AB36+AC36+AD36</f>
        <v/>
      </c>
      <c r="AM36" s="17">
        <f>-AM71*AM33</f>
        <v/>
      </c>
      <c r="AN36" s="17">
        <f>-AN71*AN33</f>
        <v/>
      </c>
      <c r="AO36" s="17">
        <f>-AO71*AO33</f>
        <v/>
      </c>
    </row>
    <row r="37">
      <c r="A37" s="10" t="inlineStr">
        <is>
          <t>x</t>
        </is>
      </c>
      <c r="B37" s="6" t="inlineStr">
        <is>
          <t>Net Income</t>
        </is>
      </c>
      <c r="G37" s="11">
        <f>G33+G36</f>
        <v/>
      </c>
      <c r="H37" s="11">
        <f>H33+H36</f>
        <v/>
      </c>
      <c r="I37" s="11">
        <f>I33+I36</f>
        <v/>
      </c>
      <c r="J37" s="11">
        <f>J33+J36</f>
        <v/>
      </c>
      <c r="K37" s="11">
        <f>K33+K36</f>
        <v/>
      </c>
      <c r="L37" s="11">
        <f>L33+L36</f>
        <v/>
      </c>
      <c r="M37" s="11">
        <f>M33+M36</f>
        <v/>
      </c>
      <c r="N37" s="11">
        <f>N33+N36</f>
        <v/>
      </c>
      <c r="O37" s="11">
        <f>O33+O36</f>
        <v/>
      </c>
      <c r="P37" s="11">
        <f>P33+P36</f>
        <v/>
      </c>
      <c r="Q37" s="11">
        <f>Q33+Q36</f>
        <v/>
      </c>
      <c r="R37" s="11">
        <f>R33+R36</f>
        <v/>
      </c>
      <c r="S37" s="11">
        <f>S33+S36</f>
        <v/>
      </c>
      <c r="T37" s="11">
        <f>T33+T36</f>
        <v/>
      </c>
      <c r="U37" s="11">
        <f>U33+U36</f>
        <v/>
      </c>
      <c r="V37" s="11">
        <f>V33+V36</f>
        <v/>
      </c>
      <c r="W37" s="11">
        <f>W33+W36</f>
        <v/>
      </c>
      <c r="X37" s="11">
        <f>X33+X36</f>
        <v/>
      </c>
      <c r="Y37" s="11">
        <f>Y33+Y36</f>
        <v/>
      </c>
      <c r="Z37" s="11">
        <f>Z33+Z36</f>
        <v/>
      </c>
      <c r="AA37" s="11">
        <f>AA33+AA36</f>
        <v/>
      </c>
      <c r="AB37" s="11">
        <f>AB33+AB36</f>
        <v/>
      </c>
      <c r="AC37" s="11">
        <f>AC33+AC36</f>
        <v/>
      </c>
      <c r="AD37" s="11">
        <f>AD33+AD36</f>
        <v/>
      </c>
      <c r="AF37" s="11">
        <f>AF33+AF36</f>
        <v/>
      </c>
      <c r="AG37" s="11">
        <f>AG33+AG36</f>
        <v/>
      </c>
      <c r="AH37" s="11">
        <f>AH33+AH36</f>
        <v/>
      </c>
      <c r="AI37" s="11">
        <f>AI33+AI36</f>
        <v/>
      </c>
      <c r="AJ37" s="11">
        <f>AJ33+AJ36</f>
        <v/>
      </c>
      <c r="AK37" s="11">
        <f>W37+X37+Y37+Z37</f>
        <v/>
      </c>
      <c r="AL37" s="11">
        <f>AA37+AB37+AC37+AD37</f>
        <v/>
      </c>
      <c r="AM37" s="11">
        <f>AM33+AM36</f>
        <v/>
      </c>
      <c r="AN37" s="11">
        <f>AN33+AN36</f>
        <v/>
      </c>
      <c r="AO37" s="11">
        <f>AO33+AO36</f>
        <v/>
      </c>
    </row>
    <row r="38">
      <c r="D38" s="3" t="inlineStr">
        <is>
          <t>Recon: Net Income</t>
        </is>
      </c>
      <c r="G38" s="24">
        <f>IF(_reported!G13="","",G37-_reported!G13)</f>
        <v/>
      </c>
      <c r="H38" s="24">
        <f>IF(_reported!H13="","",H37-_reported!H13)</f>
        <v/>
      </c>
      <c r="I38" s="24">
        <f>IF(_reported!I13="","",I37-_reported!I13)</f>
        <v/>
      </c>
      <c r="J38" s="24">
        <f>IF(_reported!J13="","",J37-_reported!J13)</f>
        <v/>
      </c>
      <c r="K38" s="24">
        <f>IF(_reported!K13="","",K37-_reported!K13)</f>
        <v/>
      </c>
      <c r="L38" s="24">
        <f>IF(_reported!L13="","",L37-_reported!L13)</f>
        <v/>
      </c>
      <c r="M38" s="24">
        <f>IF(_reported!M13="","",M37-_reported!M13)</f>
        <v/>
      </c>
      <c r="N38" s="24">
        <f>IF(_reported!N13="","",N37-_reported!N13)</f>
        <v/>
      </c>
      <c r="O38" s="24">
        <f>IF(_reported!O13="","",O37-_reported!O13)</f>
        <v/>
      </c>
      <c r="P38" s="24">
        <f>IF(_reported!P13="","",P37-_reported!P13)</f>
        <v/>
      </c>
      <c r="Q38" s="24">
        <f>IF(_reported!Q13="","",Q37-_reported!Q13)</f>
        <v/>
      </c>
      <c r="R38" s="24">
        <f>IF(_reported!R13="","",R37-_reported!R13)</f>
        <v/>
      </c>
      <c r="S38" s="24">
        <f>IF(_reported!S13="","",S37-_reported!S13)</f>
        <v/>
      </c>
      <c r="T38" s="24">
        <f>IF(_reported!T13="","",T37-_reported!T13)</f>
        <v/>
      </c>
      <c r="U38" s="24">
        <f>IF(_reported!U13="","",U37-_reported!U13)</f>
        <v/>
      </c>
      <c r="V38" s="24">
        <f>IF(_reported!V13="","",V37-_reported!V13)</f>
        <v/>
      </c>
      <c r="AF38" s="24">
        <f>IF(_reported!AF13="","",AF37-_reported!AF13)</f>
        <v/>
      </c>
      <c r="AG38" s="24">
        <f>IF(_reported!AG13="","",AG37-_reported!AG13)</f>
        <v/>
      </c>
      <c r="AH38" s="24">
        <f>IF(_reported!AH13="","",AH37-_reported!AH13)</f>
        <v/>
      </c>
      <c r="AI38" s="24">
        <f>IF(_reported!AI13="","",AI37-_reported!AI13)</f>
        <v/>
      </c>
      <c r="AJ38" s="24">
        <f>IF(_reported!AJ13="","",AJ37-_reported!AJ13)</f>
        <v/>
      </c>
    </row>
    <row r="39"/>
    <row r="40">
      <c r="C40" s="8" t="inlineStr">
        <is>
          <t>Less: Preferred Stock Dividends (6.50% Series D)</t>
        </is>
      </c>
      <c r="G40" s="9" t="n">
        <v>0</v>
      </c>
      <c r="H40" s="9" t="n">
        <v>0</v>
      </c>
      <c r="I40" s="9" t="n">
        <v>0</v>
      </c>
      <c r="J40" s="9" t="n">
        <v>0</v>
      </c>
      <c r="K40" s="9" t="n">
        <v>0</v>
      </c>
      <c r="L40" s="9" t="n">
        <v>0</v>
      </c>
      <c r="M40" s="9" t="n">
        <v>0</v>
      </c>
      <c r="N40" s="9" t="n">
        <v>0</v>
      </c>
      <c r="O40" s="9" t="n">
        <v>0</v>
      </c>
      <c r="P40" s="9" t="n">
        <v>0</v>
      </c>
      <c r="Q40" s="9" t="n">
        <v>0</v>
      </c>
      <c r="R40" s="9" t="n">
        <v>0</v>
      </c>
      <c r="S40" s="9" t="n">
        <v>0</v>
      </c>
      <c r="T40" s="9" t="n">
        <v>0</v>
      </c>
      <c r="U40" s="9" t="n">
        <v>-22</v>
      </c>
      <c r="V40" s="9" t="n">
        <v>-81</v>
      </c>
      <c r="W40" s="17">
        <f>-W166*5000/4</f>
        <v/>
      </c>
      <c r="X40" s="17">
        <f>-X166*5000/4</f>
        <v/>
      </c>
      <c r="Y40" s="17">
        <f>-Y166*5000/4</f>
        <v/>
      </c>
      <c r="Z40" s="17">
        <f>-Z166*5000/4</f>
        <v/>
      </c>
      <c r="AA40" s="17">
        <f>-AA166*5000/4</f>
        <v/>
      </c>
      <c r="AB40" s="17">
        <f>-AB166*5000/4</f>
        <v/>
      </c>
      <c r="AC40" s="17">
        <f>-AC166*5000/4</f>
        <v/>
      </c>
      <c r="AD40" s="17">
        <f>-AD166*5000/4</f>
        <v/>
      </c>
      <c r="AF40" s="9" t="n">
        <v>0</v>
      </c>
      <c r="AG40" s="9" t="n">
        <v>0</v>
      </c>
      <c r="AH40" s="9" t="n">
        <v>0</v>
      </c>
      <c r="AI40" s="9" t="n">
        <v>0</v>
      </c>
      <c r="AJ40" s="9" t="n">
        <v>-103</v>
      </c>
      <c r="AK40" s="17">
        <f>W40+X40+Y40+Z40</f>
        <v/>
      </c>
      <c r="AL40" s="17">
        <f>AA40+AB40+AC40+AD40</f>
        <v/>
      </c>
      <c r="AM40" s="17">
        <f>-AM166*5000</f>
        <v/>
      </c>
      <c r="AN40" s="17">
        <f>-AN166*5000</f>
        <v/>
      </c>
      <c r="AO40" s="17">
        <f>-AO166*5000</f>
        <v/>
      </c>
    </row>
    <row r="41">
      <c r="B41" s="6" t="inlineStr">
        <is>
          <t>Net Income Available to Common Shareholders</t>
        </is>
      </c>
      <c r="G41" s="11">
        <f>G37+G40</f>
        <v/>
      </c>
      <c r="H41" s="11">
        <f>H37+H40</f>
        <v/>
      </c>
      <c r="I41" s="11">
        <f>I37+I40</f>
        <v/>
      </c>
      <c r="J41" s="11">
        <f>J37+J40</f>
        <v/>
      </c>
      <c r="K41" s="11">
        <f>K37+K40</f>
        <v/>
      </c>
      <c r="L41" s="11">
        <f>L37+L40</f>
        <v/>
      </c>
      <c r="M41" s="11">
        <f>M37+M40</f>
        <v/>
      </c>
      <c r="N41" s="11">
        <f>N37+N40</f>
        <v/>
      </c>
      <c r="O41" s="11">
        <f>O37+O40</f>
        <v/>
      </c>
      <c r="P41" s="11">
        <f>P37+P40</f>
        <v/>
      </c>
      <c r="Q41" s="11">
        <f>Q37+Q40</f>
        <v/>
      </c>
      <c r="R41" s="11">
        <f>R37+R40</f>
        <v/>
      </c>
      <c r="S41" s="11">
        <f>S37+S40</f>
        <v/>
      </c>
      <c r="T41" s="11">
        <f>T37+T40</f>
        <v/>
      </c>
      <c r="U41" s="11">
        <f>U37+U40</f>
        <v/>
      </c>
      <c r="V41" s="11">
        <f>V37+V40</f>
        <v/>
      </c>
      <c r="W41" s="11">
        <f>W37+W40</f>
        <v/>
      </c>
      <c r="X41" s="11">
        <f>X37+X40</f>
        <v/>
      </c>
      <c r="Y41" s="11">
        <f>Y37+Y40</f>
        <v/>
      </c>
      <c r="Z41" s="11">
        <f>Z37+Z40</f>
        <v/>
      </c>
      <c r="AA41" s="11">
        <f>AA37+AA40</f>
        <v/>
      </c>
      <c r="AB41" s="11">
        <f>AB37+AB40</f>
        <v/>
      </c>
      <c r="AC41" s="11">
        <f>AC37+AC40</f>
        <v/>
      </c>
      <c r="AD41" s="11">
        <f>AD37+AD40</f>
        <v/>
      </c>
      <c r="AF41" s="11">
        <f>AF37+AF40</f>
        <v/>
      </c>
      <c r="AG41" s="11">
        <f>AG37+AG40</f>
        <v/>
      </c>
      <c r="AH41" s="11">
        <f>AH37+AH40</f>
        <v/>
      </c>
      <c r="AI41" s="11">
        <f>AI37+AI40</f>
        <v/>
      </c>
      <c r="AJ41" s="11">
        <f>AJ37+AJ40</f>
        <v/>
      </c>
      <c r="AK41" s="11">
        <f>W41+X41+Y41+Z41</f>
        <v/>
      </c>
      <c r="AL41" s="11">
        <f>AA41+AB41+AC41+AD41</f>
        <v/>
      </c>
      <c r="AM41" s="11">
        <f>AM37+AM40</f>
        <v/>
      </c>
      <c r="AN41" s="11">
        <f>AN37+AN40</f>
        <v/>
      </c>
      <c r="AO41" s="11">
        <f>AO37+AO40</f>
        <v/>
      </c>
    </row>
    <row r="42">
      <c r="D42" s="3" t="inlineStr">
        <is>
          <t>Recon: NI Available to Common</t>
        </is>
      </c>
      <c r="G42" s="24">
        <f>IF(_reported!G14="","",G41-_reported!G14)</f>
        <v/>
      </c>
      <c r="H42" s="24">
        <f>IF(_reported!H14="","",H41-_reported!H14)</f>
        <v/>
      </c>
      <c r="I42" s="24">
        <f>IF(_reported!I14="","",I41-_reported!I14)</f>
        <v/>
      </c>
      <c r="J42" s="24">
        <f>IF(_reported!J14="","",J41-_reported!J14)</f>
        <v/>
      </c>
      <c r="K42" s="24">
        <f>IF(_reported!K14="","",K41-_reported!K14)</f>
        <v/>
      </c>
      <c r="L42" s="24">
        <f>IF(_reported!L14="","",L41-_reported!L14)</f>
        <v/>
      </c>
      <c r="M42" s="24">
        <f>IF(_reported!M14="","",M41-_reported!M14)</f>
        <v/>
      </c>
      <c r="N42" s="24">
        <f>IF(_reported!N14="","",N41-_reported!N14)</f>
        <v/>
      </c>
      <c r="O42" s="24">
        <f>IF(_reported!O14="","",O41-_reported!O14)</f>
        <v/>
      </c>
      <c r="P42" s="24">
        <f>IF(_reported!P14="","",P41-_reported!P14)</f>
        <v/>
      </c>
      <c r="Q42" s="24">
        <f>IF(_reported!Q14="","",Q41-_reported!Q14)</f>
        <v/>
      </c>
      <c r="R42" s="24">
        <f>IF(_reported!R14="","",R41-_reported!R14)</f>
        <v/>
      </c>
      <c r="S42" s="24">
        <f>IF(_reported!S14="","",S41-_reported!S14)</f>
        <v/>
      </c>
      <c r="T42" s="24">
        <f>IF(_reported!T14="","",T41-_reported!T14)</f>
        <v/>
      </c>
      <c r="U42" s="24">
        <f>IF(_reported!U14="","",U41-_reported!U14)</f>
        <v/>
      </c>
      <c r="V42" s="24">
        <f>IF(_reported!V14="","",V41-_reported!V14)</f>
        <v/>
      </c>
      <c r="AF42" s="24">
        <f>IF(_reported!AF14="","",AF41-_reported!AF14)</f>
        <v/>
      </c>
      <c r="AG42" s="24">
        <f>IF(_reported!AG14="","",AG41-_reported!AG14)</f>
        <v/>
      </c>
      <c r="AH42" s="24">
        <f>IF(_reported!AH14="","",AH41-_reported!AH14)</f>
        <v/>
      </c>
      <c r="AI42" s="24">
        <f>IF(_reported!AI14="","",AI41-_reported!AI14)</f>
        <v/>
      </c>
      <c r="AJ42" s="24">
        <f>IF(_reported!AJ14="","",AJ41-_reported!AJ14)</f>
        <v/>
      </c>
    </row>
    <row r="43"/>
    <row r="44">
      <c r="C44" s="8" t="inlineStr">
        <is>
          <t>EPS — Basic</t>
        </is>
      </c>
      <c r="G44" s="13" t="n">
        <v>0.58</v>
      </c>
      <c r="H44" s="13" t="n">
        <v>0.65</v>
      </c>
      <c r="I44" s="13" t="n">
        <v>0.7</v>
      </c>
      <c r="J44" s="13" t="n">
        <v>1.23</v>
      </c>
      <c r="K44" s="13" t="n">
        <v>0.89</v>
      </c>
      <c r="L44" s="13" t="n">
        <v>0.91</v>
      </c>
      <c r="M44" s="13" t="n">
        <v>0.87</v>
      </c>
      <c r="N44" s="13" t="n">
        <v>1.14</v>
      </c>
      <c r="O44" s="13" t="n">
        <v>1.06</v>
      </c>
      <c r="P44" s="13" t="n">
        <v>1.13</v>
      </c>
      <c r="Q44" s="13" t="n">
        <v>1.05</v>
      </c>
      <c r="R44" s="13" t="n">
        <v>1.22</v>
      </c>
      <c r="S44" s="13" t="n">
        <v>1.04</v>
      </c>
      <c r="T44" s="13" t="n">
        <v>2.14</v>
      </c>
      <c r="U44" s="13" t="n">
        <v>1.29</v>
      </c>
      <c r="V44" s="13" t="n">
        <v>1.47</v>
      </c>
      <c r="W44" s="18">
        <f>IFERROR(W41/W46,"")</f>
        <v/>
      </c>
      <c r="X44" s="18">
        <f>IFERROR(X41/X46,"")</f>
        <v/>
      </c>
      <c r="Y44" s="18">
        <f>IFERROR(Y41/Y46,"")</f>
        <v/>
      </c>
      <c r="Z44" s="18">
        <f>IFERROR(Z41/Z46,"")</f>
        <v/>
      </c>
      <c r="AA44" s="18">
        <f>IFERROR(AA41/AA46,"")</f>
        <v/>
      </c>
      <c r="AB44" s="18">
        <f>IFERROR(AB41/AB46,"")</f>
        <v/>
      </c>
      <c r="AC44" s="18">
        <f>IFERROR(AC41/AC46,"")</f>
        <v/>
      </c>
      <c r="AD44" s="18">
        <f>IFERROR(AD41/AD46,"")</f>
        <v/>
      </c>
      <c r="AF44" s="13" t="n">
        <v>2.49</v>
      </c>
      <c r="AG44" s="13" t="n">
        <v>3.15</v>
      </c>
      <c r="AH44" s="13" t="n">
        <v>3.82</v>
      </c>
      <c r="AI44" s="13" t="n">
        <v>4.46</v>
      </c>
      <c r="AJ44" s="13" t="n">
        <v>5.94</v>
      </c>
      <c r="AK44" s="18">
        <f>IFERROR(AK41/AK46,"")</f>
        <v/>
      </c>
      <c r="AL44" s="18">
        <f>IFERROR(AL41/AL46,"")</f>
        <v/>
      </c>
      <c r="AM44" s="18">
        <f>IFERROR(AM41/AM46,"")</f>
        <v/>
      </c>
      <c r="AN44" s="18">
        <f>IFERROR(AN41/AN46,"")</f>
        <v/>
      </c>
      <c r="AO44" s="18">
        <f>IFERROR(AO41/AO46,"")</f>
        <v/>
      </c>
    </row>
    <row r="45">
      <c r="A45" s="10" t="inlineStr">
        <is>
          <t>x</t>
        </is>
      </c>
      <c r="C45" s="8" t="inlineStr">
        <is>
          <t>EPS — Diluted</t>
        </is>
      </c>
      <c r="G45" s="13" t="n">
        <v>0.5600000000000001</v>
      </c>
      <c r="H45" s="13" t="n">
        <v>0.63</v>
      </c>
      <c r="I45" s="13" t="n">
        <v>0.68</v>
      </c>
      <c r="J45" s="13" t="n">
        <v>1.19</v>
      </c>
      <c r="K45" s="13" t="n">
        <v>0.86</v>
      </c>
      <c r="L45" s="13" t="n">
        <v>0.89</v>
      </c>
      <c r="M45" s="13" t="n">
        <v>0.85</v>
      </c>
      <c r="N45" s="13" t="n">
        <v>1.11</v>
      </c>
      <c r="O45" s="13" t="n">
        <v>1.03</v>
      </c>
      <c r="P45" s="13" t="n">
        <v>1.1</v>
      </c>
      <c r="Q45" s="13" t="n">
        <v>1.02</v>
      </c>
      <c r="R45" s="13" t="n">
        <v>1.19</v>
      </c>
      <c r="S45" s="13" t="n">
        <v>1.01</v>
      </c>
      <c r="T45" s="13" t="n">
        <v>2.1</v>
      </c>
      <c r="U45" s="13" t="n">
        <v>1.27</v>
      </c>
      <c r="V45" s="13" t="n">
        <v>1.45</v>
      </c>
      <c r="W45" s="18">
        <f>IFERROR(W41/W47,"")</f>
        <v/>
      </c>
      <c r="X45" s="18">
        <f>IFERROR(X41/X47,"")</f>
        <v/>
      </c>
      <c r="Y45" s="18">
        <f>IFERROR(Y41/Y47,"")</f>
        <v/>
      </c>
      <c r="Z45" s="18">
        <f>IFERROR(Z41/Z47,"")</f>
        <v/>
      </c>
      <c r="AA45" s="18">
        <f>IFERROR(AA41/AA47,"")</f>
        <v/>
      </c>
      <c r="AB45" s="18">
        <f>IFERROR(AB41/AB47,"")</f>
        <v/>
      </c>
      <c r="AC45" s="18">
        <f>IFERROR(AC41/AC47,"")</f>
        <v/>
      </c>
      <c r="AD45" s="18">
        <f>IFERROR(AD41/AD47,"")</f>
        <v/>
      </c>
      <c r="AF45" s="13" t="n">
        <v>2.41</v>
      </c>
      <c r="AG45" s="13" t="n">
        <v>3.07</v>
      </c>
      <c r="AH45" s="13" t="n">
        <v>3.71</v>
      </c>
      <c r="AI45" s="13" t="n">
        <v>4.34</v>
      </c>
      <c r="AJ45" s="13" t="n">
        <v>5.83</v>
      </c>
      <c r="AK45" s="18">
        <f>IFERROR(AK41/AK47,"")</f>
        <v/>
      </c>
      <c r="AL45" s="18">
        <f>IFERROR(AL41/AL47,"")</f>
        <v/>
      </c>
      <c r="AM45" s="18">
        <f>IFERROR(AM41/AM47,"")</f>
        <v/>
      </c>
      <c r="AN45" s="18">
        <f>IFERROR(AN41/AN47,"")</f>
        <v/>
      </c>
      <c r="AO45" s="18">
        <f>IFERROR(AO41/AO47,"")</f>
        <v/>
      </c>
    </row>
    <row r="46">
      <c r="C46" s="8" t="inlineStr">
        <is>
          <t>Weighted-Avg Shares — Basic (M)</t>
        </is>
      </c>
      <c r="G46" s="14" t="n">
        <v>2685</v>
      </c>
      <c r="H46" s="14" t="n">
        <v>2695</v>
      </c>
      <c r="I46" s="14" t="n">
        <v>2698</v>
      </c>
      <c r="J46" s="14" t="n">
        <v>2707</v>
      </c>
      <c r="K46" s="14" t="n">
        <v>2728</v>
      </c>
      <c r="L46" s="14" t="n">
        <v>2746</v>
      </c>
      <c r="M46" s="14" t="n">
        <v>2748</v>
      </c>
      <c r="N46" s="14" t="n">
        <v>2753</v>
      </c>
      <c r="O46" s="14" t="n">
        <v>2761</v>
      </c>
      <c r="P46" s="14" t="n">
        <v>2790</v>
      </c>
      <c r="Q46" s="14" t="n">
        <v>2799</v>
      </c>
      <c r="R46" s="14" t="n">
        <v>2805</v>
      </c>
      <c r="S46" s="14" t="n">
        <v>2826</v>
      </c>
      <c r="T46" s="14" t="n">
        <v>2864</v>
      </c>
      <c r="U46" s="14" t="n">
        <v>2874</v>
      </c>
      <c r="V46" s="14" t="n">
        <v>2878</v>
      </c>
      <c r="W46" s="23">
        <f>W47-38</f>
        <v/>
      </c>
      <c r="X46" s="23">
        <f>X47-38</f>
        <v/>
      </c>
      <c r="Y46" s="23">
        <f>Y47-38</f>
        <v/>
      </c>
      <c r="Z46" s="23">
        <f>Z47-38</f>
        <v/>
      </c>
      <c r="AA46" s="23">
        <f>AA47-38</f>
        <v/>
      </c>
      <c r="AB46" s="23">
        <f>AB47-38</f>
        <v/>
      </c>
      <c r="AC46" s="23">
        <f>AC47-38</f>
        <v/>
      </c>
      <c r="AD46" s="23">
        <f>AD47-38</f>
        <v/>
      </c>
      <c r="AF46" s="14" t="n">
        <v>2700</v>
      </c>
      <c r="AG46" s="14" t="n">
        <v>2696</v>
      </c>
      <c r="AH46" s="14" t="n">
        <v>2744</v>
      </c>
      <c r="AI46" s="14" t="n">
        <v>2789</v>
      </c>
      <c r="AJ46" s="14" t="n">
        <v>2860</v>
      </c>
      <c r="AK46" s="23">
        <f>AVERAGE(W46:Z46)</f>
        <v/>
      </c>
      <c r="AL46" s="23">
        <f>AVERAGE(AA46:AD46)</f>
        <v/>
      </c>
      <c r="AM46" s="23">
        <f>AM47-38</f>
        <v/>
      </c>
      <c r="AN46" s="23">
        <f>AN47-38</f>
        <v/>
      </c>
      <c r="AO46" s="23">
        <f>AO47-38</f>
        <v/>
      </c>
    </row>
    <row r="47">
      <c r="C47" s="8" t="inlineStr">
        <is>
          <t>Weighted-Avg Shares — Diluted (M)</t>
        </is>
      </c>
      <c r="G47" s="14" t="n">
        <v>2747</v>
      </c>
      <c r="H47" s="14" t="n">
        <v>2746</v>
      </c>
      <c r="I47" s="14" t="n">
        <v>2776</v>
      </c>
      <c r="J47" s="14" t="n">
        <v>2796</v>
      </c>
      <c r="K47" s="14" t="n">
        <v>2823</v>
      </c>
      <c r="L47" s="14" t="n">
        <v>2817</v>
      </c>
      <c r="M47" s="14" t="n">
        <v>2819</v>
      </c>
      <c r="N47" s="14" t="n">
        <v>2834</v>
      </c>
      <c r="O47" s="14" t="n">
        <v>2851</v>
      </c>
      <c r="P47" s="14" t="n">
        <v>2869</v>
      </c>
      <c r="Q47" s="14" t="n">
        <v>2874</v>
      </c>
      <c r="R47" s="14" t="n">
        <v>2871</v>
      </c>
      <c r="S47" s="14" t="n">
        <v>2909</v>
      </c>
      <c r="T47" s="14" t="n">
        <v>2922</v>
      </c>
      <c r="U47" s="14" t="n">
        <v>2912</v>
      </c>
      <c r="V47" s="14" t="n">
        <v>2915</v>
      </c>
      <c r="W47" s="23">
        <f>V47+W168</f>
        <v/>
      </c>
      <c r="X47" s="23">
        <f>W47+X168</f>
        <v/>
      </c>
      <c r="Y47" s="23">
        <f>X47+Y168</f>
        <v/>
      </c>
      <c r="Z47" s="23">
        <f>Y47+Z168</f>
        <v/>
      </c>
      <c r="AA47" s="23">
        <f>Z47+AA168</f>
        <v/>
      </c>
      <c r="AB47" s="23">
        <f>AA47+AB168</f>
        <v/>
      </c>
      <c r="AC47" s="23">
        <f>AB47+AC168</f>
        <v/>
      </c>
      <c r="AD47" s="23">
        <f>AC47+AD168</f>
        <v/>
      </c>
      <c r="AF47" s="14" t="n">
        <v>2786</v>
      </c>
      <c r="AG47" s="14" t="n">
        <v>2766</v>
      </c>
      <c r="AH47" s="14" t="n">
        <v>2823</v>
      </c>
      <c r="AI47" s="14" t="n">
        <v>2866</v>
      </c>
      <c r="AJ47" s="14" t="n">
        <v>2914</v>
      </c>
      <c r="AK47" s="23">
        <f>AVERAGE(W47:Z47)</f>
        <v/>
      </c>
      <c r="AL47" s="23">
        <f>AVERAGE(AA47:AD47)</f>
        <v/>
      </c>
      <c r="AM47" s="23">
        <f>AL47+AM168</f>
        <v/>
      </c>
      <c r="AN47" s="23">
        <f>AM47+AN168</f>
        <v/>
      </c>
      <c r="AO47" s="23">
        <f>AN47+AO168</f>
        <v/>
      </c>
    </row>
    <row r="48"/>
    <row r="49"/>
    <row r="50">
      <c r="B50" s="7" t="inlineStr">
        <is>
          <t>Ratios &amp; Assumptions</t>
        </is>
      </c>
      <c r="C50" s="7" t="n"/>
      <c r="D50" s="7" t="n"/>
      <c r="E50" s="7" t="n"/>
      <c r="F50" s="7" t="n"/>
      <c r="G50" s="7" t="n"/>
      <c r="H50" s="7" t="n"/>
      <c r="I50" s="7" t="n"/>
      <c r="J50" s="7" t="n"/>
      <c r="K50" s="7" t="n"/>
      <c r="L50" s="7" t="n"/>
      <c r="M50" s="7" t="n"/>
      <c r="N50" s="7" t="n"/>
      <c r="O50" s="7" t="n"/>
      <c r="P50" s="7" t="n"/>
      <c r="Q50" s="7" t="n"/>
      <c r="R50" s="7" t="n"/>
      <c r="S50" s="7" t="n"/>
      <c r="T50" s="7" t="n"/>
      <c r="U50" s="7" t="n"/>
      <c r="V50" s="7" t="n"/>
      <c r="W50" s="7" t="n"/>
      <c r="X50" s="7" t="n"/>
      <c r="Y50" s="7" t="n"/>
      <c r="Z50" s="7" t="n"/>
      <c r="AA50" s="7" t="n"/>
      <c r="AB50" s="7" t="n"/>
      <c r="AC50" s="7" t="n"/>
      <c r="AD50" s="7" t="n"/>
      <c r="AF50" s="7" t="n"/>
      <c r="AG50" s="7" t="n"/>
      <c r="AH50" s="7" t="n"/>
      <c r="AI50" s="7" t="n"/>
      <c r="AJ50" s="7" t="n"/>
      <c r="AK50" s="7" t="n"/>
      <c r="AL50" s="7" t="n"/>
      <c r="AM50" s="7" t="n"/>
      <c r="AN50" s="7" t="n"/>
      <c r="AO50" s="7" t="n"/>
    </row>
    <row r="51"/>
    <row r="52">
      <c r="D52" s="8" t="inlineStr">
        <is>
          <t>Cloud Revenue (% of Total)</t>
        </is>
      </c>
      <c r="G52" s="15">
        <f>IFERROR(G10/G14,"")</f>
        <v/>
      </c>
      <c r="H52" s="15">
        <f>IFERROR(H10/H14,"")</f>
        <v/>
      </c>
      <c r="I52" s="15">
        <f>IFERROR(I10/I14,"")</f>
        <v/>
      </c>
      <c r="J52" s="15">
        <f>IFERROR(J10/J14,"")</f>
        <v/>
      </c>
      <c r="K52" s="15">
        <f>IFERROR(K10/K14,"")</f>
        <v/>
      </c>
      <c r="L52" s="15">
        <f>IFERROR(L10/L14,"")</f>
        <v/>
      </c>
      <c r="M52" s="15">
        <f>IFERROR(M10/M14,"")</f>
        <v/>
      </c>
      <c r="N52" s="15">
        <f>IFERROR(N10/N14,"")</f>
        <v/>
      </c>
      <c r="O52" s="15">
        <f>IFERROR(O10/O14,"")</f>
        <v/>
      </c>
      <c r="P52" s="15">
        <f>IFERROR(P10/P14,"")</f>
        <v/>
      </c>
      <c r="Q52" s="15">
        <f>IFERROR(Q10/Q14,"")</f>
        <v/>
      </c>
      <c r="R52" s="15">
        <f>IFERROR(R10/R14,"")</f>
        <v/>
      </c>
      <c r="S52" s="15">
        <f>IFERROR(S10/S14,"")</f>
        <v/>
      </c>
      <c r="T52" s="15">
        <f>IFERROR(T10/T14,"")</f>
        <v/>
      </c>
      <c r="U52" s="15">
        <f>IFERROR(U10/U14,"")</f>
        <v/>
      </c>
      <c r="V52" s="15">
        <f>IFERROR(V10/V14,"")</f>
        <v/>
      </c>
      <c r="W52" s="15">
        <f>IFERROR(W10/W14,"")</f>
        <v/>
      </c>
      <c r="X52" s="15">
        <f>IFERROR(X10/X14,"")</f>
        <v/>
      </c>
      <c r="Y52" s="15">
        <f>IFERROR(Y10/Y14,"")</f>
        <v/>
      </c>
      <c r="Z52" s="15">
        <f>IFERROR(Z10/Z14,"")</f>
        <v/>
      </c>
      <c r="AA52" s="15">
        <f>IFERROR(AA10/AA14,"")</f>
        <v/>
      </c>
      <c r="AB52" s="15">
        <f>IFERROR(AB10/AB14,"")</f>
        <v/>
      </c>
      <c r="AC52" s="15">
        <f>IFERROR(AC10/AC14,"")</f>
        <v/>
      </c>
      <c r="AD52" s="15">
        <f>IFERROR(AD10/AD14,"")</f>
        <v/>
      </c>
      <c r="AF52" s="15">
        <f>IFERROR(AF10/AF14,"")</f>
        <v/>
      </c>
      <c r="AG52" s="15">
        <f>IFERROR(AG10/AG14,"")</f>
        <v/>
      </c>
      <c r="AH52" s="15">
        <f>IFERROR(AH10/AH14,"")</f>
        <v/>
      </c>
      <c r="AI52" s="15">
        <f>IFERROR(AI10/AI14,"")</f>
        <v/>
      </c>
      <c r="AJ52" s="15">
        <f>IFERROR(AJ10/AJ14,"")</f>
        <v/>
      </c>
      <c r="AK52" s="15">
        <f>IFERROR(AK10/AK14,"")</f>
        <v/>
      </c>
      <c r="AL52" s="15">
        <f>IFERROR(AL10/AL14,"")</f>
        <v/>
      </c>
      <c r="AM52" s="15">
        <f>IFERROR(AM10/AM14,"")</f>
        <v/>
      </c>
      <c r="AN52" s="15">
        <f>IFERROR(AN10/AN14,"")</f>
        <v/>
      </c>
      <c r="AO52" s="15">
        <f>IFERROR(AO10/AO14,"")</f>
        <v/>
      </c>
    </row>
    <row r="53">
      <c r="D53" s="8" t="inlineStr">
        <is>
          <t>Software Revenue (% of Total)</t>
        </is>
      </c>
      <c r="G53" s="15">
        <f>IFERROR(G11/G14,"")</f>
        <v/>
      </c>
      <c r="H53" s="15">
        <f>IFERROR(H11/H14,"")</f>
        <v/>
      </c>
      <c r="I53" s="15">
        <f>IFERROR(I11/I14,"")</f>
        <v/>
      </c>
      <c r="J53" s="15">
        <f>IFERROR(J11/J14,"")</f>
        <v/>
      </c>
      <c r="K53" s="15">
        <f>IFERROR(K11/K14,"")</f>
        <v/>
      </c>
      <c r="L53" s="15">
        <f>IFERROR(L11/L14,"")</f>
        <v/>
      </c>
      <c r="M53" s="15">
        <f>IFERROR(M11/M14,"")</f>
        <v/>
      </c>
      <c r="N53" s="15">
        <f>IFERROR(N11/N14,"")</f>
        <v/>
      </c>
      <c r="O53" s="15">
        <f>IFERROR(O11/O14,"")</f>
        <v/>
      </c>
      <c r="P53" s="15">
        <f>IFERROR(P11/P14,"")</f>
        <v/>
      </c>
      <c r="Q53" s="15">
        <f>IFERROR(Q11/Q14,"")</f>
        <v/>
      </c>
      <c r="R53" s="15">
        <f>IFERROR(R11/R14,"")</f>
        <v/>
      </c>
      <c r="S53" s="15">
        <f>IFERROR(S11/S14,"")</f>
        <v/>
      </c>
      <c r="T53" s="15">
        <f>IFERROR(T11/T14,"")</f>
        <v/>
      </c>
      <c r="U53" s="15">
        <f>IFERROR(U11/U14,"")</f>
        <v/>
      </c>
      <c r="V53" s="15">
        <f>IFERROR(V11/V14,"")</f>
        <v/>
      </c>
      <c r="W53" s="15">
        <f>IFERROR(W11/W14,"")</f>
        <v/>
      </c>
      <c r="X53" s="15">
        <f>IFERROR(X11/X14,"")</f>
        <v/>
      </c>
      <c r="Y53" s="15">
        <f>IFERROR(Y11/Y14,"")</f>
        <v/>
      </c>
      <c r="Z53" s="15">
        <f>IFERROR(Z11/Z14,"")</f>
        <v/>
      </c>
      <c r="AA53" s="15">
        <f>IFERROR(AA11/AA14,"")</f>
        <v/>
      </c>
      <c r="AB53" s="15">
        <f>IFERROR(AB11/AB14,"")</f>
        <v/>
      </c>
      <c r="AC53" s="15">
        <f>IFERROR(AC11/AC14,"")</f>
        <v/>
      </c>
      <c r="AD53" s="15">
        <f>IFERROR(AD11/AD14,"")</f>
        <v/>
      </c>
      <c r="AF53" s="15">
        <f>IFERROR(AF11/AF14,"")</f>
        <v/>
      </c>
      <c r="AG53" s="15">
        <f>IFERROR(AG11/AG14,"")</f>
        <v/>
      </c>
      <c r="AH53" s="15">
        <f>IFERROR(AH11/AH14,"")</f>
        <v/>
      </c>
      <c r="AI53" s="15">
        <f>IFERROR(AI11/AI14,"")</f>
        <v/>
      </c>
      <c r="AJ53" s="15">
        <f>IFERROR(AJ11/AJ14,"")</f>
        <v/>
      </c>
      <c r="AK53" s="15">
        <f>IFERROR(AK11/AK14,"")</f>
        <v/>
      </c>
      <c r="AL53" s="15">
        <f>IFERROR(AL11/AL14,"")</f>
        <v/>
      </c>
      <c r="AM53" s="15">
        <f>IFERROR(AM11/AM14,"")</f>
        <v/>
      </c>
      <c r="AN53" s="15">
        <f>IFERROR(AN11/AN14,"")</f>
        <v/>
      </c>
      <c r="AO53" s="15">
        <f>IFERROR(AO11/AO14,"")</f>
        <v/>
      </c>
    </row>
    <row r="54">
      <c r="D54" s="8" t="inlineStr">
        <is>
          <t>Hardware Revenue (% of Total)</t>
        </is>
      </c>
      <c r="G54" s="15">
        <f>IFERROR(G12/G14,"")</f>
        <v/>
      </c>
      <c r="H54" s="15">
        <f>IFERROR(H12/H14,"")</f>
        <v/>
      </c>
      <c r="I54" s="15">
        <f>IFERROR(I12/I14,"")</f>
        <v/>
      </c>
      <c r="J54" s="15">
        <f>IFERROR(J12/J14,"")</f>
        <v/>
      </c>
      <c r="K54" s="15">
        <f>IFERROR(K12/K14,"")</f>
        <v/>
      </c>
      <c r="L54" s="15">
        <f>IFERROR(L12/L14,"")</f>
        <v/>
      </c>
      <c r="M54" s="15">
        <f>IFERROR(M12/M14,"")</f>
        <v/>
      </c>
      <c r="N54" s="15">
        <f>IFERROR(N12/N14,"")</f>
        <v/>
      </c>
      <c r="O54" s="15">
        <f>IFERROR(O12/O14,"")</f>
        <v/>
      </c>
      <c r="P54" s="15">
        <f>IFERROR(P12/P14,"")</f>
        <v/>
      </c>
      <c r="Q54" s="15">
        <f>IFERROR(Q12/Q14,"")</f>
        <v/>
      </c>
      <c r="R54" s="15">
        <f>IFERROR(R12/R14,"")</f>
        <v/>
      </c>
      <c r="S54" s="15">
        <f>IFERROR(S12/S14,"")</f>
        <v/>
      </c>
      <c r="T54" s="15">
        <f>IFERROR(T12/T14,"")</f>
        <v/>
      </c>
      <c r="U54" s="15">
        <f>IFERROR(U12/U14,"")</f>
        <v/>
      </c>
      <c r="V54" s="15">
        <f>IFERROR(V12/V14,"")</f>
        <v/>
      </c>
      <c r="W54" s="15">
        <f>IFERROR(W12/W14,"")</f>
        <v/>
      </c>
      <c r="X54" s="15">
        <f>IFERROR(X12/X14,"")</f>
        <v/>
      </c>
      <c r="Y54" s="15">
        <f>IFERROR(Y12/Y14,"")</f>
        <v/>
      </c>
      <c r="Z54" s="15">
        <f>IFERROR(Z12/Z14,"")</f>
        <v/>
      </c>
      <c r="AA54" s="15">
        <f>IFERROR(AA12/AA14,"")</f>
        <v/>
      </c>
      <c r="AB54" s="15">
        <f>IFERROR(AB12/AB14,"")</f>
        <v/>
      </c>
      <c r="AC54" s="15">
        <f>IFERROR(AC12/AC14,"")</f>
        <v/>
      </c>
      <c r="AD54" s="15">
        <f>IFERROR(AD12/AD14,"")</f>
        <v/>
      </c>
      <c r="AF54" s="15">
        <f>IFERROR(AF12/AF14,"")</f>
        <v/>
      </c>
      <c r="AG54" s="15">
        <f>IFERROR(AG12/AG14,"")</f>
        <v/>
      </c>
      <c r="AH54" s="15">
        <f>IFERROR(AH12/AH14,"")</f>
        <v/>
      </c>
      <c r="AI54" s="15">
        <f>IFERROR(AI12/AI14,"")</f>
        <v/>
      </c>
      <c r="AJ54" s="15">
        <f>IFERROR(AJ12/AJ14,"")</f>
        <v/>
      </c>
      <c r="AK54" s="15">
        <f>IFERROR(AK12/AK14,"")</f>
        <v/>
      </c>
      <c r="AL54" s="15">
        <f>IFERROR(AL12/AL14,"")</f>
        <v/>
      </c>
      <c r="AM54" s="15">
        <f>IFERROR(AM12/AM14,"")</f>
        <v/>
      </c>
      <c r="AN54" s="15">
        <f>IFERROR(AN12/AN14,"")</f>
        <v/>
      </c>
      <c r="AO54" s="15">
        <f>IFERROR(AO12/AO14,"")</f>
        <v/>
      </c>
    </row>
    <row r="55">
      <c r="D55" s="8" t="inlineStr">
        <is>
          <t>Services Revenue (% of Total)</t>
        </is>
      </c>
      <c r="G55" s="15">
        <f>IFERROR(G13/G14,"")</f>
        <v/>
      </c>
      <c r="H55" s="15">
        <f>IFERROR(H13/H14,"")</f>
        <v/>
      </c>
      <c r="I55" s="15">
        <f>IFERROR(I13/I14,"")</f>
        <v/>
      </c>
      <c r="J55" s="15">
        <f>IFERROR(J13/J14,"")</f>
        <v/>
      </c>
      <c r="K55" s="15">
        <f>IFERROR(K13/K14,"")</f>
        <v/>
      </c>
      <c r="L55" s="15">
        <f>IFERROR(L13/L14,"")</f>
        <v/>
      </c>
      <c r="M55" s="15">
        <f>IFERROR(M13/M14,"")</f>
        <v/>
      </c>
      <c r="N55" s="15">
        <f>IFERROR(N13/N14,"")</f>
        <v/>
      </c>
      <c r="O55" s="15">
        <f>IFERROR(O13/O14,"")</f>
        <v/>
      </c>
      <c r="P55" s="15">
        <f>IFERROR(P13/P14,"")</f>
        <v/>
      </c>
      <c r="Q55" s="15">
        <f>IFERROR(Q13/Q14,"")</f>
        <v/>
      </c>
      <c r="R55" s="15">
        <f>IFERROR(R13/R14,"")</f>
        <v/>
      </c>
      <c r="S55" s="15">
        <f>IFERROR(S13/S14,"")</f>
        <v/>
      </c>
      <c r="T55" s="15">
        <f>IFERROR(T13/T14,"")</f>
        <v/>
      </c>
      <c r="U55" s="15">
        <f>IFERROR(U13/U14,"")</f>
        <v/>
      </c>
      <c r="V55" s="15">
        <f>IFERROR(V13/V14,"")</f>
        <v/>
      </c>
      <c r="W55" s="15">
        <f>IFERROR(W13/W14,"")</f>
        <v/>
      </c>
      <c r="X55" s="15">
        <f>IFERROR(X13/X14,"")</f>
        <v/>
      </c>
      <c r="Y55" s="15">
        <f>IFERROR(Y13/Y14,"")</f>
        <v/>
      </c>
      <c r="Z55" s="15">
        <f>IFERROR(Z13/Z14,"")</f>
        <v/>
      </c>
      <c r="AA55" s="15">
        <f>IFERROR(AA13/AA14,"")</f>
        <v/>
      </c>
      <c r="AB55" s="15">
        <f>IFERROR(AB13/AB14,"")</f>
        <v/>
      </c>
      <c r="AC55" s="15">
        <f>IFERROR(AC13/AC14,"")</f>
        <v/>
      </c>
      <c r="AD55" s="15">
        <f>IFERROR(AD13/AD14,"")</f>
        <v/>
      </c>
      <c r="AF55" s="15">
        <f>IFERROR(AF13/AF14,"")</f>
        <v/>
      </c>
      <c r="AG55" s="15">
        <f>IFERROR(AG13/AG14,"")</f>
        <v/>
      </c>
      <c r="AH55" s="15">
        <f>IFERROR(AH13/AH14,"")</f>
        <v/>
      </c>
      <c r="AI55" s="15">
        <f>IFERROR(AI13/AI14,"")</f>
        <v/>
      </c>
      <c r="AJ55" s="15">
        <f>IFERROR(AJ13/AJ14,"")</f>
        <v/>
      </c>
      <c r="AK55" s="15">
        <f>IFERROR(AK13/AK14,"")</f>
        <v/>
      </c>
      <c r="AL55" s="15">
        <f>IFERROR(AL13/AL14,"")</f>
        <v/>
      </c>
      <c r="AM55" s="15">
        <f>IFERROR(AM13/AM14,"")</f>
        <v/>
      </c>
      <c r="AN55" s="15">
        <f>IFERROR(AN13/AN14,"")</f>
        <v/>
      </c>
      <c r="AO55" s="15">
        <f>IFERROR(AO13/AO14,"")</f>
        <v/>
      </c>
    </row>
    <row r="56"/>
    <row r="57">
      <c r="D57" s="8" t="inlineStr">
        <is>
          <t>YoY Cloud Revenue Growth</t>
        </is>
      </c>
      <c r="K57" s="15">
        <f>IFERROR(K10/G10-1,"")</f>
        <v/>
      </c>
      <c r="L57" s="15">
        <f>IFERROR(L10/H10-1,"")</f>
        <v/>
      </c>
      <c r="M57" s="15">
        <f>IFERROR(M10/I10-1,"")</f>
        <v/>
      </c>
      <c r="N57" s="15">
        <f>IFERROR(N10/J10-1,"")</f>
        <v/>
      </c>
      <c r="O57" s="15">
        <f>IFERROR(O10/K10-1,"")</f>
        <v/>
      </c>
      <c r="P57" s="15">
        <f>IFERROR(P10/L10-1,"")</f>
        <v/>
      </c>
      <c r="Q57" s="15">
        <f>IFERROR(Q10/M10-1,"")</f>
        <v/>
      </c>
      <c r="R57" s="15">
        <f>IFERROR(R10/N10-1,"")</f>
        <v/>
      </c>
      <c r="S57" s="15">
        <f>IFERROR(S10/O10-1,"")</f>
        <v/>
      </c>
      <c r="T57" s="15">
        <f>IFERROR(T10/P10-1,"")</f>
        <v/>
      </c>
      <c r="U57" s="15">
        <f>IFERROR(U10/Q10-1,"")</f>
        <v/>
      </c>
      <c r="V57" s="15">
        <f>IFERROR(V10/R10-1,"")</f>
        <v/>
      </c>
      <c r="W57" s="15">
        <f>IFERROR(W10/S10-1,"")</f>
        <v/>
      </c>
      <c r="X57" s="15">
        <f>IFERROR(X10/T10-1,"")</f>
        <v/>
      </c>
      <c r="Y57" s="15">
        <f>IFERROR(Y10/U10-1,"")</f>
        <v/>
      </c>
      <c r="Z57" s="15">
        <f>IFERROR(Z10/V10-1,"")</f>
        <v/>
      </c>
      <c r="AA57" s="15">
        <f>IFERROR(AA10/W10-1,"")</f>
        <v/>
      </c>
      <c r="AB57" s="15">
        <f>IFERROR(AB10/X10-1,"")</f>
        <v/>
      </c>
      <c r="AC57" s="15">
        <f>IFERROR(AC10/Y10-1,"")</f>
        <v/>
      </c>
      <c r="AD57" s="15">
        <f>IFERROR(AD10/Z10-1,"")</f>
        <v/>
      </c>
      <c r="AG57" s="15">
        <f>IFERROR(AG10/AF10-1,"")</f>
        <v/>
      </c>
      <c r="AH57" s="15">
        <f>IFERROR(AH10/AG10-1,"")</f>
        <v/>
      </c>
      <c r="AI57" s="15">
        <f>IFERROR(AI10/AH10-1,"")</f>
        <v/>
      </c>
      <c r="AJ57" s="15">
        <f>IFERROR(AJ10/AI10-1,"")</f>
        <v/>
      </c>
      <c r="AK57" s="15">
        <f>IFERROR(AK10/AJ10-1,"")</f>
        <v/>
      </c>
      <c r="AL57" s="15">
        <f>IFERROR(AL10/AK10-1,"")</f>
        <v/>
      </c>
      <c r="AM57" s="15">
        <f>IFERROR(AM10/AL10-1,"")</f>
        <v/>
      </c>
      <c r="AN57" s="15">
        <f>IFERROR(AN10/AM10-1,"")</f>
        <v/>
      </c>
      <c r="AO57" s="15">
        <f>IFERROR(AO10/AN10-1,"")</f>
        <v/>
      </c>
    </row>
    <row r="58">
      <c r="D58" s="8" t="inlineStr">
        <is>
          <t>YoY Software Revenue Growth</t>
        </is>
      </c>
      <c r="K58" s="15">
        <f>IFERROR(K11/G11-1,"")</f>
        <v/>
      </c>
      <c r="L58" s="15">
        <f>IFERROR(L11/H11-1,"")</f>
        <v/>
      </c>
      <c r="M58" s="15">
        <f>IFERROR(M11/I11-1,"")</f>
        <v/>
      </c>
      <c r="N58" s="15">
        <f>IFERROR(N11/J11-1,"")</f>
        <v/>
      </c>
      <c r="O58" s="15">
        <f>IFERROR(O11/K11-1,"")</f>
        <v/>
      </c>
      <c r="P58" s="15">
        <f>IFERROR(P11/L11-1,"")</f>
        <v/>
      </c>
      <c r="Q58" s="15">
        <f>IFERROR(Q11/M11-1,"")</f>
        <v/>
      </c>
      <c r="R58" s="15">
        <f>IFERROR(R11/N11-1,"")</f>
        <v/>
      </c>
      <c r="S58" s="15">
        <f>IFERROR(S11/O11-1,"")</f>
        <v/>
      </c>
      <c r="T58" s="15">
        <f>IFERROR(T11/P11-1,"")</f>
        <v/>
      </c>
      <c r="U58" s="15">
        <f>IFERROR(U11/Q11-1,"")</f>
        <v/>
      </c>
      <c r="V58" s="15">
        <f>IFERROR(V11/R11-1,"")</f>
        <v/>
      </c>
      <c r="W58" s="15">
        <f>IFERROR(W11/S11-1,"")</f>
        <v/>
      </c>
      <c r="X58" s="15">
        <f>IFERROR(X11/T11-1,"")</f>
        <v/>
      </c>
      <c r="Y58" s="15">
        <f>IFERROR(Y11/U11-1,"")</f>
        <v/>
      </c>
      <c r="Z58" s="15">
        <f>IFERROR(Z11/V11-1,"")</f>
        <v/>
      </c>
      <c r="AA58" s="15">
        <f>IFERROR(AA11/W11-1,"")</f>
        <v/>
      </c>
      <c r="AB58" s="15">
        <f>IFERROR(AB11/X11-1,"")</f>
        <v/>
      </c>
      <c r="AC58" s="15">
        <f>IFERROR(AC11/Y11-1,"")</f>
        <v/>
      </c>
      <c r="AD58" s="15">
        <f>IFERROR(AD11/Z11-1,"")</f>
        <v/>
      </c>
      <c r="AG58" s="15">
        <f>IFERROR(AG11/AF11-1,"")</f>
        <v/>
      </c>
      <c r="AH58" s="15">
        <f>IFERROR(AH11/AG11-1,"")</f>
        <v/>
      </c>
      <c r="AI58" s="15">
        <f>IFERROR(AI11/AH11-1,"")</f>
        <v/>
      </c>
      <c r="AJ58" s="15">
        <f>IFERROR(AJ11/AI11-1,"")</f>
        <v/>
      </c>
      <c r="AK58" s="15">
        <f>IFERROR(AK11/AJ11-1,"")</f>
        <v/>
      </c>
      <c r="AL58" s="15">
        <f>IFERROR(AL11/AK11-1,"")</f>
        <v/>
      </c>
      <c r="AM58" s="15">
        <f>IFERROR(AM11/AL11-1,"")</f>
        <v/>
      </c>
      <c r="AN58" s="15">
        <f>IFERROR(AN11/AM11-1,"")</f>
        <v/>
      </c>
      <c r="AO58" s="15">
        <f>IFERROR(AO11/AN11-1,"")</f>
        <v/>
      </c>
    </row>
    <row r="59">
      <c r="D59" s="8" t="inlineStr">
        <is>
          <t>YoY Hardware Revenue Growth</t>
        </is>
      </c>
      <c r="K59" s="15">
        <f>IFERROR(K12/G12-1,"")</f>
        <v/>
      </c>
      <c r="L59" s="15">
        <f>IFERROR(L12/H12-1,"")</f>
        <v/>
      </c>
      <c r="M59" s="15">
        <f>IFERROR(M12/I12-1,"")</f>
        <v/>
      </c>
      <c r="N59" s="15">
        <f>IFERROR(N12/J12-1,"")</f>
        <v/>
      </c>
      <c r="O59" s="15">
        <f>IFERROR(O12/K12-1,"")</f>
        <v/>
      </c>
      <c r="P59" s="15">
        <f>IFERROR(P12/L12-1,"")</f>
        <v/>
      </c>
      <c r="Q59" s="15">
        <f>IFERROR(Q12/M12-1,"")</f>
        <v/>
      </c>
      <c r="R59" s="15">
        <f>IFERROR(R12/N12-1,"")</f>
        <v/>
      </c>
      <c r="S59" s="15">
        <f>IFERROR(S12/O12-1,"")</f>
        <v/>
      </c>
      <c r="T59" s="15">
        <f>IFERROR(T12/P12-1,"")</f>
        <v/>
      </c>
      <c r="U59" s="15">
        <f>IFERROR(U12/Q12-1,"")</f>
        <v/>
      </c>
      <c r="V59" s="15">
        <f>IFERROR(V12/R12-1,"")</f>
        <v/>
      </c>
      <c r="W59" s="15">
        <f>IFERROR(W12/S12-1,"")</f>
        <v/>
      </c>
      <c r="X59" s="15">
        <f>IFERROR(X12/T12-1,"")</f>
        <v/>
      </c>
      <c r="Y59" s="15">
        <f>IFERROR(Y12/U12-1,"")</f>
        <v/>
      </c>
      <c r="Z59" s="15">
        <f>IFERROR(Z12/V12-1,"")</f>
        <v/>
      </c>
      <c r="AA59" s="15">
        <f>IFERROR(AA12/W12-1,"")</f>
        <v/>
      </c>
      <c r="AB59" s="15">
        <f>IFERROR(AB12/X12-1,"")</f>
        <v/>
      </c>
      <c r="AC59" s="15">
        <f>IFERROR(AC12/Y12-1,"")</f>
        <v/>
      </c>
      <c r="AD59" s="15">
        <f>IFERROR(AD12/Z12-1,"")</f>
        <v/>
      </c>
      <c r="AG59" s="15">
        <f>IFERROR(AG12/AF12-1,"")</f>
        <v/>
      </c>
      <c r="AH59" s="15">
        <f>IFERROR(AH12/AG12-1,"")</f>
        <v/>
      </c>
      <c r="AI59" s="15">
        <f>IFERROR(AI12/AH12-1,"")</f>
        <v/>
      </c>
      <c r="AJ59" s="15">
        <f>IFERROR(AJ12/AI12-1,"")</f>
        <v/>
      </c>
      <c r="AK59" s="15">
        <f>IFERROR(AK12/AJ12-1,"")</f>
        <v/>
      </c>
      <c r="AL59" s="15">
        <f>IFERROR(AL12/AK12-1,"")</f>
        <v/>
      </c>
      <c r="AM59" s="15">
        <f>IFERROR(AM12/AL12-1,"")</f>
        <v/>
      </c>
      <c r="AN59" s="15">
        <f>IFERROR(AN12/AM12-1,"")</f>
        <v/>
      </c>
      <c r="AO59" s="15">
        <f>IFERROR(AO12/AN12-1,"")</f>
        <v/>
      </c>
    </row>
    <row r="60">
      <c r="D60" s="8" t="inlineStr">
        <is>
          <t>YoY Services Revenue Growth</t>
        </is>
      </c>
      <c r="K60" s="15">
        <f>IFERROR(K13/G13-1,"")</f>
        <v/>
      </c>
      <c r="L60" s="15">
        <f>IFERROR(L13/H13-1,"")</f>
        <v/>
      </c>
      <c r="M60" s="15">
        <f>IFERROR(M13/I13-1,"")</f>
        <v/>
      </c>
      <c r="N60" s="15">
        <f>IFERROR(N13/J13-1,"")</f>
        <v/>
      </c>
      <c r="O60" s="15">
        <f>IFERROR(O13/K13-1,"")</f>
        <v/>
      </c>
      <c r="P60" s="15">
        <f>IFERROR(P13/L13-1,"")</f>
        <v/>
      </c>
      <c r="Q60" s="15">
        <f>IFERROR(Q13/M13-1,"")</f>
        <v/>
      </c>
      <c r="R60" s="15">
        <f>IFERROR(R13/N13-1,"")</f>
        <v/>
      </c>
      <c r="S60" s="15">
        <f>IFERROR(S13/O13-1,"")</f>
        <v/>
      </c>
      <c r="T60" s="15">
        <f>IFERROR(T13/P13-1,"")</f>
        <v/>
      </c>
      <c r="U60" s="15">
        <f>IFERROR(U13/Q13-1,"")</f>
        <v/>
      </c>
      <c r="V60" s="15">
        <f>IFERROR(V13/R13-1,"")</f>
        <v/>
      </c>
      <c r="W60" s="15">
        <f>IFERROR(W13/S13-1,"")</f>
        <v/>
      </c>
      <c r="X60" s="15">
        <f>IFERROR(X13/T13-1,"")</f>
        <v/>
      </c>
      <c r="Y60" s="15">
        <f>IFERROR(Y13/U13-1,"")</f>
        <v/>
      </c>
      <c r="Z60" s="15">
        <f>IFERROR(Z13/V13-1,"")</f>
        <v/>
      </c>
      <c r="AA60" s="15">
        <f>IFERROR(AA13/W13-1,"")</f>
        <v/>
      </c>
      <c r="AB60" s="15">
        <f>IFERROR(AB13/X13-1,"")</f>
        <v/>
      </c>
      <c r="AC60" s="15">
        <f>IFERROR(AC13/Y13-1,"")</f>
        <v/>
      </c>
      <c r="AD60" s="15">
        <f>IFERROR(AD13/Z13-1,"")</f>
        <v/>
      </c>
      <c r="AG60" s="15">
        <f>IFERROR(AG13/AF13-1,"")</f>
        <v/>
      </c>
      <c r="AH60" s="15">
        <f>IFERROR(AH13/AG13-1,"")</f>
        <v/>
      </c>
      <c r="AI60" s="15">
        <f>IFERROR(AI13/AH13-1,"")</f>
        <v/>
      </c>
      <c r="AJ60" s="15">
        <f>IFERROR(AJ13/AI13-1,"")</f>
        <v/>
      </c>
      <c r="AK60" s="15">
        <f>IFERROR(AK13/AJ13-1,"")</f>
        <v/>
      </c>
      <c r="AL60" s="15">
        <f>IFERROR(AL13/AK13-1,"")</f>
        <v/>
      </c>
      <c r="AM60" s="15">
        <f>IFERROR(AM13/AL13-1,"")</f>
        <v/>
      </c>
      <c r="AN60" s="15">
        <f>IFERROR(AN13/AM13-1,"")</f>
        <v/>
      </c>
      <c r="AO60" s="15">
        <f>IFERROR(AO13/AN13-1,"")</f>
        <v/>
      </c>
    </row>
    <row r="61">
      <c r="D61" s="8" t="inlineStr">
        <is>
          <t>YoY Total Revenue Growth</t>
        </is>
      </c>
      <c r="K61" s="15">
        <f>IFERROR(K14/G14-1,"")</f>
        <v/>
      </c>
      <c r="L61" s="15">
        <f>IFERROR(L14/H14-1,"")</f>
        <v/>
      </c>
      <c r="M61" s="15">
        <f>IFERROR(M14/I14-1,"")</f>
        <v/>
      </c>
      <c r="N61" s="15">
        <f>IFERROR(N14/J14-1,"")</f>
        <v/>
      </c>
      <c r="O61" s="15">
        <f>IFERROR(O14/K14-1,"")</f>
        <v/>
      </c>
      <c r="P61" s="15">
        <f>IFERROR(P14/L14-1,"")</f>
        <v/>
      </c>
      <c r="Q61" s="15">
        <f>IFERROR(Q14/M14-1,"")</f>
        <v/>
      </c>
      <c r="R61" s="15">
        <f>IFERROR(R14/N14-1,"")</f>
        <v/>
      </c>
      <c r="S61" s="15">
        <f>IFERROR(S14/O14-1,"")</f>
        <v/>
      </c>
      <c r="T61" s="15">
        <f>IFERROR(T14/P14-1,"")</f>
        <v/>
      </c>
      <c r="U61" s="15">
        <f>IFERROR(U14/Q14-1,"")</f>
        <v/>
      </c>
      <c r="V61" s="15">
        <f>IFERROR(V14/R14-1,"")</f>
        <v/>
      </c>
      <c r="W61" s="15">
        <f>IFERROR(W14/S14-1,"")</f>
        <v/>
      </c>
      <c r="X61" s="15">
        <f>IFERROR(X14/T14-1,"")</f>
        <v/>
      </c>
      <c r="Y61" s="15">
        <f>IFERROR(Y14/U14-1,"")</f>
        <v/>
      </c>
      <c r="Z61" s="15">
        <f>IFERROR(Z14/V14-1,"")</f>
        <v/>
      </c>
      <c r="AA61" s="15">
        <f>IFERROR(AA14/W14-1,"")</f>
        <v/>
      </c>
      <c r="AB61" s="15">
        <f>IFERROR(AB14/X14-1,"")</f>
        <v/>
      </c>
      <c r="AC61" s="15">
        <f>IFERROR(AC14/Y14-1,"")</f>
        <v/>
      </c>
      <c r="AD61" s="15">
        <f>IFERROR(AD14/Z14-1,"")</f>
        <v/>
      </c>
      <c r="AG61" s="15">
        <f>IFERROR(AG14/AF14-1,"")</f>
        <v/>
      </c>
      <c r="AH61" s="15">
        <f>IFERROR(AH14/AG14-1,"")</f>
        <v/>
      </c>
      <c r="AI61" s="15">
        <f>IFERROR(AI14/AH14-1,"")</f>
        <v/>
      </c>
      <c r="AJ61" s="15">
        <f>IFERROR(AJ14/AI14-1,"")</f>
        <v/>
      </c>
      <c r="AK61" s="15">
        <f>IFERROR(AK14/AJ14-1,"")</f>
        <v/>
      </c>
      <c r="AL61" s="15">
        <f>IFERROR(AL14/AK14-1,"")</f>
        <v/>
      </c>
      <c r="AM61" s="15">
        <f>IFERROR(AM14/AL14-1,"")</f>
        <v/>
      </c>
      <c r="AN61" s="15">
        <f>IFERROR(AN14/AM14-1,"")</f>
        <v/>
      </c>
      <c r="AO61" s="15">
        <f>IFERROR(AO14/AN14-1,"")</f>
        <v/>
      </c>
    </row>
    <row r="62"/>
    <row r="63">
      <c r="D63" s="8" t="inlineStr">
        <is>
          <t>Cloud &amp; Software Expenses (% of Cloud+Software Rev)</t>
        </is>
      </c>
      <c r="G63" s="15">
        <f>IFERROR(-G17/(G10+G11),"")</f>
        <v/>
      </c>
      <c r="H63" s="15">
        <f>IFERROR(-H17/(H10+H11),"")</f>
        <v/>
      </c>
      <c r="I63" s="15">
        <f>IFERROR(-I17/(I10+I11),"")</f>
        <v/>
      </c>
      <c r="J63" s="15">
        <f>IFERROR(-J17/(J10+J11),"")</f>
        <v/>
      </c>
      <c r="K63" s="15">
        <f>IFERROR(-K17/(K10+K11),"")</f>
        <v/>
      </c>
      <c r="L63" s="15">
        <f>IFERROR(-L17/(L10+L11),"")</f>
        <v/>
      </c>
      <c r="M63" s="15">
        <f>IFERROR(-M17/(M10+M11),"")</f>
        <v/>
      </c>
      <c r="N63" s="15">
        <f>IFERROR(-N17/(N10+N11),"")</f>
        <v/>
      </c>
      <c r="O63" s="15">
        <f>IFERROR(-O17/(O10+O11),"")</f>
        <v/>
      </c>
      <c r="P63" s="15">
        <f>IFERROR(-P17/(P10+P11),"")</f>
        <v/>
      </c>
      <c r="Q63" s="15">
        <f>IFERROR(-Q17/(Q10+Q11),"")</f>
        <v/>
      </c>
      <c r="R63" s="15">
        <f>IFERROR(-R17/(R10+R11),"")</f>
        <v/>
      </c>
      <c r="S63" s="15">
        <f>IFERROR(-S17/(S10+S11),"")</f>
        <v/>
      </c>
      <c r="T63" s="15">
        <f>IFERROR(-T17/(T10+T11),"")</f>
        <v/>
      </c>
      <c r="U63" s="15">
        <f>IFERROR(-U17/(U10+U11),"")</f>
        <v/>
      </c>
      <c r="V63" s="15">
        <f>IFERROR(-V17/(V10+V11),"")</f>
        <v/>
      </c>
      <c r="W63" s="25" t="n">
        <v>0.39</v>
      </c>
      <c r="X63" s="25" t="n">
        <v>0.41</v>
      </c>
      <c r="Y63" s="25" t="n">
        <v>0.42</v>
      </c>
      <c r="Z63" s="25" t="n">
        <v>0.425</v>
      </c>
      <c r="AA63" s="25" t="n">
        <v>0.42</v>
      </c>
      <c r="AB63" s="25" t="n">
        <v>0.415</v>
      </c>
      <c r="AC63" s="25" t="n">
        <v>0.41</v>
      </c>
      <c r="AD63" s="25" t="n">
        <v>0.4</v>
      </c>
      <c r="AF63" s="15">
        <f>IFERROR(-AF17/(AF10+AF11),"")</f>
        <v/>
      </c>
      <c r="AG63" s="15">
        <f>IFERROR(-AG17/(AG10+AG11),"")</f>
        <v/>
      </c>
      <c r="AH63" s="15">
        <f>IFERROR(-AH17/(AH10+AH11),"")</f>
        <v/>
      </c>
      <c r="AI63" s="15">
        <f>IFERROR(-AI17/(AI10+AI11),"")</f>
        <v/>
      </c>
      <c r="AJ63" s="15">
        <f>IFERROR(-AJ17/(AJ10+AJ11),"")</f>
        <v/>
      </c>
      <c r="AK63" s="15">
        <f>IFERROR(-AK17/(AK10+AK11),"")</f>
        <v/>
      </c>
      <c r="AL63" s="15">
        <f>IFERROR(-AL17/(AL10+AL11),"")</f>
        <v/>
      </c>
      <c r="AM63" s="25" t="n">
        <v>0.38</v>
      </c>
      <c r="AN63" s="25" t="n">
        <v>0.36</v>
      </c>
      <c r="AO63" s="25" t="n">
        <v>0.34</v>
      </c>
    </row>
    <row r="64">
      <c r="D64" s="8" t="inlineStr">
        <is>
          <t>Hardware Expenses (% of Hardware Rev)</t>
        </is>
      </c>
      <c r="G64" s="15">
        <f>IFERROR(-G18/G12,"")</f>
        <v/>
      </c>
      <c r="H64" s="15">
        <f>IFERROR(-H18/H12,"")</f>
        <v/>
      </c>
      <c r="I64" s="15">
        <f>IFERROR(-I18/I12,"")</f>
        <v/>
      </c>
      <c r="J64" s="15">
        <f>IFERROR(-J18/J12,"")</f>
        <v/>
      </c>
      <c r="K64" s="15">
        <f>IFERROR(-K18/K12,"")</f>
        <v/>
      </c>
      <c r="L64" s="15">
        <f>IFERROR(-L18/L12,"")</f>
        <v/>
      </c>
      <c r="M64" s="15">
        <f>IFERROR(-M18/M12,"")</f>
        <v/>
      </c>
      <c r="N64" s="15">
        <f>IFERROR(-N18/N12,"")</f>
        <v/>
      </c>
      <c r="O64" s="15">
        <f>IFERROR(-O18/O12,"")</f>
        <v/>
      </c>
      <c r="P64" s="15">
        <f>IFERROR(-P18/P12,"")</f>
        <v/>
      </c>
      <c r="Q64" s="15">
        <f>IFERROR(-Q18/Q12,"")</f>
        <v/>
      </c>
      <c r="R64" s="15">
        <f>IFERROR(-R18/R12,"")</f>
        <v/>
      </c>
      <c r="S64" s="15">
        <f>IFERROR(-S18/S12,"")</f>
        <v/>
      </c>
      <c r="T64" s="15">
        <f>IFERROR(-T18/T12,"")</f>
        <v/>
      </c>
      <c r="U64" s="15">
        <f>IFERROR(-U18/U12,"")</f>
        <v/>
      </c>
      <c r="V64" s="15">
        <f>IFERROR(-V18/V12,"")</f>
        <v/>
      </c>
      <c r="W64" s="25" t="n">
        <v>0.28</v>
      </c>
      <c r="X64" s="25" t="n">
        <v>0.28</v>
      </c>
      <c r="Y64" s="25" t="n">
        <v>0.28</v>
      </c>
      <c r="Z64" s="25" t="n">
        <v>0.28</v>
      </c>
      <c r="AA64" s="25" t="n">
        <v>0.28</v>
      </c>
      <c r="AB64" s="25" t="n">
        <v>0.28</v>
      </c>
      <c r="AC64" s="25" t="n">
        <v>0.28</v>
      </c>
      <c r="AD64" s="25" t="n">
        <v>0.28</v>
      </c>
      <c r="AF64" s="15">
        <f>IFERROR(-AF18/AF12,"")</f>
        <v/>
      </c>
      <c r="AG64" s="15">
        <f>IFERROR(-AG18/AG12,"")</f>
        <v/>
      </c>
      <c r="AH64" s="15">
        <f>IFERROR(-AH18/AH12,"")</f>
        <v/>
      </c>
      <c r="AI64" s="15">
        <f>IFERROR(-AI18/AI12,"")</f>
        <v/>
      </c>
      <c r="AJ64" s="15">
        <f>IFERROR(-AJ18/AJ12,"")</f>
        <v/>
      </c>
      <c r="AK64" s="15">
        <f>IFERROR(-AK18/AK12,"")</f>
        <v/>
      </c>
      <c r="AL64" s="15">
        <f>IFERROR(-AL18/AL12,"")</f>
        <v/>
      </c>
      <c r="AM64" s="25" t="n">
        <v>0.28</v>
      </c>
      <c r="AN64" s="25" t="n">
        <v>0.28</v>
      </c>
      <c r="AO64" s="25" t="n">
        <v>0.28</v>
      </c>
    </row>
    <row r="65">
      <c r="D65" s="8" t="inlineStr">
        <is>
          <t>Services Expenses (% of Services Rev)</t>
        </is>
      </c>
      <c r="G65" s="15">
        <f>IFERROR(-G19/G13,"")</f>
        <v/>
      </c>
      <c r="H65" s="15">
        <f>IFERROR(-H19/H13,"")</f>
        <v/>
      </c>
      <c r="I65" s="15">
        <f>IFERROR(-I19/I13,"")</f>
        <v/>
      </c>
      <c r="J65" s="15">
        <f>IFERROR(-J19/J13,"")</f>
        <v/>
      </c>
      <c r="K65" s="15">
        <f>IFERROR(-K19/K13,"")</f>
        <v/>
      </c>
      <c r="L65" s="15">
        <f>IFERROR(-L19/L13,"")</f>
        <v/>
      </c>
      <c r="M65" s="15">
        <f>IFERROR(-M19/M13,"")</f>
        <v/>
      </c>
      <c r="N65" s="15">
        <f>IFERROR(-N19/N13,"")</f>
        <v/>
      </c>
      <c r="O65" s="15">
        <f>IFERROR(-O19/O13,"")</f>
        <v/>
      </c>
      <c r="P65" s="15">
        <f>IFERROR(-P19/P13,"")</f>
        <v/>
      </c>
      <c r="Q65" s="15">
        <f>IFERROR(-Q19/Q13,"")</f>
        <v/>
      </c>
      <c r="R65" s="15">
        <f>IFERROR(-R19/R13,"")</f>
        <v/>
      </c>
      <c r="S65" s="15">
        <f>IFERROR(-S19/S13,"")</f>
        <v/>
      </c>
      <c r="T65" s="15">
        <f>IFERROR(-T19/T13,"")</f>
        <v/>
      </c>
      <c r="U65" s="15">
        <f>IFERROR(-U19/U13,"")</f>
        <v/>
      </c>
      <c r="V65" s="15">
        <f>IFERROR(-V19/V13,"")</f>
        <v/>
      </c>
      <c r="W65" s="25" t="n">
        <v>0.79</v>
      </c>
      <c r="X65" s="25" t="n">
        <v>0.79</v>
      </c>
      <c r="Y65" s="25" t="n">
        <v>0.79</v>
      </c>
      <c r="Z65" s="25" t="n">
        <v>0.79</v>
      </c>
      <c r="AA65" s="25" t="n">
        <v>0.79</v>
      </c>
      <c r="AB65" s="25" t="n">
        <v>0.79</v>
      </c>
      <c r="AC65" s="25" t="n">
        <v>0.79</v>
      </c>
      <c r="AD65" s="25" t="n">
        <v>0.79</v>
      </c>
      <c r="AF65" s="15">
        <f>IFERROR(-AF19/AF13,"")</f>
        <v/>
      </c>
      <c r="AG65" s="15">
        <f>IFERROR(-AG19/AG13,"")</f>
        <v/>
      </c>
      <c r="AH65" s="15">
        <f>IFERROR(-AH19/AH13,"")</f>
        <v/>
      </c>
      <c r="AI65" s="15">
        <f>IFERROR(-AI19/AI13,"")</f>
        <v/>
      </c>
      <c r="AJ65" s="15">
        <f>IFERROR(-AJ19/AJ13,"")</f>
        <v/>
      </c>
      <c r="AK65" s="15">
        <f>IFERROR(-AK19/AK13,"")</f>
        <v/>
      </c>
      <c r="AL65" s="15">
        <f>IFERROR(-AL19/AL13,"")</f>
        <v/>
      </c>
      <c r="AM65" s="25" t="n">
        <v>0.79</v>
      </c>
      <c r="AN65" s="25" t="n">
        <v>0.79</v>
      </c>
      <c r="AO65" s="25" t="n">
        <v>0.79</v>
      </c>
    </row>
    <row r="66">
      <c r="D66" s="8" t="inlineStr">
        <is>
          <t>Sales &amp; Marketing (% of Revenue)</t>
        </is>
      </c>
      <c r="G66" s="15">
        <f>IFERROR(-G20/G14,"")</f>
        <v/>
      </c>
      <c r="H66" s="15">
        <f>IFERROR(-H20/H14,"")</f>
        <v/>
      </c>
      <c r="I66" s="15">
        <f>IFERROR(-I20/I14,"")</f>
        <v/>
      </c>
      <c r="J66" s="15">
        <f>IFERROR(-J20/J14,"")</f>
        <v/>
      </c>
      <c r="K66" s="15">
        <f>IFERROR(-K20/K14,"")</f>
        <v/>
      </c>
      <c r="L66" s="15">
        <f>IFERROR(-L20/L14,"")</f>
        <v/>
      </c>
      <c r="M66" s="15">
        <f>IFERROR(-M20/M14,"")</f>
        <v/>
      </c>
      <c r="N66" s="15">
        <f>IFERROR(-N20/N14,"")</f>
        <v/>
      </c>
      <c r="O66" s="15">
        <f>IFERROR(-O20/O14,"")</f>
        <v/>
      </c>
      <c r="P66" s="15">
        <f>IFERROR(-P20/P14,"")</f>
        <v/>
      </c>
      <c r="Q66" s="15">
        <f>IFERROR(-Q20/Q14,"")</f>
        <v/>
      </c>
      <c r="R66" s="15">
        <f>IFERROR(-R20/R14,"")</f>
        <v/>
      </c>
      <c r="S66" s="15">
        <f>IFERROR(-S20/S14,"")</f>
        <v/>
      </c>
      <c r="T66" s="15">
        <f>IFERROR(-T20/T14,"")</f>
        <v/>
      </c>
      <c r="U66" s="15">
        <f>IFERROR(-U20/U14,"")</f>
        <v/>
      </c>
      <c r="V66" s="15">
        <f>IFERROR(-V20/V14,"")</f>
        <v/>
      </c>
      <c r="W66" s="25" t="n">
        <v>0.097</v>
      </c>
      <c r="X66" s="25" t="n">
        <v>0.092</v>
      </c>
      <c r="Y66" s="25" t="n">
        <v>0.08799999999999999</v>
      </c>
      <c r="Z66" s="25" t="n">
        <v>0.08500000000000001</v>
      </c>
      <c r="AA66" s="25" t="n">
        <v>0.08</v>
      </c>
      <c r="AB66" s="25" t="n">
        <v>0.077</v>
      </c>
      <c r="AC66" s="25" t="n">
        <v>0.075</v>
      </c>
      <c r="AD66" s="25" t="n">
        <v>0.07199999999999999</v>
      </c>
      <c r="AF66" s="15">
        <f>IFERROR(-AF20/AF14,"")</f>
        <v/>
      </c>
      <c r="AG66" s="15">
        <f>IFERROR(-AG20/AG14,"")</f>
        <v/>
      </c>
      <c r="AH66" s="15">
        <f>IFERROR(-AH20/AH14,"")</f>
        <v/>
      </c>
      <c r="AI66" s="15">
        <f>IFERROR(-AI20/AI14,"")</f>
        <v/>
      </c>
      <c r="AJ66" s="15">
        <f>IFERROR(-AJ20/AJ14,"")</f>
        <v/>
      </c>
      <c r="AK66" s="15">
        <f>IFERROR(-AK20/AK14,"")</f>
        <v/>
      </c>
      <c r="AL66" s="15">
        <f>IFERROR(-AL20/AL14,"")</f>
        <v/>
      </c>
      <c r="AM66" s="25" t="n">
        <v>0.07000000000000001</v>
      </c>
      <c r="AN66" s="25" t="n">
        <v>0.067</v>
      </c>
      <c r="AO66" s="25" t="n">
        <v>0.065</v>
      </c>
    </row>
    <row r="67">
      <c r="D67" s="8" t="inlineStr">
        <is>
          <t>Research &amp; Development (% of Revenue)</t>
        </is>
      </c>
      <c r="G67" s="15">
        <f>IFERROR(-G21/G14,"")</f>
        <v/>
      </c>
      <c r="H67" s="15">
        <f>IFERROR(-H21/H14,"")</f>
        <v/>
      </c>
      <c r="I67" s="15">
        <f>IFERROR(-I21/I14,"")</f>
        <v/>
      </c>
      <c r="J67" s="15">
        <f>IFERROR(-J21/J14,"")</f>
        <v/>
      </c>
      <c r="K67" s="15">
        <f>IFERROR(-K21/K14,"")</f>
        <v/>
      </c>
      <c r="L67" s="15">
        <f>IFERROR(-L21/L14,"")</f>
        <v/>
      </c>
      <c r="M67" s="15">
        <f>IFERROR(-M21/M14,"")</f>
        <v/>
      </c>
      <c r="N67" s="15">
        <f>IFERROR(-N21/N14,"")</f>
        <v/>
      </c>
      <c r="O67" s="15">
        <f>IFERROR(-O21/O14,"")</f>
        <v/>
      </c>
      <c r="P67" s="15">
        <f>IFERROR(-P21/P14,"")</f>
        <v/>
      </c>
      <c r="Q67" s="15">
        <f>IFERROR(-Q21/Q14,"")</f>
        <v/>
      </c>
      <c r="R67" s="15">
        <f>IFERROR(-R21/R14,"")</f>
        <v/>
      </c>
      <c r="S67" s="15">
        <f>IFERROR(-S21/S14,"")</f>
        <v/>
      </c>
      <c r="T67" s="15">
        <f>IFERROR(-T21/T14,"")</f>
        <v/>
      </c>
      <c r="U67" s="15">
        <f>IFERROR(-U21/U14,"")</f>
        <v/>
      </c>
      <c r="V67" s="15">
        <f>IFERROR(-V21/V14,"")</f>
        <v/>
      </c>
      <c r="W67" s="25" t="n">
        <v>0.12</v>
      </c>
      <c r="X67" s="25" t="n">
        <v>0.114</v>
      </c>
      <c r="Y67" s="25" t="n">
        <v>0.109</v>
      </c>
      <c r="Z67" s="25" t="n">
        <v>0.104</v>
      </c>
      <c r="AA67" s="25" t="n">
        <v>0.096</v>
      </c>
      <c r="AB67" s="25" t="n">
        <v>0.092</v>
      </c>
      <c r="AC67" s="25" t="n">
        <v>0.089</v>
      </c>
      <c r="AD67" s="25" t="n">
        <v>0.08599999999999999</v>
      </c>
      <c r="AF67" s="15">
        <f>IFERROR(-AF21/AF14,"")</f>
        <v/>
      </c>
      <c r="AG67" s="15">
        <f>IFERROR(-AG21/AG14,"")</f>
        <v/>
      </c>
      <c r="AH67" s="15">
        <f>IFERROR(-AH21/AH14,"")</f>
        <v/>
      </c>
      <c r="AI67" s="15">
        <f>IFERROR(-AI21/AI14,"")</f>
        <v/>
      </c>
      <c r="AJ67" s="15">
        <f>IFERROR(-AJ21/AJ14,"")</f>
        <v/>
      </c>
      <c r="AK67" s="15">
        <f>IFERROR(-AK21/AK14,"")</f>
        <v/>
      </c>
      <c r="AL67" s="15">
        <f>IFERROR(-AL21/AL14,"")</f>
        <v/>
      </c>
      <c r="AM67" s="25" t="n">
        <v>0.082</v>
      </c>
      <c r="AN67" s="25" t="n">
        <v>0.078</v>
      </c>
      <c r="AO67" s="25" t="n">
        <v>0.074</v>
      </c>
    </row>
    <row r="68">
      <c r="D68" s="8" t="inlineStr">
        <is>
          <t>General &amp; Administrative (% of Revenue)</t>
        </is>
      </c>
      <c r="G68" s="15">
        <f>IFERROR(-G22/G14,"")</f>
        <v/>
      </c>
      <c r="H68" s="15">
        <f>IFERROR(-H22/H14,"")</f>
        <v/>
      </c>
      <c r="I68" s="15">
        <f>IFERROR(-I22/I14,"")</f>
        <v/>
      </c>
      <c r="J68" s="15">
        <f>IFERROR(-J22/J14,"")</f>
        <v/>
      </c>
      <c r="K68" s="15">
        <f>IFERROR(-K22/K14,"")</f>
        <v/>
      </c>
      <c r="L68" s="15">
        <f>IFERROR(-L22/L14,"")</f>
        <v/>
      </c>
      <c r="M68" s="15">
        <f>IFERROR(-M22/M14,"")</f>
        <v/>
      </c>
      <c r="N68" s="15">
        <f>IFERROR(-N22/N14,"")</f>
        <v/>
      </c>
      <c r="O68" s="15">
        <f>IFERROR(-O22/O14,"")</f>
        <v/>
      </c>
      <c r="P68" s="15">
        <f>IFERROR(-P22/P14,"")</f>
        <v/>
      </c>
      <c r="Q68" s="15">
        <f>IFERROR(-Q22/Q14,"")</f>
        <v/>
      </c>
      <c r="R68" s="15">
        <f>IFERROR(-R22/R14,"")</f>
        <v/>
      </c>
      <c r="S68" s="15">
        <f>IFERROR(-S22/S14,"")</f>
        <v/>
      </c>
      <c r="T68" s="15">
        <f>IFERROR(-T22/T14,"")</f>
        <v/>
      </c>
      <c r="U68" s="15">
        <f>IFERROR(-U22/U14,"")</f>
        <v/>
      </c>
      <c r="V68" s="15">
        <f>IFERROR(-V22/V14,"")</f>
        <v/>
      </c>
      <c r="W68" s="25" t="n">
        <v>0.019</v>
      </c>
      <c r="X68" s="25" t="n">
        <v>0.018</v>
      </c>
      <c r="Y68" s="25" t="n">
        <v>0.0175</v>
      </c>
      <c r="Z68" s="25" t="n">
        <v>0.017</v>
      </c>
      <c r="AA68" s="25" t="n">
        <v>0.016</v>
      </c>
      <c r="AB68" s="25" t="n">
        <v>0.016</v>
      </c>
      <c r="AC68" s="25" t="n">
        <v>0.016</v>
      </c>
      <c r="AD68" s="25" t="n">
        <v>0.016</v>
      </c>
      <c r="AF68" s="15">
        <f>IFERROR(-AF22/AF14,"")</f>
        <v/>
      </c>
      <c r="AG68" s="15">
        <f>IFERROR(-AG22/AG14,"")</f>
        <v/>
      </c>
      <c r="AH68" s="15">
        <f>IFERROR(-AH22/AH14,"")</f>
        <v/>
      </c>
      <c r="AI68" s="15">
        <f>IFERROR(-AI22/AI14,"")</f>
        <v/>
      </c>
      <c r="AJ68" s="15">
        <f>IFERROR(-AJ22/AJ14,"")</f>
        <v/>
      </c>
      <c r="AK68" s="15">
        <f>IFERROR(-AK22/AK14,"")</f>
        <v/>
      </c>
      <c r="AL68" s="15">
        <f>IFERROR(-AL22/AL14,"")</f>
        <v/>
      </c>
      <c r="AM68" s="25" t="n">
        <v>0.015</v>
      </c>
      <c r="AN68" s="25" t="n">
        <v>0.014</v>
      </c>
      <c r="AO68" s="25" t="n">
        <v>0.013</v>
      </c>
    </row>
    <row r="69">
      <c r="D69" s="8" t="inlineStr">
        <is>
          <t>Amortization of Intangibles (% of Revenue)</t>
        </is>
      </c>
      <c r="G69" s="15">
        <f>IFERROR(-G23/G14,"")</f>
        <v/>
      </c>
      <c r="H69" s="15">
        <f>IFERROR(-H23/H14,"")</f>
        <v/>
      </c>
      <c r="I69" s="15">
        <f>IFERROR(-I23/I14,"")</f>
        <v/>
      </c>
      <c r="J69" s="15">
        <f>IFERROR(-J23/J14,"")</f>
        <v/>
      </c>
      <c r="K69" s="15">
        <f>IFERROR(-K23/K14,"")</f>
        <v/>
      </c>
      <c r="L69" s="15">
        <f>IFERROR(-L23/L14,"")</f>
        <v/>
      </c>
      <c r="M69" s="15">
        <f>IFERROR(-M23/M14,"")</f>
        <v/>
      </c>
      <c r="N69" s="15">
        <f>IFERROR(-N23/N14,"")</f>
        <v/>
      </c>
      <c r="O69" s="15">
        <f>IFERROR(-O23/O14,"")</f>
        <v/>
      </c>
      <c r="P69" s="15">
        <f>IFERROR(-P23/P14,"")</f>
        <v/>
      </c>
      <c r="Q69" s="15">
        <f>IFERROR(-Q23/Q14,"")</f>
        <v/>
      </c>
      <c r="R69" s="15">
        <f>IFERROR(-R23/R14,"")</f>
        <v/>
      </c>
      <c r="S69" s="15">
        <f>IFERROR(-S23/S14,"")</f>
        <v/>
      </c>
      <c r="T69" s="15">
        <f>IFERROR(-T23/T14,"")</f>
        <v/>
      </c>
      <c r="U69" s="15">
        <f>IFERROR(-U23/U14,"")</f>
        <v/>
      </c>
      <c r="V69" s="15">
        <f>IFERROR(-V23/V14,"")</f>
        <v/>
      </c>
      <c r="W69" s="25" t="n">
        <v>0.013</v>
      </c>
      <c r="X69" s="25" t="n">
        <v>0.012</v>
      </c>
      <c r="Y69" s="25" t="n">
        <v>0.011</v>
      </c>
      <c r="Z69" s="25" t="n">
        <v>0.01</v>
      </c>
      <c r="AA69" s="25" t="n">
        <v>0.008</v>
      </c>
      <c r="AB69" s="25" t="n">
        <v>0.007</v>
      </c>
      <c r="AC69" s="25" t="n">
        <v>0.0065</v>
      </c>
      <c r="AD69" s="25" t="n">
        <v>0.006</v>
      </c>
      <c r="AF69" s="15">
        <f>IFERROR(-AF23/AF14,"")</f>
        <v/>
      </c>
      <c r="AG69" s="15">
        <f>IFERROR(-AG23/AG14,"")</f>
        <v/>
      </c>
      <c r="AH69" s="15">
        <f>IFERROR(-AH23/AH14,"")</f>
        <v/>
      </c>
      <c r="AI69" s="15">
        <f>IFERROR(-AI23/AI14,"")</f>
        <v/>
      </c>
      <c r="AJ69" s="15">
        <f>IFERROR(-AJ23/AJ14,"")</f>
        <v/>
      </c>
      <c r="AK69" s="15">
        <f>IFERROR(-AK23/AK14,"")</f>
        <v/>
      </c>
      <c r="AL69" s="15">
        <f>IFERROR(-AL23/AL14,"")</f>
        <v/>
      </c>
      <c r="AM69" s="25" t="n">
        <v>0.005</v>
      </c>
      <c r="AN69" s="25" t="n">
        <v>0.004</v>
      </c>
      <c r="AO69" s="25" t="n">
        <v>0.003</v>
      </c>
    </row>
    <row r="70">
      <c r="D70" s="8" t="inlineStr">
        <is>
          <t>Restructuring &amp; Other (% of Revenue)</t>
        </is>
      </c>
      <c r="G70" s="15">
        <f>IFERROR(-G24/G14,"")</f>
        <v/>
      </c>
      <c r="H70" s="15">
        <f>IFERROR(-H24/H14,"")</f>
        <v/>
      </c>
      <c r="I70" s="15">
        <f>IFERROR(-I24/I14,"")</f>
        <v/>
      </c>
      <c r="J70" s="15">
        <f>IFERROR(-J24/J14,"")</f>
        <v/>
      </c>
      <c r="K70" s="15">
        <f>IFERROR(-K24/K14,"")</f>
        <v/>
      </c>
      <c r="L70" s="15">
        <f>IFERROR(-L24/L14,"")</f>
        <v/>
      </c>
      <c r="M70" s="15">
        <f>IFERROR(-M24/M14,"")</f>
        <v/>
      </c>
      <c r="N70" s="15">
        <f>IFERROR(-N24/N14,"")</f>
        <v/>
      </c>
      <c r="O70" s="15">
        <f>IFERROR(-O24/O14,"")</f>
        <v/>
      </c>
      <c r="P70" s="15">
        <f>IFERROR(-P24/P14,"")</f>
        <v/>
      </c>
      <c r="Q70" s="15">
        <f>IFERROR(-Q24/Q14,"")</f>
        <v/>
      </c>
      <c r="R70" s="15">
        <f>IFERROR(-R24/R14,"")</f>
        <v/>
      </c>
      <c r="S70" s="15">
        <f>IFERROR(-S24/S14,"")</f>
        <v/>
      </c>
      <c r="T70" s="15">
        <f>IFERROR(-T24/T14,"")</f>
        <v/>
      </c>
      <c r="U70" s="15">
        <f>IFERROR(-U24/U14,"")</f>
        <v/>
      </c>
      <c r="V70" s="15">
        <f>IFERROR(-V24/V14,"")</f>
        <v/>
      </c>
      <c r="W70" s="25" t="n">
        <v>0.005</v>
      </c>
      <c r="X70" s="25" t="n">
        <v>0.0045</v>
      </c>
      <c r="Y70" s="25" t="n">
        <v>0.004</v>
      </c>
      <c r="Z70" s="25" t="n">
        <v>0.0035</v>
      </c>
      <c r="AA70" s="25" t="n">
        <v>0.003</v>
      </c>
      <c r="AB70" s="25" t="n">
        <v>0.003</v>
      </c>
      <c r="AC70" s="25" t="n">
        <v>0.003</v>
      </c>
      <c r="AD70" s="25" t="n">
        <v>0.003</v>
      </c>
      <c r="AF70" s="15">
        <f>IFERROR(-AF24/AF14,"")</f>
        <v/>
      </c>
      <c r="AG70" s="15">
        <f>IFERROR(-AG24/AG14,"")</f>
        <v/>
      </c>
      <c r="AH70" s="15">
        <f>IFERROR(-AH24/AH14,"")</f>
        <v/>
      </c>
      <c r="AI70" s="15">
        <f>IFERROR(-AI24/AI14,"")</f>
        <v/>
      </c>
      <c r="AJ70" s="15">
        <f>IFERROR(-AJ24/AJ14,"")</f>
        <v/>
      </c>
      <c r="AK70" s="15">
        <f>IFERROR(-AK24/AK14,"")</f>
        <v/>
      </c>
      <c r="AL70" s="15">
        <f>IFERROR(-AL24/AL14,"")</f>
        <v/>
      </c>
      <c r="AM70" s="25" t="n">
        <v>0.0025</v>
      </c>
      <c r="AN70" s="25" t="n">
        <v>0.002</v>
      </c>
      <c r="AO70" s="25" t="n">
        <v>0.002</v>
      </c>
    </row>
    <row r="71">
      <c r="D71" s="8" t="inlineStr">
        <is>
          <t>Effective Tax Rate</t>
        </is>
      </c>
      <c r="G71" s="15">
        <f>IFERROR(-G36/G33,"")</f>
        <v/>
      </c>
      <c r="H71" s="15">
        <f>IFERROR(-H36/H33,"")</f>
        <v/>
      </c>
      <c r="I71" s="15">
        <f>IFERROR(-I36/I33,"")</f>
        <v/>
      </c>
      <c r="J71" s="15">
        <f>IFERROR(-J36/J33,"")</f>
        <v/>
      </c>
      <c r="K71" s="15">
        <f>IFERROR(-K36/K33,"")</f>
        <v/>
      </c>
      <c r="L71" s="15">
        <f>IFERROR(-L36/L33,"")</f>
        <v/>
      </c>
      <c r="M71" s="15">
        <f>IFERROR(-M36/M33,"")</f>
        <v/>
      </c>
      <c r="N71" s="15">
        <f>IFERROR(-N36/N33,"")</f>
        <v/>
      </c>
      <c r="O71" s="15">
        <f>IFERROR(-O36/O33,"")</f>
        <v/>
      </c>
      <c r="P71" s="15">
        <f>IFERROR(-P36/P33,"")</f>
        <v/>
      </c>
      <c r="Q71" s="15">
        <f>IFERROR(-Q36/Q33,"")</f>
        <v/>
      </c>
      <c r="R71" s="15">
        <f>IFERROR(-R36/R33,"")</f>
        <v/>
      </c>
      <c r="S71" s="15">
        <f>IFERROR(-S36/S33,"")</f>
        <v/>
      </c>
      <c r="T71" s="15">
        <f>IFERROR(-T36/T33,"")</f>
        <v/>
      </c>
      <c r="U71" s="15">
        <f>IFERROR(-U36/U33,"")</f>
        <v/>
      </c>
      <c r="V71" s="15">
        <f>IFERROR(-V36/V33,"")</f>
        <v/>
      </c>
      <c r="W71" s="25" t="n">
        <v>0.19</v>
      </c>
      <c r="X71" s="25" t="n">
        <v>0.19</v>
      </c>
      <c r="Y71" s="25" t="n">
        <v>0.19</v>
      </c>
      <c r="Z71" s="25" t="n">
        <v>0.19</v>
      </c>
      <c r="AA71" s="25" t="n">
        <v>0.19</v>
      </c>
      <c r="AB71" s="25" t="n">
        <v>0.19</v>
      </c>
      <c r="AC71" s="25" t="n">
        <v>0.19</v>
      </c>
      <c r="AD71" s="25" t="n">
        <v>0.19</v>
      </c>
      <c r="AF71" s="15">
        <f>IFERROR(-AF36/AF33,"")</f>
        <v/>
      </c>
      <c r="AG71" s="15">
        <f>IFERROR(-AG36/AG33,"")</f>
        <v/>
      </c>
      <c r="AH71" s="15">
        <f>IFERROR(-AH36/AH33,"")</f>
        <v/>
      </c>
      <c r="AI71" s="15">
        <f>IFERROR(-AI36/AI33,"")</f>
        <v/>
      </c>
      <c r="AJ71" s="15">
        <f>IFERROR(-AJ36/AJ33,"")</f>
        <v/>
      </c>
      <c r="AK71" s="15">
        <f>IFERROR(-AK36/AK33,"")</f>
        <v/>
      </c>
      <c r="AL71" s="15">
        <f>IFERROR(-AL36/AL33,"")</f>
        <v/>
      </c>
      <c r="AM71" s="25" t="n">
        <v>0.195</v>
      </c>
      <c r="AN71" s="25" t="n">
        <v>0.195</v>
      </c>
      <c r="AO71" s="25" t="n">
        <v>0.195</v>
      </c>
    </row>
    <row r="72"/>
    <row r="73">
      <c r="D73" s="8" t="inlineStr">
        <is>
          <t>Operating Margin</t>
        </is>
      </c>
      <c r="G73" s="15">
        <f>IFERROR(G28/G14,"")</f>
        <v/>
      </c>
      <c r="H73" s="15">
        <f>IFERROR(H28/H14,"")</f>
        <v/>
      </c>
      <c r="I73" s="15">
        <f>IFERROR(I28/I14,"")</f>
        <v/>
      </c>
      <c r="J73" s="15">
        <f>IFERROR(J28/J14,"")</f>
        <v/>
      </c>
      <c r="K73" s="15">
        <f>IFERROR(K28/K14,"")</f>
        <v/>
      </c>
      <c r="L73" s="15">
        <f>IFERROR(L28/L14,"")</f>
        <v/>
      </c>
      <c r="M73" s="15">
        <f>IFERROR(M28/M14,"")</f>
        <v/>
      </c>
      <c r="N73" s="15">
        <f>IFERROR(N28/N14,"")</f>
        <v/>
      </c>
      <c r="O73" s="15">
        <f>IFERROR(O28/O14,"")</f>
        <v/>
      </c>
      <c r="P73" s="15">
        <f>IFERROR(P28/P14,"")</f>
        <v/>
      </c>
      <c r="Q73" s="15">
        <f>IFERROR(Q28/Q14,"")</f>
        <v/>
      </c>
      <c r="R73" s="15">
        <f>IFERROR(R28/R14,"")</f>
        <v/>
      </c>
      <c r="S73" s="15">
        <f>IFERROR(S28/S14,"")</f>
        <v/>
      </c>
      <c r="T73" s="15">
        <f>IFERROR(T28/T14,"")</f>
        <v/>
      </c>
      <c r="U73" s="15">
        <f>IFERROR(U28/U14,"")</f>
        <v/>
      </c>
      <c r="V73" s="15">
        <f>IFERROR(V28/V14,"")</f>
        <v/>
      </c>
      <c r="W73" s="15">
        <f>IFERROR(W28/W14,"")</f>
        <v/>
      </c>
      <c r="X73" s="15">
        <f>IFERROR(X28/X14,"")</f>
        <v/>
      </c>
      <c r="Y73" s="15">
        <f>IFERROR(Y28/Y14,"")</f>
        <v/>
      </c>
      <c r="Z73" s="15">
        <f>IFERROR(Z28/Z14,"")</f>
        <v/>
      </c>
      <c r="AA73" s="15">
        <f>IFERROR(AA28/AA14,"")</f>
        <v/>
      </c>
      <c r="AB73" s="15">
        <f>IFERROR(AB28/AB14,"")</f>
        <v/>
      </c>
      <c r="AC73" s="15">
        <f>IFERROR(AC28/AC14,"")</f>
        <v/>
      </c>
      <c r="AD73" s="15">
        <f>IFERROR(AD28/AD14,"")</f>
        <v/>
      </c>
      <c r="AF73" s="15">
        <f>IFERROR(AF28/AF14,"")</f>
        <v/>
      </c>
      <c r="AG73" s="15">
        <f>IFERROR(AG28/AG14,"")</f>
        <v/>
      </c>
      <c r="AH73" s="15">
        <f>IFERROR(AH28/AH14,"")</f>
        <v/>
      </c>
      <c r="AI73" s="15">
        <f>IFERROR(AI28/AI14,"")</f>
        <v/>
      </c>
      <c r="AJ73" s="15">
        <f>IFERROR(AJ28/AJ14,"")</f>
        <v/>
      </c>
      <c r="AK73" s="15">
        <f>IFERROR(AK28/AK14,"")</f>
        <v/>
      </c>
      <c r="AL73" s="15">
        <f>IFERROR(AL28/AL14,"")</f>
        <v/>
      </c>
      <c r="AM73" s="15">
        <f>IFERROR(AM28/AM14,"")</f>
        <v/>
      </c>
      <c r="AN73" s="15">
        <f>IFERROR(AN28/AN14,"")</f>
        <v/>
      </c>
      <c r="AO73" s="15">
        <f>IFERROR(AO28/AO14,"")</f>
        <v/>
      </c>
    </row>
    <row r="74">
      <c r="D74" s="8" t="inlineStr">
        <is>
          <t>Pre-Tax Margin</t>
        </is>
      </c>
      <c r="G74" s="15">
        <f>IFERROR(G33/G14,"")</f>
        <v/>
      </c>
      <c r="H74" s="15">
        <f>IFERROR(H33/H14,"")</f>
        <v/>
      </c>
      <c r="I74" s="15">
        <f>IFERROR(I33/I14,"")</f>
        <v/>
      </c>
      <c r="J74" s="15">
        <f>IFERROR(J33/J14,"")</f>
        <v/>
      </c>
      <c r="K74" s="15">
        <f>IFERROR(K33/K14,"")</f>
        <v/>
      </c>
      <c r="L74" s="15">
        <f>IFERROR(L33/L14,"")</f>
        <v/>
      </c>
      <c r="M74" s="15">
        <f>IFERROR(M33/M14,"")</f>
        <v/>
      </c>
      <c r="N74" s="15">
        <f>IFERROR(N33/N14,"")</f>
        <v/>
      </c>
      <c r="O74" s="15">
        <f>IFERROR(O33/O14,"")</f>
        <v/>
      </c>
      <c r="P74" s="15">
        <f>IFERROR(P33/P14,"")</f>
        <v/>
      </c>
      <c r="Q74" s="15">
        <f>IFERROR(Q33/Q14,"")</f>
        <v/>
      </c>
      <c r="R74" s="15">
        <f>IFERROR(R33/R14,"")</f>
        <v/>
      </c>
      <c r="S74" s="15">
        <f>IFERROR(S33/S14,"")</f>
        <v/>
      </c>
      <c r="T74" s="15">
        <f>IFERROR(T33/T14,"")</f>
        <v/>
      </c>
      <c r="U74" s="15">
        <f>IFERROR(U33/U14,"")</f>
        <v/>
      </c>
      <c r="V74" s="15">
        <f>IFERROR(V33/V14,"")</f>
        <v/>
      </c>
      <c r="W74" s="15">
        <f>IFERROR(W33/W14,"")</f>
        <v/>
      </c>
      <c r="X74" s="15">
        <f>IFERROR(X33/X14,"")</f>
        <v/>
      </c>
      <c r="Y74" s="15">
        <f>IFERROR(Y33/Y14,"")</f>
        <v/>
      </c>
      <c r="Z74" s="15">
        <f>IFERROR(Z33/Z14,"")</f>
        <v/>
      </c>
      <c r="AA74" s="15">
        <f>IFERROR(AA33/AA14,"")</f>
        <v/>
      </c>
      <c r="AB74" s="15">
        <f>IFERROR(AB33/AB14,"")</f>
        <v/>
      </c>
      <c r="AC74" s="15">
        <f>IFERROR(AC33/AC14,"")</f>
        <v/>
      </c>
      <c r="AD74" s="15">
        <f>IFERROR(AD33/AD14,"")</f>
        <v/>
      </c>
      <c r="AF74" s="15">
        <f>IFERROR(AF33/AF14,"")</f>
        <v/>
      </c>
      <c r="AG74" s="15">
        <f>IFERROR(AG33/AG14,"")</f>
        <v/>
      </c>
      <c r="AH74" s="15">
        <f>IFERROR(AH33/AH14,"")</f>
        <v/>
      </c>
      <c r="AI74" s="15">
        <f>IFERROR(AI33/AI14,"")</f>
        <v/>
      </c>
      <c r="AJ74" s="15">
        <f>IFERROR(AJ33/AJ14,"")</f>
        <v/>
      </c>
      <c r="AK74" s="15">
        <f>IFERROR(AK33/AK14,"")</f>
        <v/>
      </c>
      <c r="AL74" s="15">
        <f>IFERROR(AL33/AL14,"")</f>
        <v/>
      </c>
      <c r="AM74" s="15">
        <f>IFERROR(AM33/AM14,"")</f>
        <v/>
      </c>
      <c r="AN74" s="15">
        <f>IFERROR(AN33/AN14,"")</f>
        <v/>
      </c>
      <c r="AO74" s="15">
        <f>IFERROR(AO33/AO14,"")</f>
        <v/>
      </c>
    </row>
    <row r="75">
      <c r="D75" s="8" t="inlineStr">
        <is>
          <t>Net Margin</t>
        </is>
      </c>
      <c r="G75" s="15">
        <f>IFERROR(G37/G14,"")</f>
        <v/>
      </c>
      <c r="H75" s="15">
        <f>IFERROR(H37/H14,"")</f>
        <v/>
      </c>
      <c r="I75" s="15">
        <f>IFERROR(I37/I14,"")</f>
        <v/>
      </c>
      <c r="J75" s="15">
        <f>IFERROR(J37/J14,"")</f>
        <v/>
      </c>
      <c r="K75" s="15">
        <f>IFERROR(K37/K14,"")</f>
        <v/>
      </c>
      <c r="L75" s="15">
        <f>IFERROR(L37/L14,"")</f>
        <v/>
      </c>
      <c r="M75" s="15">
        <f>IFERROR(M37/M14,"")</f>
        <v/>
      </c>
      <c r="N75" s="15">
        <f>IFERROR(N37/N14,"")</f>
        <v/>
      </c>
      <c r="O75" s="15">
        <f>IFERROR(O37/O14,"")</f>
        <v/>
      </c>
      <c r="P75" s="15">
        <f>IFERROR(P37/P14,"")</f>
        <v/>
      </c>
      <c r="Q75" s="15">
        <f>IFERROR(Q37/Q14,"")</f>
        <v/>
      </c>
      <c r="R75" s="15">
        <f>IFERROR(R37/R14,"")</f>
        <v/>
      </c>
      <c r="S75" s="15">
        <f>IFERROR(S37/S14,"")</f>
        <v/>
      </c>
      <c r="T75" s="15">
        <f>IFERROR(T37/T14,"")</f>
        <v/>
      </c>
      <c r="U75" s="15">
        <f>IFERROR(U37/U14,"")</f>
        <v/>
      </c>
      <c r="V75" s="15">
        <f>IFERROR(V37/V14,"")</f>
        <v/>
      </c>
      <c r="W75" s="15">
        <f>IFERROR(W37/W14,"")</f>
        <v/>
      </c>
      <c r="X75" s="15">
        <f>IFERROR(X37/X14,"")</f>
        <v/>
      </c>
      <c r="Y75" s="15">
        <f>IFERROR(Y37/Y14,"")</f>
        <v/>
      </c>
      <c r="Z75" s="15">
        <f>IFERROR(Z37/Z14,"")</f>
        <v/>
      </c>
      <c r="AA75" s="15">
        <f>IFERROR(AA37/AA14,"")</f>
        <v/>
      </c>
      <c r="AB75" s="15">
        <f>IFERROR(AB37/AB14,"")</f>
        <v/>
      </c>
      <c r="AC75" s="15">
        <f>IFERROR(AC37/AC14,"")</f>
        <v/>
      </c>
      <c r="AD75" s="15">
        <f>IFERROR(AD37/AD14,"")</f>
        <v/>
      </c>
      <c r="AF75" s="15">
        <f>IFERROR(AF37/AF14,"")</f>
        <v/>
      </c>
      <c r="AG75" s="15">
        <f>IFERROR(AG37/AG14,"")</f>
        <v/>
      </c>
      <c r="AH75" s="15">
        <f>IFERROR(AH37/AH14,"")</f>
        <v/>
      </c>
      <c r="AI75" s="15">
        <f>IFERROR(AI37/AI14,"")</f>
        <v/>
      </c>
      <c r="AJ75" s="15">
        <f>IFERROR(AJ37/AJ14,"")</f>
        <v/>
      </c>
      <c r="AK75" s="15">
        <f>IFERROR(AK37/AK14,"")</f>
        <v/>
      </c>
      <c r="AL75" s="15">
        <f>IFERROR(AL37/AL14,"")</f>
        <v/>
      </c>
      <c r="AM75" s="15">
        <f>IFERROR(AM37/AM14,"")</f>
        <v/>
      </c>
      <c r="AN75" s="15">
        <f>IFERROR(AN37/AN14,"")</f>
        <v/>
      </c>
      <c r="AO75" s="15">
        <f>IFERROR(AO37/AO14,"")</f>
        <v/>
      </c>
    </row>
    <row r="76"/>
    <row r="77"/>
    <row r="78"/>
    <row r="79">
      <c r="B79" s="7" t="inlineStr">
        <is>
          <t>KPI Drivers</t>
        </is>
      </c>
      <c r="C79" s="7" t="n"/>
      <c r="D79" s="7" t="n"/>
      <c r="E79" s="7" t="n"/>
      <c r="F79" s="7" t="n"/>
      <c r="G79" s="7" t="n"/>
      <c r="H79" s="7" t="n"/>
      <c r="I79" s="7" t="n"/>
      <c r="J79" s="7" t="n"/>
      <c r="K79" s="7" t="n"/>
      <c r="L79" s="7" t="n"/>
      <c r="M79" s="7" t="n"/>
      <c r="N79" s="7" t="n"/>
      <c r="O79" s="7" t="n"/>
      <c r="P79" s="7" t="n"/>
      <c r="Q79" s="7" t="n"/>
      <c r="R79" s="7" t="n"/>
      <c r="S79" s="7" t="n"/>
      <c r="T79" s="7" t="n"/>
      <c r="U79" s="7" t="n"/>
      <c r="V79" s="7" t="n"/>
      <c r="W79" s="7" t="n"/>
      <c r="X79" s="7" t="n"/>
      <c r="Y79" s="7" t="n"/>
      <c r="Z79" s="7" t="n"/>
      <c r="AA79" s="7" t="n"/>
      <c r="AB79" s="7" t="n"/>
      <c r="AC79" s="7" t="n"/>
      <c r="AD79" s="7" t="n"/>
      <c r="AF79" s="7" t="n"/>
      <c r="AG79" s="7" t="n"/>
      <c r="AH79" s="7" t="n"/>
      <c r="AI79" s="7" t="n"/>
      <c r="AJ79" s="7" t="n"/>
      <c r="AK79" s="7" t="n"/>
      <c r="AL79" s="7" t="n"/>
      <c r="AM79" s="7" t="n"/>
      <c r="AN79" s="7" t="n"/>
      <c r="AO79" s="7" t="n"/>
    </row>
    <row r="80"/>
    <row r="81">
      <c r="C81" s="8" t="inlineStr">
        <is>
          <t>Cloud Revenue (SaaS + IaaS) ($M)</t>
        </is>
      </c>
      <c r="G81" s="17">
        <f>G10</f>
        <v/>
      </c>
      <c r="H81" s="17">
        <f>H10</f>
        <v/>
      </c>
      <c r="I81" s="17">
        <f>I10</f>
        <v/>
      </c>
      <c r="J81" s="17">
        <f>J10</f>
        <v/>
      </c>
      <c r="K81" s="17">
        <f>K10</f>
        <v/>
      </c>
      <c r="L81" s="17">
        <f>L10</f>
        <v/>
      </c>
      <c r="M81" s="17">
        <f>M10</f>
        <v/>
      </c>
      <c r="N81" s="17">
        <f>N10</f>
        <v/>
      </c>
      <c r="O81" s="17">
        <f>O10</f>
        <v/>
      </c>
      <c r="P81" s="17">
        <f>P10</f>
        <v/>
      </c>
      <c r="Q81" s="17">
        <f>Q10</f>
        <v/>
      </c>
      <c r="R81" s="17">
        <f>R10</f>
        <v/>
      </c>
      <c r="S81" s="17">
        <f>S10</f>
        <v/>
      </c>
      <c r="T81" s="17">
        <f>T10</f>
        <v/>
      </c>
      <c r="U81" s="17">
        <f>U10</f>
        <v/>
      </c>
      <c r="V81" s="17">
        <f>V10</f>
        <v/>
      </c>
      <c r="W81" s="17">
        <f>S81*(1+W82)</f>
        <v/>
      </c>
      <c r="X81" s="17">
        <f>T81*(1+X82)</f>
        <v/>
      </c>
      <c r="Y81" s="17">
        <f>U81*(1+Y82)</f>
        <v/>
      </c>
      <c r="Z81" s="17">
        <f>V81*(1+Z82)</f>
        <v/>
      </c>
      <c r="AA81" s="17">
        <f>W81*(1+AA82)</f>
        <v/>
      </c>
      <c r="AB81" s="17">
        <f>X81*(1+AB82)</f>
        <v/>
      </c>
      <c r="AC81" s="17">
        <f>Y81*(1+AC82)</f>
        <v/>
      </c>
      <c r="AD81" s="17">
        <f>Z81*(1+AD82)</f>
        <v/>
      </c>
      <c r="AF81" s="17">
        <f>AF10</f>
        <v/>
      </c>
      <c r="AG81" s="17">
        <f>AG10</f>
        <v/>
      </c>
      <c r="AH81" s="17">
        <f>AH10</f>
        <v/>
      </c>
      <c r="AI81" s="17">
        <f>AI10</f>
        <v/>
      </c>
      <c r="AJ81" s="17">
        <f>AJ10</f>
        <v/>
      </c>
      <c r="AK81" s="17">
        <f>W81+X81+Y81+Z81</f>
        <v/>
      </c>
      <c r="AL81" s="17">
        <f>AA81+AB81+AC81+AD81</f>
        <v/>
      </c>
      <c r="AM81" s="17">
        <f>AL81*(1+AM82)</f>
        <v/>
      </c>
      <c r="AN81" s="17">
        <f>AM81*(1+AN82)</f>
        <v/>
      </c>
      <c r="AO81" s="17">
        <f>AN81*(1+AO82)</f>
        <v/>
      </c>
    </row>
    <row r="82">
      <c r="D82" s="3" t="inlineStr">
        <is>
          <t>YoY growth (driver)</t>
        </is>
      </c>
      <c r="K82" s="15">
        <f>IFERROR(K81/G81-1,"")</f>
        <v/>
      </c>
      <c r="L82" s="15">
        <f>IFERROR(L81/H81-1,"")</f>
        <v/>
      </c>
      <c r="M82" s="15">
        <f>IFERROR(M81/I81-1,"")</f>
        <v/>
      </c>
      <c r="N82" s="15">
        <f>IFERROR(N81/J81-1,"")</f>
        <v/>
      </c>
      <c r="O82" s="15">
        <f>IFERROR(O81/K81-1,"")</f>
        <v/>
      </c>
      <c r="P82" s="15">
        <f>IFERROR(P81/L81-1,"")</f>
        <v/>
      </c>
      <c r="Q82" s="15">
        <f>IFERROR(Q81/M81-1,"")</f>
        <v/>
      </c>
      <c r="R82" s="15">
        <f>IFERROR(R81/N81-1,"")</f>
        <v/>
      </c>
      <c r="S82" s="15">
        <f>IFERROR(S81/O81-1,"")</f>
        <v/>
      </c>
      <c r="T82" s="15">
        <f>IFERROR(T81/P81-1,"")</f>
        <v/>
      </c>
      <c r="U82" s="15">
        <f>IFERROR(U81/Q81-1,"")</f>
        <v/>
      </c>
      <c r="V82" s="15">
        <f>IFERROR(V81/R81-1,"")</f>
        <v/>
      </c>
      <c r="W82" s="25" t="n">
        <v>0.585</v>
      </c>
      <c r="X82" s="25" t="n">
        <v>0.63</v>
      </c>
      <c r="Y82" s="25" t="n">
        <v>0.68</v>
      </c>
      <c r="Z82" s="25" t="n">
        <v>0.7</v>
      </c>
      <c r="AA82" s="25" t="n">
        <v>0.6</v>
      </c>
      <c r="AB82" s="25" t="n">
        <v>0.55</v>
      </c>
      <c r="AC82" s="25" t="n">
        <v>0.5</v>
      </c>
      <c r="AD82" s="25" t="n">
        <v>0.46</v>
      </c>
      <c r="AG82" s="15">
        <f>IFERROR(AG81/AF81-1,"")</f>
        <v/>
      </c>
      <c r="AH82" s="15">
        <f>IFERROR(AH81/AG81-1,"")</f>
        <v/>
      </c>
      <c r="AI82" s="15">
        <f>IFERROR(AI81/AH81-1,"")</f>
        <v/>
      </c>
      <c r="AJ82" s="15">
        <f>IFERROR(AJ81/AI81-1,"")</f>
        <v/>
      </c>
      <c r="AK82" s="15">
        <f>IFERROR(AK81/AJ81-1,"")</f>
        <v/>
      </c>
      <c r="AL82" s="15">
        <f>IFERROR(AL81/AK81-1,"")</f>
        <v/>
      </c>
      <c r="AM82" s="25" t="n">
        <v>0.42</v>
      </c>
      <c r="AN82" s="25" t="n">
        <v>0.36</v>
      </c>
      <c r="AO82" s="25" t="n">
        <v>0.27</v>
      </c>
    </row>
    <row r="83"/>
    <row r="84">
      <c r="C84" s="8" t="inlineStr">
        <is>
          <t>Software Revenue (License Support + License) ($M)</t>
        </is>
      </c>
      <c r="G84" s="17">
        <f>G11</f>
        <v/>
      </c>
      <c r="H84" s="17">
        <f>H11</f>
        <v/>
      </c>
      <c r="I84" s="17">
        <f>I11</f>
        <v/>
      </c>
      <c r="J84" s="17">
        <f>J11</f>
        <v/>
      </c>
      <c r="K84" s="17">
        <f>K11</f>
        <v/>
      </c>
      <c r="L84" s="17">
        <f>L11</f>
        <v/>
      </c>
      <c r="M84" s="17">
        <f>M11</f>
        <v/>
      </c>
      <c r="N84" s="17">
        <f>N11</f>
        <v/>
      </c>
      <c r="O84" s="17">
        <f>O11</f>
        <v/>
      </c>
      <c r="P84" s="17">
        <f>P11</f>
        <v/>
      </c>
      <c r="Q84" s="17">
        <f>Q11</f>
        <v/>
      </c>
      <c r="R84" s="17">
        <f>R11</f>
        <v/>
      </c>
      <c r="S84" s="17">
        <f>S11</f>
        <v/>
      </c>
      <c r="T84" s="17">
        <f>T11</f>
        <v/>
      </c>
      <c r="U84" s="17">
        <f>U11</f>
        <v/>
      </c>
      <c r="V84" s="17">
        <f>V11</f>
        <v/>
      </c>
      <c r="W84" s="17">
        <f>S84*(1+W85)</f>
        <v/>
      </c>
      <c r="X84" s="17">
        <f>T84*(1+X85)</f>
        <v/>
      </c>
      <c r="Y84" s="17">
        <f>U84*(1+Y85)</f>
        <v/>
      </c>
      <c r="Z84" s="17">
        <f>V84*(1+Z85)</f>
        <v/>
      </c>
      <c r="AA84" s="17">
        <f>W84*(1+AA85)</f>
        <v/>
      </c>
      <c r="AB84" s="17">
        <f>X84*(1+AB85)</f>
        <v/>
      </c>
      <c r="AC84" s="17">
        <f>Y84*(1+AC85)</f>
        <v/>
      </c>
      <c r="AD84" s="17">
        <f>Z84*(1+AD85)</f>
        <v/>
      </c>
      <c r="AF84" s="17">
        <f>AF11</f>
        <v/>
      </c>
      <c r="AG84" s="17">
        <f>AG11</f>
        <v/>
      </c>
      <c r="AH84" s="17">
        <f>AH11</f>
        <v/>
      </c>
      <c r="AI84" s="17">
        <f>AI11</f>
        <v/>
      </c>
      <c r="AJ84" s="17">
        <f>AJ11</f>
        <v/>
      </c>
      <c r="AK84" s="17">
        <f>W84+X84+Y84+Z84</f>
        <v/>
      </c>
      <c r="AL84" s="17">
        <f>AA84+AB84+AC84+AD84</f>
        <v/>
      </c>
      <c r="AM84" s="17">
        <f>AL84*(1+AM85)</f>
        <v/>
      </c>
      <c r="AN84" s="17">
        <f>AM84*(1+AN85)</f>
        <v/>
      </c>
      <c r="AO84" s="17">
        <f>AN84*(1+AO85)</f>
        <v/>
      </c>
    </row>
    <row r="85">
      <c r="D85" s="3" t="inlineStr">
        <is>
          <t>YoY growth (driver)</t>
        </is>
      </c>
      <c r="K85" s="15">
        <f>IFERROR(K84/G84-1,"")</f>
        <v/>
      </c>
      <c r="L85" s="15">
        <f>IFERROR(L84/H84-1,"")</f>
        <v/>
      </c>
      <c r="M85" s="15">
        <f>IFERROR(M84/I84-1,"")</f>
        <v/>
      </c>
      <c r="N85" s="15">
        <f>IFERROR(N84/J84-1,"")</f>
        <v/>
      </c>
      <c r="O85" s="15">
        <f>IFERROR(O84/K84-1,"")</f>
        <v/>
      </c>
      <c r="P85" s="15">
        <f>IFERROR(P84/L84-1,"")</f>
        <v/>
      </c>
      <c r="Q85" s="15">
        <f>IFERROR(Q84/M84-1,"")</f>
        <v/>
      </c>
      <c r="R85" s="15">
        <f>IFERROR(R84/N84-1,"")</f>
        <v/>
      </c>
      <c r="S85" s="15">
        <f>IFERROR(S84/O84-1,"")</f>
        <v/>
      </c>
      <c r="T85" s="15">
        <f>IFERROR(T84/P84-1,"")</f>
        <v/>
      </c>
      <c r="U85" s="15">
        <f>IFERROR(U84/Q84-1,"")</f>
        <v/>
      </c>
      <c r="V85" s="15">
        <f>IFERROR(V84/R84-1,"")</f>
        <v/>
      </c>
      <c r="W85" s="25" t="n">
        <v>-0.01</v>
      </c>
      <c r="X85" s="25" t="n">
        <v>-0.01</v>
      </c>
      <c r="Y85" s="25" t="n">
        <v>-0.01</v>
      </c>
      <c r="Z85" s="25" t="n">
        <v>-0.01</v>
      </c>
      <c r="AA85" s="25" t="n">
        <v>-0.01</v>
      </c>
      <c r="AB85" s="25" t="n">
        <v>-0.01</v>
      </c>
      <c r="AC85" s="25" t="n">
        <v>-0.01</v>
      </c>
      <c r="AD85" s="25" t="n">
        <v>-0.01</v>
      </c>
      <c r="AG85" s="15">
        <f>IFERROR(AG84/AF84-1,"")</f>
        <v/>
      </c>
      <c r="AH85" s="15">
        <f>IFERROR(AH84/AG84-1,"")</f>
        <v/>
      </c>
      <c r="AI85" s="15">
        <f>IFERROR(AI84/AH84-1,"")</f>
        <v/>
      </c>
      <c r="AJ85" s="15">
        <f>IFERROR(AJ84/AI84-1,"")</f>
        <v/>
      </c>
      <c r="AK85" s="15">
        <f>IFERROR(AK84/AJ84-1,"")</f>
        <v/>
      </c>
      <c r="AL85" s="15">
        <f>IFERROR(AL84/AK84-1,"")</f>
        <v/>
      </c>
      <c r="AM85" s="25" t="n">
        <v>-0.01</v>
      </c>
      <c r="AN85" s="25" t="n">
        <v>-0.01</v>
      </c>
      <c r="AO85" s="25" t="n">
        <v>-0.01</v>
      </c>
    </row>
    <row r="86"/>
    <row r="87">
      <c r="C87" s="8" t="inlineStr">
        <is>
          <t>Hardware Revenue ($M)</t>
        </is>
      </c>
      <c r="G87" s="17">
        <f>G12</f>
        <v/>
      </c>
      <c r="H87" s="17">
        <f>H12</f>
        <v/>
      </c>
      <c r="I87" s="17">
        <f>I12</f>
        <v/>
      </c>
      <c r="J87" s="17">
        <f>J12</f>
        <v/>
      </c>
      <c r="K87" s="17">
        <f>K12</f>
        <v/>
      </c>
      <c r="L87" s="17">
        <f>L12</f>
        <v/>
      </c>
      <c r="M87" s="17">
        <f>M12</f>
        <v/>
      </c>
      <c r="N87" s="17">
        <f>N12</f>
        <v/>
      </c>
      <c r="O87" s="17">
        <f>O12</f>
        <v/>
      </c>
      <c r="P87" s="17">
        <f>P12</f>
        <v/>
      </c>
      <c r="Q87" s="17">
        <f>Q12</f>
        <v/>
      </c>
      <c r="R87" s="17">
        <f>R12</f>
        <v/>
      </c>
      <c r="S87" s="17">
        <f>S12</f>
        <v/>
      </c>
      <c r="T87" s="17">
        <f>T12</f>
        <v/>
      </c>
      <c r="U87" s="17">
        <f>U12</f>
        <v/>
      </c>
      <c r="V87" s="17">
        <f>V12</f>
        <v/>
      </c>
      <c r="W87" s="17">
        <f>S87*(1+W88)</f>
        <v/>
      </c>
      <c r="X87" s="17">
        <f>T87*(1+X88)</f>
        <v/>
      </c>
      <c r="Y87" s="17">
        <f>U87*(1+Y88)</f>
        <v/>
      </c>
      <c r="Z87" s="17">
        <f>V87*(1+Z88)</f>
        <v/>
      </c>
      <c r="AA87" s="17">
        <f>W87*(1+AA88)</f>
        <v/>
      </c>
      <c r="AB87" s="17">
        <f>X87*(1+AB88)</f>
        <v/>
      </c>
      <c r="AC87" s="17">
        <f>Y87*(1+AC88)</f>
        <v/>
      </c>
      <c r="AD87" s="17">
        <f>Z87*(1+AD88)</f>
        <v/>
      </c>
      <c r="AF87" s="17">
        <f>AF12</f>
        <v/>
      </c>
      <c r="AG87" s="17">
        <f>AG12</f>
        <v/>
      </c>
      <c r="AH87" s="17">
        <f>AH12</f>
        <v/>
      </c>
      <c r="AI87" s="17">
        <f>AI12</f>
        <v/>
      </c>
      <c r="AJ87" s="17">
        <f>AJ12</f>
        <v/>
      </c>
      <c r="AK87" s="17">
        <f>W87+X87+Y87+Z87</f>
        <v/>
      </c>
      <c r="AL87" s="17">
        <f>AA87+AB87+AC87+AD87</f>
        <v/>
      </c>
      <c r="AM87" s="17">
        <f>AL87*(1+AM88)</f>
        <v/>
      </c>
      <c r="AN87" s="17">
        <f>AM87*(1+AN88)</f>
        <v/>
      </c>
      <c r="AO87" s="17">
        <f>AN87*(1+AO88)</f>
        <v/>
      </c>
    </row>
    <row r="88">
      <c r="D88" s="3" t="inlineStr">
        <is>
          <t>YoY growth (driver)</t>
        </is>
      </c>
      <c r="K88" s="15">
        <f>IFERROR(K87/G87-1,"")</f>
        <v/>
      </c>
      <c r="L88" s="15">
        <f>IFERROR(L87/H87-1,"")</f>
        <v/>
      </c>
      <c r="M88" s="15">
        <f>IFERROR(M87/I87-1,"")</f>
        <v/>
      </c>
      <c r="N88" s="15">
        <f>IFERROR(N87/J87-1,"")</f>
        <v/>
      </c>
      <c r="O88" s="15">
        <f>IFERROR(O87/K87-1,"")</f>
        <v/>
      </c>
      <c r="P88" s="15">
        <f>IFERROR(P87/L87-1,"")</f>
        <v/>
      </c>
      <c r="Q88" s="15">
        <f>IFERROR(Q87/M87-1,"")</f>
        <v/>
      </c>
      <c r="R88" s="15">
        <f>IFERROR(R87/N87-1,"")</f>
        <v/>
      </c>
      <c r="S88" s="15">
        <f>IFERROR(S87/O87-1,"")</f>
        <v/>
      </c>
      <c r="T88" s="15">
        <f>IFERROR(T87/P87-1,"")</f>
        <v/>
      </c>
      <c r="U88" s="15">
        <f>IFERROR(U87/Q87-1,"")</f>
        <v/>
      </c>
      <c r="V88" s="15">
        <f>IFERROR(V87/R87-1,"")</f>
        <v/>
      </c>
      <c r="W88" s="25" t="n">
        <v>0.04</v>
      </c>
      <c r="X88" s="25" t="n">
        <v>0.04</v>
      </c>
      <c r="Y88" s="25" t="n">
        <v>0.04</v>
      </c>
      <c r="Z88" s="25" t="n">
        <v>0.04</v>
      </c>
      <c r="AA88" s="25" t="n">
        <v>0.03</v>
      </c>
      <c r="AB88" s="25" t="n">
        <v>0.03</v>
      </c>
      <c r="AC88" s="25" t="n">
        <v>0.03</v>
      </c>
      <c r="AD88" s="25" t="n">
        <v>0.03</v>
      </c>
      <c r="AG88" s="15">
        <f>IFERROR(AG87/AF87-1,"")</f>
        <v/>
      </c>
      <c r="AH88" s="15">
        <f>IFERROR(AH87/AG87-1,"")</f>
        <v/>
      </c>
      <c r="AI88" s="15">
        <f>IFERROR(AI87/AH87-1,"")</f>
        <v/>
      </c>
      <c r="AJ88" s="15">
        <f>IFERROR(AJ87/AI87-1,"")</f>
        <v/>
      </c>
      <c r="AK88" s="15">
        <f>IFERROR(AK87/AJ87-1,"")</f>
        <v/>
      </c>
      <c r="AL88" s="15">
        <f>IFERROR(AL87/AK87-1,"")</f>
        <v/>
      </c>
      <c r="AM88" s="25" t="n">
        <v>0.03</v>
      </c>
      <c r="AN88" s="25" t="n">
        <v>0.03</v>
      </c>
      <c r="AO88" s="25" t="n">
        <v>0.03</v>
      </c>
    </row>
    <row r="89"/>
    <row r="90">
      <c r="C90" s="8" t="inlineStr">
        <is>
          <t>Services Revenue ($M)</t>
        </is>
      </c>
      <c r="G90" s="17">
        <f>G13</f>
        <v/>
      </c>
      <c r="H90" s="17">
        <f>H13</f>
        <v/>
      </c>
      <c r="I90" s="17">
        <f>I13</f>
        <v/>
      </c>
      <c r="J90" s="17">
        <f>J13</f>
        <v/>
      </c>
      <c r="K90" s="17">
        <f>K13</f>
        <v/>
      </c>
      <c r="L90" s="17">
        <f>L13</f>
        <v/>
      </c>
      <c r="M90" s="17">
        <f>M13</f>
        <v/>
      </c>
      <c r="N90" s="17">
        <f>N13</f>
        <v/>
      </c>
      <c r="O90" s="17">
        <f>O13</f>
        <v/>
      </c>
      <c r="P90" s="17">
        <f>P13</f>
        <v/>
      </c>
      <c r="Q90" s="17">
        <f>Q13</f>
        <v/>
      </c>
      <c r="R90" s="17">
        <f>R13</f>
        <v/>
      </c>
      <c r="S90" s="17">
        <f>S13</f>
        <v/>
      </c>
      <c r="T90" s="17">
        <f>T13</f>
        <v/>
      </c>
      <c r="U90" s="17">
        <f>U13</f>
        <v/>
      </c>
      <c r="V90" s="17">
        <f>V13</f>
        <v/>
      </c>
      <c r="W90" s="17">
        <f>S90*(1+W91)</f>
        <v/>
      </c>
      <c r="X90" s="17">
        <f>T90*(1+X91)</f>
        <v/>
      </c>
      <c r="Y90" s="17">
        <f>U90*(1+Y91)</f>
        <v/>
      </c>
      <c r="Z90" s="17">
        <f>V90*(1+Z91)</f>
        <v/>
      </c>
      <c r="AA90" s="17">
        <f>W90*(1+AA91)</f>
        <v/>
      </c>
      <c r="AB90" s="17">
        <f>X90*(1+AB91)</f>
        <v/>
      </c>
      <c r="AC90" s="17">
        <f>Y90*(1+AC91)</f>
        <v/>
      </c>
      <c r="AD90" s="17">
        <f>Z90*(1+AD91)</f>
        <v/>
      </c>
      <c r="AF90" s="17">
        <f>AF13</f>
        <v/>
      </c>
      <c r="AG90" s="17">
        <f>AG13</f>
        <v/>
      </c>
      <c r="AH90" s="17">
        <f>AH13</f>
        <v/>
      </c>
      <c r="AI90" s="17">
        <f>AI13</f>
        <v/>
      </c>
      <c r="AJ90" s="17">
        <f>AJ13</f>
        <v/>
      </c>
      <c r="AK90" s="17">
        <f>W90+X90+Y90+Z90</f>
        <v/>
      </c>
      <c r="AL90" s="17">
        <f>AA90+AB90+AC90+AD90</f>
        <v/>
      </c>
      <c r="AM90" s="17">
        <f>AL90*(1+AM91)</f>
        <v/>
      </c>
      <c r="AN90" s="17">
        <f>AM90*(1+AN91)</f>
        <v/>
      </c>
      <c r="AO90" s="17">
        <f>AN90*(1+AO91)</f>
        <v/>
      </c>
    </row>
    <row r="91">
      <c r="D91" s="3" t="inlineStr">
        <is>
          <t>YoY growth (driver)</t>
        </is>
      </c>
      <c r="K91" s="15">
        <f>IFERROR(K90/G90-1,"")</f>
        <v/>
      </c>
      <c r="L91" s="15">
        <f>IFERROR(L90/H90-1,"")</f>
        <v/>
      </c>
      <c r="M91" s="15">
        <f>IFERROR(M90/I90-1,"")</f>
        <v/>
      </c>
      <c r="N91" s="15">
        <f>IFERROR(N90/J90-1,"")</f>
        <v/>
      </c>
      <c r="O91" s="15">
        <f>IFERROR(O90/K90-1,"")</f>
        <v/>
      </c>
      <c r="P91" s="15">
        <f>IFERROR(P90/L90-1,"")</f>
        <v/>
      </c>
      <c r="Q91" s="15">
        <f>IFERROR(Q90/M90-1,"")</f>
        <v/>
      </c>
      <c r="R91" s="15">
        <f>IFERROR(R90/N90-1,"")</f>
        <v/>
      </c>
      <c r="S91" s="15">
        <f>IFERROR(S90/O90-1,"")</f>
        <v/>
      </c>
      <c r="T91" s="15">
        <f>IFERROR(T90/P90-1,"")</f>
        <v/>
      </c>
      <c r="U91" s="15">
        <f>IFERROR(U90/Q90-1,"")</f>
        <v/>
      </c>
      <c r="V91" s="15">
        <f>IFERROR(V90/R90-1,"")</f>
        <v/>
      </c>
      <c r="W91" s="25" t="n">
        <v>0.1</v>
      </c>
      <c r="X91" s="25" t="n">
        <v>0.1</v>
      </c>
      <c r="Y91" s="25" t="n">
        <v>0.1</v>
      </c>
      <c r="Z91" s="25" t="n">
        <v>0.1</v>
      </c>
      <c r="AA91" s="25" t="n">
        <v>0.08</v>
      </c>
      <c r="AB91" s="25" t="n">
        <v>0.08</v>
      </c>
      <c r="AC91" s="25" t="n">
        <v>0.08</v>
      </c>
      <c r="AD91" s="25" t="n">
        <v>0.08</v>
      </c>
      <c r="AG91" s="15">
        <f>IFERROR(AG90/AF90-1,"")</f>
        <v/>
      </c>
      <c r="AH91" s="15">
        <f>IFERROR(AH90/AG90-1,"")</f>
        <v/>
      </c>
      <c r="AI91" s="15">
        <f>IFERROR(AI90/AH90-1,"")</f>
        <v/>
      </c>
      <c r="AJ91" s="15">
        <f>IFERROR(AJ90/AI90-1,"")</f>
        <v/>
      </c>
      <c r="AK91" s="15">
        <f>IFERROR(AK90/AJ90-1,"")</f>
        <v/>
      </c>
      <c r="AL91" s="15">
        <f>IFERROR(AL90/AK90-1,"")</f>
        <v/>
      </c>
      <c r="AM91" s="25" t="n">
        <v>0.06</v>
      </c>
      <c r="AN91" s="25" t="n">
        <v>0.06</v>
      </c>
      <c r="AO91" s="25" t="n">
        <v>0.05</v>
      </c>
    </row>
    <row r="92"/>
    <row r="93">
      <c r="C93" s="6" t="inlineStr">
        <is>
          <t>Total Revenues ($M, derived)</t>
        </is>
      </c>
      <c r="G93" s="11">
        <f>G81+G84+G87+G90</f>
        <v/>
      </c>
      <c r="H93" s="11">
        <f>H81+H84+H87+H90</f>
        <v/>
      </c>
      <c r="I93" s="11">
        <f>I81+I84+I87+I90</f>
        <v/>
      </c>
      <c r="J93" s="11">
        <f>J81+J84+J87+J90</f>
        <v/>
      </c>
      <c r="K93" s="11">
        <f>K81+K84+K87+K90</f>
        <v/>
      </c>
      <c r="L93" s="11">
        <f>L81+L84+L87+L90</f>
        <v/>
      </c>
      <c r="M93" s="11">
        <f>M81+M84+M87+M90</f>
        <v/>
      </c>
      <c r="N93" s="11">
        <f>N81+N84+N87+N90</f>
        <v/>
      </c>
      <c r="O93" s="11">
        <f>O81+O84+O87+O90</f>
        <v/>
      </c>
      <c r="P93" s="11">
        <f>P81+P84+P87+P90</f>
        <v/>
      </c>
      <c r="Q93" s="11">
        <f>Q81+Q84+Q87+Q90</f>
        <v/>
      </c>
      <c r="R93" s="11">
        <f>R81+R84+R87+R90</f>
        <v/>
      </c>
      <c r="S93" s="11">
        <f>S81+S84+S87+S90</f>
        <v/>
      </c>
      <c r="T93" s="11">
        <f>T81+T84+T87+T90</f>
        <v/>
      </c>
      <c r="U93" s="11">
        <f>U81+U84+U87+U90</f>
        <v/>
      </c>
      <c r="V93" s="11">
        <f>V81+V84+V87+V90</f>
        <v/>
      </c>
      <c r="W93" s="11">
        <f>W81+W84+W87+W90</f>
        <v/>
      </c>
      <c r="X93" s="11">
        <f>X81+X84+X87+X90</f>
        <v/>
      </c>
      <c r="Y93" s="11">
        <f>Y81+Y84+Y87+Y90</f>
        <v/>
      </c>
      <c r="Z93" s="11">
        <f>Z81+Z84+Z87+Z90</f>
        <v/>
      </c>
      <c r="AA93" s="11">
        <f>AA81+AA84+AA87+AA90</f>
        <v/>
      </c>
      <c r="AB93" s="11">
        <f>AB81+AB84+AB87+AB90</f>
        <v/>
      </c>
      <c r="AC93" s="11">
        <f>AC81+AC84+AC87+AC90</f>
        <v/>
      </c>
      <c r="AD93" s="11">
        <f>AD81+AD84+AD87+AD90</f>
        <v/>
      </c>
      <c r="AF93" s="11">
        <f>AF81+AF84+AF87+AF90</f>
        <v/>
      </c>
      <c r="AG93" s="11">
        <f>AG81+AG84+AG87+AG90</f>
        <v/>
      </c>
      <c r="AH93" s="11">
        <f>AH81+AH84+AH87+AH90</f>
        <v/>
      </c>
      <c r="AI93" s="11">
        <f>AI81+AI84+AI87+AI90</f>
        <v/>
      </c>
      <c r="AJ93" s="11">
        <f>AJ81+AJ84+AJ87+AJ90</f>
        <v/>
      </c>
      <c r="AK93" s="11">
        <f>AK81+AK84+AK87+AK90</f>
        <v/>
      </c>
      <c r="AL93" s="11">
        <f>AL81+AL84+AL87+AL90</f>
        <v/>
      </c>
      <c r="AM93" s="11">
        <f>AM81+AM84+AM87+AM90</f>
        <v/>
      </c>
      <c r="AN93" s="11">
        <f>AN81+AN84+AN87+AN90</f>
        <v/>
      </c>
      <c r="AO93" s="11">
        <f>AO81+AO84+AO87+AO90</f>
        <v/>
      </c>
    </row>
    <row r="94"/>
    <row r="95">
      <c r="C95" s="8" t="inlineStr">
        <is>
          <t>RPO ($B, memo — AI-contract backlog)</t>
        </is>
      </c>
      <c r="G95" s="27" t="n">
        <v>60.7</v>
      </c>
      <c r="H95" s="27" t="n">
        <v>61.2</v>
      </c>
      <c r="I95" s="27" t="n">
        <v>62.3</v>
      </c>
      <c r="J95" s="27" t="n">
        <v>67.90000000000001</v>
      </c>
      <c r="K95" s="27" t="n">
        <v>64.90000000000001</v>
      </c>
      <c r="L95" s="27" t="n">
        <v>65.5</v>
      </c>
      <c r="M95" s="27" t="n">
        <v>80.2</v>
      </c>
      <c r="N95" s="27" t="n">
        <v>97.90000000000001</v>
      </c>
      <c r="O95" s="27" t="n">
        <v>99.09999999999999</v>
      </c>
      <c r="P95" s="27" t="n">
        <v>97.3</v>
      </c>
      <c r="Q95" s="27" t="n">
        <v>130.2</v>
      </c>
      <c r="R95" s="27" t="n">
        <v>137.8</v>
      </c>
      <c r="S95" s="27" t="n">
        <v>455.3</v>
      </c>
      <c r="T95" s="27" t="n">
        <v>523.3</v>
      </c>
      <c r="U95" s="27" t="n">
        <v>552.6</v>
      </c>
      <c r="V95" s="27" t="n">
        <v>638</v>
      </c>
      <c r="W95" s="28">
        <f>V95*(1+W96)</f>
        <v/>
      </c>
      <c r="X95" s="28">
        <f>W95*(1+X96)</f>
        <v/>
      </c>
      <c r="Y95" s="28">
        <f>X95*(1+Y96)</f>
        <v/>
      </c>
      <c r="Z95" s="28">
        <f>Y95*(1+Z96)</f>
        <v/>
      </c>
      <c r="AA95" s="28">
        <f>Z95*(1+AA96)</f>
        <v/>
      </c>
      <c r="AB95" s="28">
        <f>AA95*(1+AB96)</f>
        <v/>
      </c>
      <c r="AC95" s="28">
        <f>AB95*(1+AC96)</f>
        <v/>
      </c>
      <c r="AD95" s="28">
        <f>AC95*(1+AD96)</f>
        <v/>
      </c>
      <c r="AG95" s="27" t="n">
        <v>67.90000000000001</v>
      </c>
      <c r="AH95" s="27" t="n">
        <v>97.90000000000001</v>
      </c>
      <c r="AI95" s="27" t="n">
        <v>137.8</v>
      </c>
      <c r="AJ95" s="27" t="n">
        <v>638</v>
      </c>
      <c r="AK95" s="28">
        <f>Z95</f>
        <v/>
      </c>
      <c r="AL95" s="28">
        <f>AD95</f>
        <v/>
      </c>
      <c r="AM95" s="28">
        <f>AL95*(1+AM96)</f>
        <v/>
      </c>
      <c r="AN95" s="28">
        <f>AM95*(1+AN96)</f>
        <v/>
      </c>
      <c r="AO95" s="28">
        <f>AN95*(1+AO96)</f>
        <v/>
      </c>
    </row>
    <row r="96">
      <c r="D96" s="3" t="inlineStr">
        <is>
          <t>QoQ growth (driver)</t>
        </is>
      </c>
      <c r="H96" s="15">
        <f>IFERROR(H95/G95-1,"")</f>
        <v/>
      </c>
      <c r="I96" s="15">
        <f>IFERROR(I95/H95-1,"")</f>
        <v/>
      </c>
      <c r="J96" s="15">
        <f>IFERROR(J95/I95-1,"")</f>
        <v/>
      </c>
      <c r="K96" s="15">
        <f>IFERROR(K95/J95-1,"")</f>
        <v/>
      </c>
      <c r="L96" s="15">
        <f>IFERROR(L95/K95-1,"")</f>
        <v/>
      </c>
      <c r="M96" s="15">
        <f>IFERROR(M95/L95-1,"")</f>
        <v/>
      </c>
      <c r="N96" s="15">
        <f>IFERROR(N95/M95-1,"")</f>
        <v/>
      </c>
      <c r="O96" s="15">
        <f>IFERROR(O95/N95-1,"")</f>
        <v/>
      </c>
      <c r="P96" s="15">
        <f>IFERROR(P95/O95-1,"")</f>
        <v/>
      </c>
      <c r="Q96" s="15">
        <f>IFERROR(Q95/P95-1,"")</f>
        <v/>
      </c>
      <c r="R96" s="15">
        <f>IFERROR(R95/Q95-1,"")</f>
        <v/>
      </c>
      <c r="S96" s="15">
        <f>IFERROR(S95/R95-1,"")</f>
        <v/>
      </c>
      <c r="T96" s="15">
        <f>IFERROR(T95/S95-1,"")</f>
        <v/>
      </c>
      <c r="U96" s="15">
        <f>IFERROR(U95/T95-1,"")</f>
        <v/>
      </c>
      <c r="V96" s="15">
        <f>IFERROR(V95/U95-1,"")</f>
        <v/>
      </c>
      <c r="W96" s="25" t="n">
        <v>0.1</v>
      </c>
      <c r="X96" s="25" t="n">
        <v>0.08</v>
      </c>
      <c r="Y96" s="25" t="n">
        <v>0.06</v>
      </c>
      <c r="Z96" s="25" t="n">
        <v>0.05</v>
      </c>
      <c r="AA96" s="25" t="n">
        <v>0.04</v>
      </c>
      <c r="AB96" s="25" t="n">
        <v>0.03</v>
      </c>
      <c r="AC96" s="25" t="n">
        <v>0.03</v>
      </c>
      <c r="AD96" s="25" t="n">
        <v>0.02</v>
      </c>
      <c r="AM96" s="25" t="n">
        <v>0.1</v>
      </c>
      <c r="AN96" s="25" t="n">
        <v>0.08</v>
      </c>
      <c r="AO96" s="25" t="n">
        <v>0.06</v>
      </c>
    </row>
    <row r="97"/>
    <row r="98"/>
    <row r="99">
      <c r="B99" s="16" t="inlineStr">
        <is>
          <t>Balance Sheet</t>
        </is>
      </c>
      <c r="C99" s="16" t="n"/>
      <c r="D99" s="16" t="n"/>
      <c r="E99" s="16" t="n"/>
      <c r="F99" s="16" t="n"/>
      <c r="G99" s="16" t="n"/>
      <c r="H99" s="16" t="n"/>
      <c r="I99" s="16" t="n"/>
      <c r="J99" s="16" t="n"/>
      <c r="K99" s="16" t="n"/>
      <c r="L99" s="16" t="n"/>
      <c r="M99" s="16" t="n"/>
      <c r="N99" s="16" t="n"/>
      <c r="O99" s="16" t="n"/>
      <c r="P99" s="16" t="n"/>
      <c r="Q99" s="16" t="n"/>
      <c r="R99" s="16" t="n"/>
      <c r="S99" s="16" t="n"/>
      <c r="T99" s="16" t="n"/>
      <c r="U99" s="16" t="n"/>
      <c r="V99" s="16" t="n"/>
      <c r="W99" s="16" t="n"/>
      <c r="X99" s="16" t="n"/>
      <c r="Y99" s="16" t="n"/>
      <c r="Z99" s="16" t="n"/>
      <c r="AA99" s="16" t="n"/>
      <c r="AB99" s="16" t="n"/>
      <c r="AC99" s="16" t="n"/>
      <c r="AD99" s="16" t="n"/>
      <c r="AF99" s="16" t="n"/>
      <c r="AG99" s="16" t="n"/>
      <c r="AH99" s="16" t="n"/>
      <c r="AI99" s="16" t="n"/>
      <c r="AJ99" s="16" t="n"/>
      <c r="AK99" s="16" t="n"/>
      <c r="AL99" s="16" t="n"/>
      <c r="AM99" s="16" t="n"/>
      <c r="AN99" s="16" t="n"/>
      <c r="AO99" s="16" t="n"/>
    </row>
    <row r="100"/>
    <row r="101">
      <c r="C101" s="8" t="inlineStr">
        <is>
          <t>Cash and Cash Equivalents</t>
        </is>
      </c>
      <c r="G101" s="9" t="n">
        <v>10448</v>
      </c>
      <c r="H101" s="9" t="n">
        <v>6813</v>
      </c>
      <c r="I101" s="9" t="n">
        <v>8219</v>
      </c>
      <c r="J101" s="9" t="n">
        <v>9765</v>
      </c>
      <c r="K101" s="9" t="n">
        <v>11613</v>
      </c>
      <c r="L101" s="9" t="n">
        <v>8244</v>
      </c>
      <c r="M101" s="9" t="n">
        <v>9481</v>
      </c>
      <c r="N101" s="9" t="n">
        <v>10454</v>
      </c>
      <c r="O101" s="9" t="n">
        <v>10616</v>
      </c>
      <c r="P101" s="9" t="n">
        <v>10941</v>
      </c>
      <c r="Q101" s="9" t="n">
        <v>17406</v>
      </c>
      <c r="R101" s="9" t="n">
        <v>10786</v>
      </c>
      <c r="S101" s="9" t="n">
        <v>10445</v>
      </c>
      <c r="T101" s="9" t="n">
        <v>19241</v>
      </c>
      <c r="U101" s="9" t="n">
        <v>38455</v>
      </c>
      <c r="V101" s="9" t="n">
        <v>31289</v>
      </c>
      <c r="W101" s="17">
        <f>W214</f>
        <v/>
      </c>
      <c r="X101" s="17">
        <f>X214</f>
        <v/>
      </c>
      <c r="Y101" s="17">
        <f>Y214</f>
        <v/>
      </c>
      <c r="Z101" s="17">
        <f>Z214</f>
        <v/>
      </c>
      <c r="AA101" s="17">
        <f>AA214</f>
        <v/>
      </c>
      <c r="AB101" s="17">
        <f>AB214</f>
        <v/>
      </c>
      <c r="AC101" s="17">
        <f>AC214</f>
        <v/>
      </c>
      <c r="AD101" s="17">
        <f>AD214</f>
        <v/>
      </c>
      <c r="AF101" s="9" t="n">
        <v>21383</v>
      </c>
      <c r="AG101" s="9" t="n">
        <v>9765</v>
      </c>
      <c r="AH101" s="9" t="n">
        <v>10454</v>
      </c>
      <c r="AI101" s="9" t="n">
        <v>10786</v>
      </c>
      <c r="AJ101" s="9" t="n">
        <v>31289</v>
      </c>
      <c r="AK101" s="17">
        <f>Z101</f>
        <v/>
      </c>
      <c r="AL101" s="17">
        <f>AD101</f>
        <v/>
      </c>
      <c r="AM101" s="17">
        <f>AM214</f>
        <v/>
      </c>
      <c r="AN101" s="17">
        <f>AN214</f>
        <v/>
      </c>
      <c r="AO101" s="17">
        <f>AO214</f>
        <v/>
      </c>
    </row>
    <row r="102">
      <c r="C102" s="8" t="inlineStr">
        <is>
          <t>Marketable Securities</t>
        </is>
      </c>
      <c r="G102" s="14" t="n">
        <v>772</v>
      </c>
      <c r="H102" s="14" t="n">
        <v>537</v>
      </c>
      <c r="I102" s="14" t="n">
        <v>550</v>
      </c>
      <c r="J102" s="14" t="n">
        <v>422</v>
      </c>
      <c r="K102" s="14" t="n">
        <v>470</v>
      </c>
      <c r="L102" s="14" t="n">
        <v>446</v>
      </c>
      <c r="M102" s="14" t="n">
        <v>423</v>
      </c>
      <c r="N102" s="14" t="n">
        <v>207</v>
      </c>
      <c r="O102" s="14" t="n">
        <v>295</v>
      </c>
      <c r="P102" s="14" t="n">
        <v>370</v>
      </c>
      <c r="Q102" s="14" t="n">
        <v>417</v>
      </c>
      <c r="R102" s="14" t="n">
        <v>417</v>
      </c>
      <c r="S102" s="14" t="n">
        <v>560</v>
      </c>
      <c r="T102" s="14" t="n">
        <v>525</v>
      </c>
      <c r="U102" s="14" t="n">
        <v>677</v>
      </c>
      <c r="V102" s="14" t="n">
        <v>605</v>
      </c>
      <c r="W102" s="23">
        <f>V102</f>
        <v/>
      </c>
      <c r="X102" s="23">
        <f>W102</f>
        <v/>
      </c>
      <c r="Y102" s="23">
        <f>X102</f>
        <v/>
      </c>
      <c r="Z102" s="23">
        <f>Y102</f>
        <v/>
      </c>
      <c r="AA102" s="23">
        <f>Z102</f>
        <v/>
      </c>
      <c r="AB102" s="23">
        <f>AA102</f>
        <v/>
      </c>
      <c r="AC102" s="23">
        <f>AB102</f>
        <v/>
      </c>
      <c r="AD102" s="23">
        <f>AC102</f>
        <v/>
      </c>
      <c r="AF102" s="14" t="n">
        <v>519</v>
      </c>
      <c r="AG102" s="14" t="n">
        <v>422</v>
      </c>
      <c r="AH102" s="14" t="n">
        <v>207</v>
      </c>
      <c r="AI102" s="14" t="n">
        <v>417</v>
      </c>
      <c r="AJ102" s="14" t="n">
        <v>605</v>
      </c>
      <c r="AK102" s="23">
        <f>Z102</f>
        <v/>
      </c>
      <c r="AL102" s="23">
        <f>AD102</f>
        <v/>
      </c>
      <c r="AM102" s="23">
        <f>AL102</f>
        <v/>
      </c>
      <c r="AN102" s="23">
        <f>AM102</f>
        <v/>
      </c>
      <c r="AO102" s="23">
        <f>AN102</f>
        <v/>
      </c>
    </row>
    <row r="103">
      <c r="C103" s="8" t="inlineStr">
        <is>
          <t>Trade Receivables, Net</t>
        </is>
      </c>
      <c r="G103" s="14" t="n">
        <v>5937</v>
      </c>
      <c r="H103" s="14" t="n">
        <v>6197</v>
      </c>
      <c r="I103" s="14" t="n">
        <v>6213</v>
      </c>
      <c r="J103" s="14" t="n">
        <v>6915</v>
      </c>
      <c r="K103" s="14" t="n">
        <v>6519</v>
      </c>
      <c r="L103" s="14" t="n">
        <v>6804</v>
      </c>
      <c r="M103" s="14" t="n">
        <v>7297</v>
      </c>
      <c r="N103" s="14" t="n">
        <v>7874</v>
      </c>
      <c r="O103" s="14" t="n">
        <v>8021</v>
      </c>
      <c r="P103" s="14" t="n">
        <v>8177</v>
      </c>
      <c r="Q103" s="14" t="n">
        <v>8051</v>
      </c>
      <c r="R103" s="14" t="n">
        <v>8558</v>
      </c>
      <c r="S103" s="14" t="n">
        <v>8843</v>
      </c>
      <c r="T103" s="14" t="n">
        <v>9440</v>
      </c>
      <c r="U103" s="14" t="n">
        <v>10719</v>
      </c>
      <c r="V103" s="14" t="n">
        <v>10385</v>
      </c>
      <c r="W103" s="23">
        <f>W154*W14</f>
        <v/>
      </c>
      <c r="X103" s="23">
        <f>X154*X14</f>
        <v/>
      </c>
      <c r="Y103" s="23">
        <f>Y154*Y14</f>
        <v/>
      </c>
      <c r="Z103" s="23">
        <f>Z154*Z14</f>
        <v/>
      </c>
      <c r="AA103" s="23">
        <f>AA154*AA14</f>
        <v/>
      </c>
      <c r="AB103" s="23">
        <f>AB154*AB14</f>
        <v/>
      </c>
      <c r="AC103" s="23">
        <f>AC154*AC14</f>
        <v/>
      </c>
      <c r="AD103" s="23">
        <f>AD154*AD14</f>
        <v/>
      </c>
      <c r="AF103" s="14" t="n">
        <v>5953</v>
      </c>
      <c r="AG103" s="14" t="n">
        <v>6915</v>
      </c>
      <c r="AH103" s="14" t="n">
        <v>7874</v>
      </c>
      <c r="AI103" s="14" t="n">
        <v>8558</v>
      </c>
      <c r="AJ103" s="14" t="n">
        <v>10385</v>
      </c>
      <c r="AK103" s="23">
        <f>Z103</f>
        <v/>
      </c>
      <c r="AL103" s="23">
        <f>AD103</f>
        <v/>
      </c>
      <c r="AM103" s="23">
        <f>AM154*AM14/4</f>
        <v/>
      </c>
      <c r="AN103" s="23">
        <f>AN154*AN14/4</f>
        <v/>
      </c>
      <c r="AO103" s="23">
        <f>AO154*AO14/4</f>
        <v/>
      </c>
    </row>
    <row r="104">
      <c r="C104" s="8" t="inlineStr">
        <is>
          <t>Prepaid Expenses and Other Current Assets</t>
        </is>
      </c>
      <c r="G104" s="14" t="n">
        <v>3847</v>
      </c>
      <c r="H104" s="14" t="n">
        <v>4014</v>
      </c>
      <c r="I104" s="14" t="n">
        <v>3714</v>
      </c>
      <c r="J104" s="14" t="n">
        <v>3902</v>
      </c>
      <c r="K104" s="14" t="n">
        <v>3564</v>
      </c>
      <c r="L104" s="14" t="n">
        <v>3795</v>
      </c>
      <c r="M104" s="14" t="n">
        <v>3862</v>
      </c>
      <c r="N104" s="14" t="n">
        <v>4019</v>
      </c>
      <c r="O104" s="14" t="n">
        <v>4140</v>
      </c>
      <c r="P104" s="14" t="n">
        <v>4015</v>
      </c>
      <c r="Q104" s="14" t="n">
        <v>4242</v>
      </c>
      <c r="R104" s="14" t="n">
        <v>4818</v>
      </c>
      <c r="S104" s="14" t="n">
        <v>4786</v>
      </c>
      <c r="T104" s="14" t="n">
        <v>5160</v>
      </c>
      <c r="U104" s="14" t="n">
        <v>5023</v>
      </c>
      <c r="V104" s="14" t="n">
        <v>4288</v>
      </c>
      <c r="W104" s="23">
        <f>W155*W14</f>
        <v/>
      </c>
      <c r="X104" s="23">
        <f>X155*X14</f>
        <v/>
      </c>
      <c r="Y104" s="23">
        <f>Y155*Y14</f>
        <v/>
      </c>
      <c r="Z104" s="23">
        <f>Z155*Z14</f>
        <v/>
      </c>
      <c r="AA104" s="23">
        <f>AA155*AA14</f>
        <v/>
      </c>
      <c r="AB104" s="23">
        <f>AB155*AB14</f>
        <v/>
      </c>
      <c r="AC104" s="23">
        <f>AC155*AC14</f>
        <v/>
      </c>
      <c r="AD104" s="23">
        <f>AD155*AD14</f>
        <v/>
      </c>
      <c r="AF104" s="14" t="n">
        <v>3778</v>
      </c>
      <c r="AG104" s="14" t="n">
        <v>3902</v>
      </c>
      <c r="AH104" s="14" t="n">
        <v>4019</v>
      </c>
      <c r="AI104" s="14" t="n">
        <v>4818</v>
      </c>
      <c r="AJ104" s="14" t="n">
        <v>4288</v>
      </c>
      <c r="AK104" s="23">
        <f>Z104</f>
        <v/>
      </c>
      <c r="AL104" s="23">
        <f>AD104</f>
        <v/>
      </c>
      <c r="AM104" s="23">
        <f>AM155*AM14/4</f>
        <v/>
      </c>
      <c r="AN104" s="23">
        <f>AN155*AN14/4</f>
        <v/>
      </c>
      <c r="AO104" s="23">
        <f>AO155*AO14/4</f>
        <v/>
      </c>
    </row>
    <row r="105">
      <c r="B105" s="6" t="inlineStr">
        <is>
          <t>Total Current Assets</t>
        </is>
      </c>
      <c r="G105" s="11">
        <f>G101+G102+G103+G104</f>
        <v/>
      </c>
      <c r="H105" s="11">
        <f>H101+H102+H103+H104</f>
        <v/>
      </c>
      <c r="I105" s="11">
        <f>I101+I102+I103+I104</f>
        <v/>
      </c>
      <c r="J105" s="11">
        <f>J101+J102+J103+J104</f>
        <v/>
      </c>
      <c r="K105" s="11">
        <f>K101+K102+K103+K104</f>
        <v/>
      </c>
      <c r="L105" s="11">
        <f>L101+L102+L103+L104</f>
        <v/>
      </c>
      <c r="M105" s="11">
        <f>M101+M102+M103+M104</f>
        <v/>
      </c>
      <c r="N105" s="11">
        <f>N101+N102+N103+N104</f>
        <v/>
      </c>
      <c r="O105" s="11">
        <f>O101+O102+O103+O104</f>
        <v/>
      </c>
      <c r="P105" s="11">
        <f>P101+P102+P103+P104</f>
        <v/>
      </c>
      <c r="Q105" s="11">
        <f>Q101+Q102+Q103+Q104</f>
        <v/>
      </c>
      <c r="R105" s="11">
        <f>R101+R102+R103+R104</f>
        <v/>
      </c>
      <c r="S105" s="11">
        <f>S101+S102+S103+S104</f>
        <v/>
      </c>
      <c r="T105" s="11">
        <f>T101+T102+T103+T104</f>
        <v/>
      </c>
      <c r="U105" s="11">
        <f>U101+U102+U103+U104</f>
        <v/>
      </c>
      <c r="V105" s="11">
        <f>V101+V102+V103+V104</f>
        <v/>
      </c>
      <c r="W105" s="11">
        <f>W101+W102+W103+W104</f>
        <v/>
      </c>
      <c r="X105" s="11">
        <f>X101+X102+X103+X104</f>
        <v/>
      </c>
      <c r="Y105" s="11">
        <f>Y101+Y102+Y103+Y104</f>
        <v/>
      </c>
      <c r="Z105" s="11">
        <f>Z101+Z102+Z103+Z104</f>
        <v/>
      </c>
      <c r="AA105" s="11">
        <f>AA101+AA102+AA103+AA104</f>
        <v/>
      </c>
      <c r="AB105" s="11">
        <f>AB101+AB102+AB103+AB104</f>
        <v/>
      </c>
      <c r="AC105" s="11">
        <f>AC101+AC102+AC103+AC104</f>
        <v/>
      </c>
      <c r="AD105" s="11">
        <f>AD101+AD102+AD103+AD104</f>
        <v/>
      </c>
      <c r="AF105" s="11">
        <f>AF101+AF102+AF103+AF104</f>
        <v/>
      </c>
      <c r="AG105" s="11">
        <f>AG101+AG102+AG103+AG104</f>
        <v/>
      </c>
      <c r="AH105" s="11">
        <f>AH101+AH102+AH103+AH104</f>
        <v/>
      </c>
      <c r="AI105" s="11">
        <f>AI101+AI102+AI103+AI104</f>
        <v/>
      </c>
      <c r="AJ105" s="11">
        <f>AJ101+AJ102+AJ103+AJ104</f>
        <v/>
      </c>
      <c r="AK105" s="11">
        <f>Z105</f>
        <v/>
      </c>
      <c r="AL105" s="11">
        <f>AD105</f>
        <v/>
      </c>
      <c r="AM105" s="11">
        <f>AM101+AM102+AM103+AM104</f>
        <v/>
      </c>
      <c r="AN105" s="11">
        <f>AN101+AN102+AN103+AN104</f>
        <v/>
      </c>
      <c r="AO105" s="11">
        <f>AO101+AO102+AO103+AO104</f>
        <v/>
      </c>
    </row>
    <row r="106">
      <c r="D106" s="3" t="inlineStr">
        <is>
          <t>Recon: Total Current Assets</t>
        </is>
      </c>
      <c r="G106" s="24">
        <f>IF(_reported!G15="","",G105-_reported!G15)</f>
        <v/>
      </c>
      <c r="H106" s="24">
        <f>IF(_reported!H15="","",H105-_reported!H15)</f>
        <v/>
      </c>
      <c r="I106" s="24">
        <f>IF(_reported!I15="","",I105-_reported!I15)</f>
        <v/>
      </c>
      <c r="J106" s="24">
        <f>IF(_reported!J15="","",J105-_reported!J15)</f>
        <v/>
      </c>
      <c r="K106" s="24">
        <f>IF(_reported!K15="","",K105-_reported!K15)</f>
        <v/>
      </c>
      <c r="L106" s="24">
        <f>IF(_reported!L15="","",L105-_reported!L15)</f>
        <v/>
      </c>
      <c r="M106" s="24">
        <f>IF(_reported!M15="","",M105-_reported!M15)</f>
        <v/>
      </c>
      <c r="N106" s="24">
        <f>IF(_reported!N15="","",N105-_reported!N15)</f>
        <v/>
      </c>
      <c r="O106" s="24">
        <f>IF(_reported!O15="","",O105-_reported!O15)</f>
        <v/>
      </c>
      <c r="P106" s="24">
        <f>IF(_reported!P15="","",P105-_reported!P15)</f>
        <v/>
      </c>
      <c r="Q106" s="24">
        <f>IF(_reported!Q15="","",Q105-_reported!Q15)</f>
        <v/>
      </c>
      <c r="R106" s="24">
        <f>IF(_reported!R15="","",R105-_reported!R15)</f>
        <v/>
      </c>
      <c r="S106" s="24">
        <f>IF(_reported!S15="","",S105-_reported!S15)</f>
        <v/>
      </c>
      <c r="T106" s="24">
        <f>IF(_reported!T15="","",T105-_reported!T15)</f>
        <v/>
      </c>
      <c r="U106" s="24">
        <f>IF(_reported!U15="","",U105-_reported!U15)</f>
        <v/>
      </c>
      <c r="V106" s="24">
        <f>IF(_reported!V15="","",V105-_reported!V15)</f>
        <v/>
      </c>
      <c r="AF106" s="24">
        <f>IF(_reported!AF15="","",AF105-_reported!AF15)</f>
        <v/>
      </c>
      <c r="AG106" s="24">
        <f>IF(_reported!AG15="","",AG105-_reported!AG15)</f>
        <v/>
      </c>
      <c r="AH106" s="24">
        <f>IF(_reported!AH15="","",AH105-_reported!AH15)</f>
        <v/>
      </c>
      <c r="AI106" s="24">
        <f>IF(_reported!AI15="","",AI105-_reported!AI15)</f>
        <v/>
      </c>
      <c r="AJ106" s="24">
        <f>IF(_reported!AJ15="","",AJ105-_reported!AJ15)</f>
        <v/>
      </c>
    </row>
    <row r="107"/>
    <row r="108">
      <c r="C108" s="8" t="inlineStr">
        <is>
          <t>Property, Plant and Equipment, Net</t>
        </is>
      </c>
      <c r="G108" s="9" t="n">
        <v>12280</v>
      </c>
      <c r="H108" s="9" t="n">
        <v>14351</v>
      </c>
      <c r="I108" s="9" t="n">
        <v>16345</v>
      </c>
      <c r="J108" s="9" t="n">
        <v>17069</v>
      </c>
      <c r="K108" s="9" t="n">
        <v>17644</v>
      </c>
      <c r="L108" s="9" t="n">
        <v>18009</v>
      </c>
      <c r="M108" s="9" t="n">
        <v>19117</v>
      </c>
      <c r="N108" s="9" t="n">
        <v>21536</v>
      </c>
      <c r="O108" s="9" t="n">
        <v>23094</v>
      </c>
      <c r="P108" s="9" t="n">
        <v>26432</v>
      </c>
      <c r="Q108" s="9" t="n">
        <v>31970</v>
      </c>
      <c r="R108" s="9" t="n">
        <v>43522</v>
      </c>
      <c r="S108" s="9" t="n">
        <v>53194</v>
      </c>
      <c r="T108" s="9" t="n">
        <v>67875</v>
      </c>
      <c r="U108" s="9" t="n">
        <v>83617</v>
      </c>
      <c r="V108" s="9" t="n">
        <v>99957</v>
      </c>
      <c r="W108" s="17">
        <f>V108-W195-W179</f>
        <v/>
      </c>
      <c r="X108" s="17">
        <f>W108-X195-X179</f>
        <v/>
      </c>
      <c r="Y108" s="17">
        <f>X108-Y195-Y179</f>
        <v/>
      </c>
      <c r="Z108" s="17">
        <f>Y108-Z195-Z179</f>
        <v/>
      </c>
      <c r="AA108" s="17">
        <f>Z108-AA195-AA179</f>
        <v/>
      </c>
      <c r="AB108" s="17">
        <f>AA108-AB195-AB179</f>
        <v/>
      </c>
      <c r="AC108" s="17">
        <f>AB108-AC195-AC179</f>
        <v/>
      </c>
      <c r="AD108" s="17">
        <f>AC108-AD195-AD179</f>
        <v/>
      </c>
      <c r="AF108" s="9" t="n">
        <v>9716</v>
      </c>
      <c r="AG108" s="9" t="n">
        <v>17069</v>
      </c>
      <c r="AH108" s="9" t="n">
        <v>21536</v>
      </c>
      <c r="AI108" s="9" t="n">
        <v>43522</v>
      </c>
      <c r="AJ108" s="9" t="n">
        <v>99957</v>
      </c>
      <c r="AK108" s="17">
        <f>Z108</f>
        <v/>
      </c>
      <c r="AL108" s="17">
        <f>AD108</f>
        <v/>
      </c>
      <c r="AM108" s="17">
        <f>AL108-AM195-AM179</f>
        <v/>
      </c>
      <c r="AN108" s="17">
        <f>AM108-AN195-AN179</f>
        <v/>
      </c>
      <c r="AO108" s="17">
        <f>AN108-AO195-AO179</f>
        <v/>
      </c>
    </row>
    <row r="109">
      <c r="C109" s="8" t="inlineStr">
        <is>
          <t>Goodwill</t>
        </is>
      </c>
      <c r="G109" s="14" t="n">
        <v>61629</v>
      </c>
      <c r="H109" s="14" t="n">
        <v>61513</v>
      </c>
      <c r="I109" s="14" t="n">
        <v>61499</v>
      </c>
      <c r="J109" s="14" t="n">
        <v>62261</v>
      </c>
      <c r="K109" s="14" t="n">
        <v>62206</v>
      </c>
      <c r="L109" s="14" t="n">
        <v>62231</v>
      </c>
      <c r="M109" s="14" t="n">
        <v>62222</v>
      </c>
      <c r="N109" s="14" t="n">
        <v>62230</v>
      </c>
      <c r="O109" s="14" t="n">
        <v>62249</v>
      </c>
      <c r="P109" s="14" t="n">
        <v>62204</v>
      </c>
      <c r="Q109" s="14" t="n">
        <v>62171</v>
      </c>
      <c r="R109" s="14" t="n">
        <v>62207</v>
      </c>
      <c r="S109" s="14" t="n">
        <v>62211</v>
      </c>
      <c r="T109" s="14" t="n">
        <v>62207</v>
      </c>
      <c r="U109" s="14" t="n">
        <v>62274</v>
      </c>
      <c r="V109" s="14" t="n">
        <v>62261</v>
      </c>
      <c r="W109" s="23">
        <f>V109</f>
        <v/>
      </c>
      <c r="X109" s="23">
        <f>W109</f>
        <v/>
      </c>
      <c r="Y109" s="23">
        <f>X109</f>
        <v/>
      </c>
      <c r="Z109" s="23">
        <f>Y109</f>
        <v/>
      </c>
      <c r="AA109" s="23">
        <f>Z109</f>
        <v/>
      </c>
      <c r="AB109" s="23">
        <f>AA109</f>
        <v/>
      </c>
      <c r="AC109" s="23">
        <f>AB109</f>
        <v/>
      </c>
      <c r="AD109" s="23">
        <f>AC109</f>
        <v/>
      </c>
      <c r="AF109" s="14" t="n">
        <v>43811</v>
      </c>
      <c r="AG109" s="14" t="n">
        <v>62261</v>
      </c>
      <c r="AH109" s="14" t="n">
        <v>62230</v>
      </c>
      <c r="AI109" s="14" t="n">
        <v>62207</v>
      </c>
      <c r="AJ109" s="14" t="n">
        <v>62261</v>
      </c>
      <c r="AK109" s="23">
        <f>Z109</f>
        <v/>
      </c>
      <c r="AL109" s="23">
        <f>AD109</f>
        <v/>
      </c>
      <c r="AM109" s="23">
        <f>AL109</f>
        <v/>
      </c>
      <c r="AN109" s="23">
        <f>AM109</f>
        <v/>
      </c>
      <c r="AO109" s="23">
        <f>AN109</f>
        <v/>
      </c>
    </row>
    <row r="110">
      <c r="C110" s="8" t="inlineStr">
        <is>
          <t>Deferred Tax Assets</t>
        </is>
      </c>
      <c r="G110" s="14" t="n">
        <v>12065</v>
      </c>
      <c r="H110" s="14" t="n">
        <v>12091</v>
      </c>
      <c r="I110" s="14" t="n">
        <v>12153</v>
      </c>
      <c r="J110" s="14" t="n">
        <v>12226</v>
      </c>
      <c r="K110" s="14" t="n">
        <v>12243</v>
      </c>
      <c r="L110" s="14" t="n">
        <v>12758</v>
      </c>
      <c r="M110" s="14" t="n">
        <v>12688</v>
      </c>
      <c r="N110" s="14" t="n">
        <v>12273</v>
      </c>
      <c r="O110" s="14" t="n">
        <v>12219</v>
      </c>
      <c r="P110" s="14" t="n">
        <v>11984</v>
      </c>
      <c r="Q110" s="14" t="n">
        <v>11799</v>
      </c>
      <c r="R110" s="14" t="n">
        <v>11877</v>
      </c>
      <c r="S110" s="14" t="n">
        <v>11734</v>
      </c>
      <c r="T110" s="14" t="n">
        <v>11531</v>
      </c>
      <c r="U110" s="14" t="n">
        <v>11360</v>
      </c>
      <c r="V110" s="14" t="n">
        <v>11541</v>
      </c>
      <c r="W110" s="23">
        <f>V110</f>
        <v/>
      </c>
      <c r="X110" s="23">
        <f>W110</f>
        <v/>
      </c>
      <c r="Y110" s="23">
        <f>X110</f>
        <v/>
      </c>
      <c r="Z110" s="23">
        <f>Y110</f>
        <v/>
      </c>
      <c r="AA110" s="23">
        <f>Z110</f>
        <v/>
      </c>
      <c r="AB110" s="23">
        <f>AA110</f>
        <v/>
      </c>
      <c r="AC110" s="23">
        <f>AB110</f>
        <v/>
      </c>
      <c r="AD110" s="23">
        <f>AC110</f>
        <v/>
      </c>
      <c r="AF110" s="14" t="n">
        <v>12782</v>
      </c>
      <c r="AG110" s="14" t="n">
        <v>12226</v>
      </c>
      <c r="AH110" s="14" t="n">
        <v>12273</v>
      </c>
      <c r="AI110" s="14" t="n">
        <v>11877</v>
      </c>
      <c r="AJ110" s="14" t="n">
        <v>11541</v>
      </c>
      <c r="AK110" s="23">
        <f>Z110</f>
        <v/>
      </c>
      <c r="AL110" s="23">
        <f>AD110</f>
        <v/>
      </c>
      <c r="AM110" s="23">
        <f>AL110</f>
        <v/>
      </c>
      <c r="AN110" s="23">
        <f>AM110</f>
        <v/>
      </c>
      <c r="AO110" s="23">
        <f>AN110</f>
        <v/>
      </c>
    </row>
    <row r="111">
      <c r="C111" s="8" t="inlineStr">
        <is>
          <t>Other Non-Current Assets (incl. intangibles, lease ROU)</t>
        </is>
      </c>
      <c r="G111" s="14" t="n">
        <v>23331</v>
      </c>
      <c r="H111" s="14" t="n">
        <v>22953</v>
      </c>
      <c r="I111" s="14" t="n">
        <v>22927</v>
      </c>
      <c r="J111" s="14" t="n">
        <v>21824</v>
      </c>
      <c r="K111" s="14" t="n">
        <v>22403</v>
      </c>
      <c r="L111" s="14" t="n">
        <v>22037</v>
      </c>
      <c r="M111" s="14" t="n">
        <v>21992</v>
      </c>
      <c r="N111" s="14" t="n">
        <v>22383</v>
      </c>
      <c r="O111" s="14" t="n">
        <v>23580</v>
      </c>
      <c r="P111" s="14" t="n">
        <v>24360</v>
      </c>
      <c r="Q111" s="14" t="n">
        <v>25322</v>
      </c>
      <c r="R111" s="14" t="n">
        <v>26176</v>
      </c>
      <c r="S111" s="14" t="n">
        <v>28676</v>
      </c>
      <c r="T111" s="14" t="n">
        <v>29005</v>
      </c>
      <c r="U111" s="14" t="n">
        <v>33115</v>
      </c>
      <c r="V111" s="14" t="n">
        <v>41433</v>
      </c>
      <c r="W111" s="23">
        <f>V111+W23</f>
        <v/>
      </c>
      <c r="X111" s="23">
        <f>W111+X23</f>
        <v/>
      </c>
      <c r="Y111" s="23">
        <f>X111+Y23</f>
        <v/>
      </c>
      <c r="Z111" s="23">
        <f>Y111+Z23</f>
        <v/>
      </c>
      <c r="AA111" s="23">
        <f>Z111+AA23</f>
        <v/>
      </c>
      <c r="AB111" s="23">
        <f>AA111+AB23</f>
        <v/>
      </c>
      <c r="AC111" s="23">
        <f>AB111+AC23</f>
        <v/>
      </c>
      <c r="AD111" s="23">
        <f>AC111+AD23</f>
        <v/>
      </c>
      <c r="AF111" s="14" t="n">
        <v>11355</v>
      </c>
      <c r="AG111" s="14" t="n">
        <v>21824</v>
      </c>
      <c r="AH111" s="14" t="n">
        <v>22383</v>
      </c>
      <c r="AI111" s="14" t="n">
        <v>26176</v>
      </c>
      <c r="AJ111" s="14" t="n">
        <v>41433</v>
      </c>
      <c r="AK111" s="23">
        <f>Z111</f>
        <v/>
      </c>
      <c r="AL111" s="23">
        <f>AD111</f>
        <v/>
      </c>
      <c r="AM111" s="23">
        <f>AL111+AM23</f>
        <v/>
      </c>
      <c r="AN111" s="23">
        <f>AM111+AN23</f>
        <v/>
      </c>
      <c r="AO111" s="23">
        <f>AN111+AO23</f>
        <v/>
      </c>
    </row>
    <row r="112">
      <c r="B112" s="6" t="inlineStr">
        <is>
          <t>Total Non-Current Assets</t>
        </is>
      </c>
      <c r="G112" s="11">
        <f>G108+G109+G110+G111</f>
        <v/>
      </c>
      <c r="H112" s="11">
        <f>H108+H109+H110+H111</f>
        <v/>
      </c>
      <c r="I112" s="11">
        <f>I108+I109+I110+I111</f>
        <v/>
      </c>
      <c r="J112" s="11">
        <f>J108+J109+J110+J111</f>
        <v/>
      </c>
      <c r="K112" s="11">
        <f>K108+K109+K110+K111</f>
        <v/>
      </c>
      <c r="L112" s="11">
        <f>L108+L109+L110+L111</f>
        <v/>
      </c>
      <c r="M112" s="11">
        <f>M108+M109+M110+M111</f>
        <v/>
      </c>
      <c r="N112" s="11">
        <f>N108+N109+N110+N111</f>
        <v/>
      </c>
      <c r="O112" s="11">
        <f>O108+O109+O110+O111</f>
        <v/>
      </c>
      <c r="P112" s="11">
        <f>P108+P109+P110+P111</f>
        <v/>
      </c>
      <c r="Q112" s="11">
        <f>Q108+Q109+Q110+Q111</f>
        <v/>
      </c>
      <c r="R112" s="11">
        <f>R108+R109+R110+R111</f>
        <v/>
      </c>
      <c r="S112" s="11">
        <f>S108+S109+S110+S111</f>
        <v/>
      </c>
      <c r="T112" s="11">
        <f>T108+T109+T110+T111</f>
        <v/>
      </c>
      <c r="U112" s="11">
        <f>U108+U109+U110+U111</f>
        <v/>
      </c>
      <c r="V112" s="11">
        <f>V108+V109+V110+V111</f>
        <v/>
      </c>
      <c r="W112" s="11">
        <f>W108+W109+W110+W111</f>
        <v/>
      </c>
      <c r="X112" s="11">
        <f>X108+X109+X110+X111</f>
        <v/>
      </c>
      <c r="Y112" s="11">
        <f>Y108+Y109+Y110+Y111</f>
        <v/>
      </c>
      <c r="Z112" s="11">
        <f>Z108+Z109+Z110+Z111</f>
        <v/>
      </c>
      <c r="AA112" s="11">
        <f>AA108+AA109+AA110+AA111</f>
        <v/>
      </c>
      <c r="AB112" s="11">
        <f>AB108+AB109+AB110+AB111</f>
        <v/>
      </c>
      <c r="AC112" s="11">
        <f>AC108+AC109+AC110+AC111</f>
        <v/>
      </c>
      <c r="AD112" s="11">
        <f>AD108+AD109+AD110+AD111</f>
        <v/>
      </c>
      <c r="AF112" s="11">
        <f>AF108+AF109+AF110+AF111</f>
        <v/>
      </c>
      <c r="AG112" s="11">
        <f>AG108+AG109+AG110+AG111</f>
        <v/>
      </c>
      <c r="AH112" s="11">
        <f>AH108+AH109+AH110+AH111</f>
        <v/>
      </c>
      <c r="AI112" s="11">
        <f>AI108+AI109+AI110+AI111</f>
        <v/>
      </c>
      <c r="AJ112" s="11">
        <f>AJ108+AJ109+AJ110+AJ111</f>
        <v/>
      </c>
      <c r="AK112" s="11">
        <f>Z112</f>
        <v/>
      </c>
      <c r="AL112" s="11">
        <f>AD112</f>
        <v/>
      </c>
      <c r="AM112" s="11">
        <f>AM108+AM109+AM110+AM111</f>
        <v/>
      </c>
      <c r="AN112" s="11">
        <f>AN108+AN109+AN110+AN111</f>
        <v/>
      </c>
      <c r="AO112" s="11">
        <f>AO108+AO109+AO110+AO111</f>
        <v/>
      </c>
    </row>
    <row r="113">
      <c r="D113" s="3" t="inlineStr">
        <is>
          <t>Recon: Total Non-Current Assets</t>
        </is>
      </c>
      <c r="G113" s="24">
        <f>IF(_reported!G16="","",G112-_reported!G16)</f>
        <v/>
      </c>
      <c r="H113" s="24">
        <f>IF(_reported!H16="","",H112-_reported!H16)</f>
        <v/>
      </c>
      <c r="I113" s="24">
        <f>IF(_reported!I16="","",I112-_reported!I16)</f>
        <v/>
      </c>
      <c r="J113" s="24">
        <f>IF(_reported!J16="","",J112-_reported!J16)</f>
        <v/>
      </c>
      <c r="K113" s="24">
        <f>IF(_reported!K16="","",K112-_reported!K16)</f>
        <v/>
      </c>
      <c r="L113" s="24">
        <f>IF(_reported!L16="","",L112-_reported!L16)</f>
        <v/>
      </c>
      <c r="M113" s="24">
        <f>IF(_reported!M16="","",M112-_reported!M16)</f>
        <v/>
      </c>
      <c r="N113" s="24">
        <f>IF(_reported!N16="","",N112-_reported!N16)</f>
        <v/>
      </c>
      <c r="O113" s="24">
        <f>IF(_reported!O16="","",O112-_reported!O16)</f>
        <v/>
      </c>
      <c r="P113" s="24">
        <f>IF(_reported!P16="","",P112-_reported!P16)</f>
        <v/>
      </c>
      <c r="Q113" s="24">
        <f>IF(_reported!Q16="","",Q112-_reported!Q16)</f>
        <v/>
      </c>
      <c r="R113" s="24">
        <f>IF(_reported!R16="","",R112-_reported!R16)</f>
        <v/>
      </c>
      <c r="S113" s="24">
        <f>IF(_reported!S16="","",S112-_reported!S16)</f>
        <v/>
      </c>
      <c r="T113" s="24">
        <f>IF(_reported!T16="","",T112-_reported!T16)</f>
        <v/>
      </c>
      <c r="U113" s="24">
        <f>IF(_reported!U16="","",U112-_reported!U16)</f>
        <v/>
      </c>
      <c r="V113" s="24">
        <f>IF(_reported!V16="","",V112-_reported!V16)</f>
        <v/>
      </c>
      <c r="AF113" s="24">
        <f>IF(_reported!AF16="","",AF112-_reported!AF16)</f>
        <v/>
      </c>
      <c r="AG113" s="24">
        <f>IF(_reported!AG16="","",AG112-_reported!AG16)</f>
        <v/>
      </c>
      <c r="AH113" s="24">
        <f>IF(_reported!AH16="","",AH112-_reported!AH16)</f>
        <v/>
      </c>
      <c r="AI113" s="24">
        <f>IF(_reported!AI16="","",AI112-_reported!AI16)</f>
        <v/>
      </c>
      <c r="AJ113" s="24">
        <f>IF(_reported!AJ16="","",AJ112-_reported!AJ16)</f>
        <v/>
      </c>
    </row>
    <row r="114">
      <c r="A114" s="10" t="inlineStr">
        <is>
          <t>x</t>
        </is>
      </c>
      <c r="B114" s="6" t="inlineStr">
        <is>
          <t>Total Assets</t>
        </is>
      </c>
      <c r="G114" s="11">
        <f>G105+G112</f>
        <v/>
      </c>
      <c r="H114" s="11">
        <f>H105+H112</f>
        <v/>
      </c>
      <c r="I114" s="11">
        <f>I105+I112</f>
        <v/>
      </c>
      <c r="J114" s="11">
        <f>J105+J112</f>
        <v/>
      </c>
      <c r="K114" s="11">
        <f>K105+K112</f>
        <v/>
      </c>
      <c r="L114" s="11">
        <f>L105+L112</f>
        <v/>
      </c>
      <c r="M114" s="11">
        <f>M105+M112</f>
        <v/>
      </c>
      <c r="N114" s="11">
        <f>N105+N112</f>
        <v/>
      </c>
      <c r="O114" s="11">
        <f>O105+O112</f>
        <v/>
      </c>
      <c r="P114" s="11">
        <f>P105+P112</f>
        <v/>
      </c>
      <c r="Q114" s="11">
        <f>Q105+Q112</f>
        <v/>
      </c>
      <c r="R114" s="11">
        <f>R105+R112</f>
        <v/>
      </c>
      <c r="S114" s="11">
        <f>S105+S112</f>
        <v/>
      </c>
      <c r="T114" s="11">
        <f>T105+T112</f>
        <v/>
      </c>
      <c r="U114" s="11">
        <f>U105+U112</f>
        <v/>
      </c>
      <c r="V114" s="11">
        <f>V105+V112</f>
        <v/>
      </c>
      <c r="W114" s="11">
        <f>W105+W112</f>
        <v/>
      </c>
      <c r="X114" s="11">
        <f>X105+X112</f>
        <v/>
      </c>
      <c r="Y114" s="11">
        <f>Y105+Y112</f>
        <v/>
      </c>
      <c r="Z114" s="11">
        <f>Z105+Z112</f>
        <v/>
      </c>
      <c r="AA114" s="11">
        <f>AA105+AA112</f>
        <v/>
      </c>
      <c r="AB114" s="11">
        <f>AB105+AB112</f>
        <v/>
      </c>
      <c r="AC114" s="11">
        <f>AC105+AC112</f>
        <v/>
      </c>
      <c r="AD114" s="11">
        <f>AD105+AD112</f>
        <v/>
      </c>
      <c r="AF114" s="11">
        <f>AF105+AF112</f>
        <v/>
      </c>
      <c r="AG114" s="11">
        <f>AG105+AG112</f>
        <v/>
      </c>
      <c r="AH114" s="11">
        <f>AH105+AH112</f>
        <v/>
      </c>
      <c r="AI114" s="11">
        <f>AI105+AI112</f>
        <v/>
      </c>
      <c r="AJ114" s="11">
        <f>AJ105+AJ112</f>
        <v/>
      </c>
      <c r="AK114" s="11">
        <f>Z114</f>
        <v/>
      </c>
      <c r="AL114" s="11">
        <f>AD114</f>
        <v/>
      </c>
      <c r="AM114" s="11">
        <f>AM105+AM112</f>
        <v/>
      </c>
      <c r="AN114" s="11">
        <f>AN105+AN112</f>
        <v/>
      </c>
      <c r="AO114" s="11">
        <f>AO105+AO112</f>
        <v/>
      </c>
    </row>
    <row r="115">
      <c r="D115" s="3" t="inlineStr">
        <is>
          <t>Recon: Total Assets</t>
        </is>
      </c>
      <c r="G115" s="24">
        <f>IF(_reported!G17="","",G114-_reported!G17)</f>
        <v/>
      </c>
      <c r="H115" s="24">
        <f>IF(_reported!H17="","",H114-_reported!H17)</f>
        <v/>
      </c>
      <c r="I115" s="24">
        <f>IF(_reported!I17="","",I114-_reported!I17)</f>
        <v/>
      </c>
      <c r="J115" s="24">
        <f>IF(_reported!J17="","",J114-_reported!J17)</f>
        <v/>
      </c>
      <c r="K115" s="24">
        <f>IF(_reported!K17="","",K114-_reported!K17)</f>
        <v/>
      </c>
      <c r="L115" s="24">
        <f>IF(_reported!L17="","",L114-_reported!L17)</f>
        <v/>
      </c>
      <c r="M115" s="24">
        <f>IF(_reported!M17="","",M114-_reported!M17)</f>
        <v/>
      </c>
      <c r="N115" s="24">
        <f>IF(_reported!N17="","",N114-_reported!N17)</f>
        <v/>
      </c>
      <c r="O115" s="24">
        <f>IF(_reported!O17="","",O114-_reported!O17)</f>
        <v/>
      </c>
      <c r="P115" s="24">
        <f>IF(_reported!P17="","",P114-_reported!P17)</f>
        <v/>
      </c>
      <c r="Q115" s="24">
        <f>IF(_reported!Q17="","",Q114-_reported!Q17)</f>
        <v/>
      </c>
      <c r="R115" s="24">
        <f>IF(_reported!R17="","",R114-_reported!R17)</f>
        <v/>
      </c>
      <c r="S115" s="24">
        <f>IF(_reported!S17="","",S114-_reported!S17)</f>
        <v/>
      </c>
      <c r="T115" s="24">
        <f>IF(_reported!T17="","",T114-_reported!T17)</f>
        <v/>
      </c>
      <c r="U115" s="24">
        <f>IF(_reported!U17="","",U114-_reported!U17)</f>
        <v/>
      </c>
      <c r="V115" s="24">
        <f>IF(_reported!V17="","",V114-_reported!V17)</f>
        <v/>
      </c>
      <c r="AF115" s="24">
        <f>IF(_reported!AF17="","",AF114-_reported!AF17)</f>
        <v/>
      </c>
      <c r="AG115" s="24">
        <f>IF(_reported!AG17="","",AG114-_reported!AG17)</f>
        <v/>
      </c>
      <c r="AH115" s="24">
        <f>IF(_reported!AH17="","",AH114-_reported!AH17)</f>
        <v/>
      </c>
      <c r="AI115" s="24">
        <f>IF(_reported!AI17="","",AI114-_reported!AI17)</f>
        <v/>
      </c>
      <c r="AJ115" s="24">
        <f>IF(_reported!AJ17="","",AJ114-_reported!AJ17)</f>
        <v/>
      </c>
    </row>
    <row r="116"/>
    <row r="117">
      <c r="C117" s="8" t="inlineStr">
        <is>
          <t>Notes Payable and Other Borrowings, Current</t>
        </is>
      </c>
      <c r="G117" s="9" t="n">
        <v>16097</v>
      </c>
      <c r="H117" s="9" t="n">
        <v>9746</v>
      </c>
      <c r="I117" s="9" t="n">
        <v>5415</v>
      </c>
      <c r="J117" s="9" t="n">
        <v>4061</v>
      </c>
      <c r="K117" s="9" t="n">
        <v>4499</v>
      </c>
      <c r="L117" s="9" t="n">
        <v>6321</v>
      </c>
      <c r="M117" s="9" t="n">
        <v>5510</v>
      </c>
      <c r="N117" s="9" t="n">
        <v>10605</v>
      </c>
      <c r="O117" s="9" t="n">
        <v>9201</v>
      </c>
      <c r="P117" s="9" t="n">
        <v>8162</v>
      </c>
      <c r="Q117" s="9" t="n">
        <v>8167</v>
      </c>
      <c r="R117" s="9" t="n">
        <v>7271</v>
      </c>
      <c r="S117" s="9" t="n">
        <v>9079</v>
      </c>
      <c r="T117" s="9" t="n">
        <v>8091</v>
      </c>
      <c r="U117" s="9" t="n">
        <v>9887</v>
      </c>
      <c r="V117" s="9" t="n">
        <v>7199</v>
      </c>
      <c r="W117" s="17">
        <f>V117</f>
        <v/>
      </c>
      <c r="X117" s="17">
        <f>W117</f>
        <v/>
      </c>
      <c r="Y117" s="17">
        <f>X117</f>
        <v/>
      </c>
      <c r="Z117" s="17">
        <f>Y117</f>
        <v/>
      </c>
      <c r="AA117" s="17">
        <f>Z117</f>
        <v/>
      </c>
      <c r="AB117" s="17">
        <f>AA117</f>
        <v/>
      </c>
      <c r="AC117" s="17">
        <f>AB117</f>
        <v/>
      </c>
      <c r="AD117" s="17">
        <f>AC117</f>
        <v/>
      </c>
      <c r="AF117" s="9" t="n">
        <v>3749</v>
      </c>
      <c r="AG117" s="9" t="n">
        <v>4061</v>
      </c>
      <c r="AH117" s="9" t="n">
        <v>10605</v>
      </c>
      <c r="AI117" s="9" t="n">
        <v>7271</v>
      </c>
      <c r="AJ117" s="9" t="n">
        <v>7199</v>
      </c>
      <c r="AK117" s="17">
        <f>Z117</f>
        <v/>
      </c>
      <c r="AL117" s="17">
        <f>AD117</f>
        <v/>
      </c>
      <c r="AM117" s="17">
        <f>AL117</f>
        <v/>
      </c>
      <c r="AN117" s="17">
        <f>AM117</f>
        <v/>
      </c>
      <c r="AO117" s="17">
        <f>AN117</f>
        <v/>
      </c>
    </row>
    <row r="118">
      <c r="C118" s="8" t="inlineStr">
        <is>
          <t>Accounts Payable</t>
        </is>
      </c>
      <c r="G118" s="14" t="n">
        <v>1461</v>
      </c>
      <c r="H118" s="14" t="n">
        <v>1647</v>
      </c>
      <c r="I118" s="14" t="n">
        <v>1610</v>
      </c>
      <c r="J118" s="14" t="n">
        <v>1204</v>
      </c>
      <c r="K118" s="14" t="n">
        <v>1034</v>
      </c>
      <c r="L118" s="14" t="n">
        <v>1107</v>
      </c>
      <c r="M118" s="14" t="n">
        <v>1658</v>
      </c>
      <c r="N118" s="14" t="n">
        <v>2357</v>
      </c>
      <c r="O118" s="14" t="n">
        <v>2207</v>
      </c>
      <c r="P118" s="14" t="n">
        <v>2679</v>
      </c>
      <c r="Q118" s="14" t="n">
        <v>2423</v>
      </c>
      <c r="R118" s="14" t="n">
        <v>5113</v>
      </c>
      <c r="S118" s="14" t="n">
        <v>8203</v>
      </c>
      <c r="T118" s="14" t="n">
        <v>10140</v>
      </c>
      <c r="U118" s="14" t="n">
        <v>9474</v>
      </c>
      <c r="V118" s="14" t="n">
        <v>10977</v>
      </c>
      <c r="W118" s="23">
        <f>W156*(-W195)</f>
        <v/>
      </c>
      <c r="X118" s="23">
        <f>X156*(-X195)</f>
        <v/>
      </c>
      <c r="Y118" s="23">
        <f>Y156*(-Y195)</f>
        <v/>
      </c>
      <c r="Z118" s="23">
        <f>Z156*(-Z195)</f>
        <v/>
      </c>
      <c r="AA118" s="23">
        <f>AA156*(-AA195)</f>
        <v/>
      </c>
      <c r="AB118" s="23">
        <f>AB156*(-AB195)</f>
        <v/>
      </c>
      <c r="AC118" s="23">
        <f>AC156*(-AC195)</f>
        <v/>
      </c>
      <c r="AD118" s="23">
        <f>AD156*(-AD195)</f>
        <v/>
      </c>
      <c r="AF118" s="14" t="n">
        <v>1317</v>
      </c>
      <c r="AG118" s="14" t="n">
        <v>1204</v>
      </c>
      <c r="AH118" s="14" t="n">
        <v>2357</v>
      </c>
      <c r="AI118" s="14" t="n">
        <v>5113</v>
      </c>
      <c r="AJ118" s="14" t="n">
        <v>10977</v>
      </c>
      <c r="AK118" s="23">
        <f>Z118</f>
        <v/>
      </c>
      <c r="AL118" s="23">
        <f>AD118</f>
        <v/>
      </c>
      <c r="AM118" s="23">
        <f>AM156*(-AM195/4)</f>
        <v/>
      </c>
      <c r="AN118" s="23">
        <f>AN156*(-AN195/4)</f>
        <v/>
      </c>
      <c r="AO118" s="23">
        <f>AO156*(-AO195/4)</f>
        <v/>
      </c>
    </row>
    <row r="119">
      <c r="C119" s="8" t="inlineStr">
        <is>
          <t>Accrued Compensation and Related Benefits</t>
        </is>
      </c>
      <c r="G119" s="14" t="n">
        <v>1958</v>
      </c>
      <c r="H119" s="14" t="n">
        <v>1780</v>
      </c>
      <c r="I119" s="14" t="n">
        <v>1736</v>
      </c>
      <c r="J119" s="14" t="n">
        <v>2053</v>
      </c>
      <c r="K119" s="14" t="n">
        <v>1818</v>
      </c>
      <c r="L119" s="14" t="n">
        <v>1706</v>
      </c>
      <c r="M119" s="14" t="n">
        <v>1796</v>
      </c>
      <c r="N119" s="14" t="n">
        <v>1916</v>
      </c>
      <c r="O119" s="14" t="n">
        <v>1772</v>
      </c>
      <c r="P119" s="14" t="n">
        <v>1653</v>
      </c>
      <c r="Q119" s="14" t="n">
        <v>1839</v>
      </c>
      <c r="R119" s="14" t="n">
        <v>2243</v>
      </c>
      <c r="S119" s="14" t="n">
        <v>1794</v>
      </c>
      <c r="T119" s="14" t="n">
        <v>1947</v>
      </c>
      <c r="U119" s="14" t="n">
        <v>1940</v>
      </c>
      <c r="V119" s="14" t="n">
        <v>2225</v>
      </c>
      <c r="W119" s="23">
        <f>W157*W14</f>
        <v/>
      </c>
      <c r="X119" s="23">
        <f>X157*X14</f>
        <v/>
      </c>
      <c r="Y119" s="23">
        <f>Y157*Y14</f>
        <v/>
      </c>
      <c r="Z119" s="23">
        <f>Z157*Z14</f>
        <v/>
      </c>
      <c r="AA119" s="23">
        <f>AA157*AA14</f>
        <v/>
      </c>
      <c r="AB119" s="23">
        <f>AB157*AB14</f>
        <v/>
      </c>
      <c r="AC119" s="23">
        <f>AC157*AC14</f>
        <v/>
      </c>
      <c r="AD119" s="23">
        <f>AD157*AD14</f>
        <v/>
      </c>
      <c r="AF119" s="14" t="n">
        <v>1944</v>
      </c>
      <c r="AG119" s="14" t="n">
        <v>2053</v>
      </c>
      <c r="AH119" s="14" t="n">
        <v>1916</v>
      </c>
      <c r="AI119" s="14" t="n">
        <v>2243</v>
      </c>
      <c r="AJ119" s="14" t="n">
        <v>2225</v>
      </c>
      <c r="AK119" s="23">
        <f>Z119</f>
        <v/>
      </c>
      <c r="AL119" s="23">
        <f>AD119</f>
        <v/>
      </c>
      <c r="AM119" s="23">
        <f>AM157*AM14/4</f>
        <v/>
      </c>
      <c r="AN119" s="23">
        <f>AN157*AN14/4</f>
        <v/>
      </c>
      <c r="AO119" s="23">
        <f>AO157*AO14/4</f>
        <v/>
      </c>
    </row>
    <row r="120">
      <c r="C120" s="8" t="inlineStr">
        <is>
          <t>Deferred Revenues</t>
        </is>
      </c>
      <c r="G120" s="14" t="n">
        <v>10473</v>
      </c>
      <c r="H120" s="14" t="n">
        <v>8705</v>
      </c>
      <c r="I120" s="14" t="n">
        <v>8598</v>
      </c>
      <c r="J120" s="14" t="n">
        <v>8970</v>
      </c>
      <c r="K120" s="14" t="n">
        <v>11120</v>
      </c>
      <c r="L120" s="14" t="n">
        <v>8878</v>
      </c>
      <c r="M120" s="14" t="n">
        <v>8931</v>
      </c>
      <c r="N120" s="14" t="n">
        <v>9313</v>
      </c>
      <c r="O120" s="14" t="n">
        <v>11455</v>
      </c>
      <c r="P120" s="14" t="n">
        <v>9430</v>
      </c>
      <c r="Q120" s="14" t="n">
        <v>9019</v>
      </c>
      <c r="R120" s="14" t="n">
        <v>9387</v>
      </c>
      <c r="S120" s="14" t="n">
        <v>12098</v>
      </c>
      <c r="T120" s="14" t="n">
        <v>9940</v>
      </c>
      <c r="U120" s="14" t="n">
        <v>9881</v>
      </c>
      <c r="V120" s="14" t="n">
        <v>9916</v>
      </c>
      <c r="W120" s="23">
        <f>W158*W14</f>
        <v/>
      </c>
      <c r="X120" s="23">
        <f>X158*X14</f>
        <v/>
      </c>
      <c r="Y120" s="23">
        <f>Y158*Y14</f>
        <v/>
      </c>
      <c r="Z120" s="23">
        <f>Z158*Z14</f>
        <v/>
      </c>
      <c r="AA120" s="23">
        <f>AA158*AA14</f>
        <v/>
      </c>
      <c r="AB120" s="23">
        <f>AB158*AB14</f>
        <v/>
      </c>
      <c r="AC120" s="23">
        <f>AC158*AC14</f>
        <v/>
      </c>
      <c r="AD120" s="23">
        <f>AD158*AD14</f>
        <v/>
      </c>
      <c r="AF120" s="14" t="n">
        <v>8357</v>
      </c>
      <c r="AG120" s="14" t="n">
        <v>8970</v>
      </c>
      <c r="AH120" s="14" t="n">
        <v>9313</v>
      </c>
      <c r="AI120" s="14" t="n">
        <v>9387</v>
      </c>
      <c r="AJ120" s="14" t="n">
        <v>9916</v>
      </c>
      <c r="AK120" s="23">
        <f>Z120</f>
        <v/>
      </c>
      <c r="AL120" s="23">
        <f>AD120</f>
        <v/>
      </c>
      <c r="AM120" s="23">
        <f>AM158*AM14/4</f>
        <v/>
      </c>
      <c r="AN120" s="23">
        <f>AN158*AN14/4</f>
        <v/>
      </c>
      <c r="AO120" s="23">
        <f>AO158*AO14/4</f>
        <v/>
      </c>
    </row>
    <row r="121">
      <c r="C121" s="8" t="inlineStr">
        <is>
          <t>Other Current Liabilities</t>
        </is>
      </c>
      <c r="G121" s="14" t="n">
        <v>4830</v>
      </c>
      <c r="H121" s="14" t="n">
        <v>5228</v>
      </c>
      <c r="I121" s="14" t="n">
        <v>5521</v>
      </c>
      <c r="J121" s="14" t="n">
        <v>6802</v>
      </c>
      <c r="K121" s="14" t="n">
        <v>6886</v>
      </c>
      <c r="L121" s="14" t="n">
        <v>6395</v>
      </c>
      <c r="M121" s="14" t="n">
        <v>6990</v>
      </c>
      <c r="N121" s="14" t="n">
        <v>7353</v>
      </c>
      <c r="O121" s="14" t="n">
        <v>7410</v>
      </c>
      <c r="P121" s="14" t="n">
        <v>7128</v>
      </c>
      <c r="Q121" s="14" t="n">
        <v>8175</v>
      </c>
      <c r="R121" s="14" t="n">
        <v>8629</v>
      </c>
      <c r="S121" s="14" t="n">
        <v>8700</v>
      </c>
      <c r="T121" s="14" t="n">
        <v>7677</v>
      </c>
      <c r="U121" s="14" t="n">
        <v>9555</v>
      </c>
      <c r="V121" s="14" t="n">
        <v>11447</v>
      </c>
      <c r="W121" s="23">
        <f>W159*W14</f>
        <v/>
      </c>
      <c r="X121" s="23">
        <f>X159*X14</f>
        <v/>
      </c>
      <c r="Y121" s="23">
        <f>Y159*Y14</f>
        <v/>
      </c>
      <c r="Z121" s="23">
        <f>Z159*Z14</f>
        <v/>
      </c>
      <c r="AA121" s="23">
        <f>AA159*AA14</f>
        <v/>
      </c>
      <c r="AB121" s="23">
        <f>AB159*AB14</f>
        <v/>
      </c>
      <c r="AC121" s="23">
        <f>AC159*AC14</f>
        <v/>
      </c>
      <c r="AD121" s="23">
        <f>AD159*AD14</f>
        <v/>
      </c>
      <c r="AF121" s="14" t="n">
        <v>4144</v>
      </c>
      <c r="AG121" s="14" t="n">
        <v>6802</v>
      </c>
      <c r="AH121" s="14" t="n">
        <v>7353</v>
      </c>
      <c r="AI121" s="14" t="n">
        <v>8629</v>
      </c>
      <c r="AJ121" s="14" t="n">
        <v>11447</v>
      </c>
      <c r="AK121" s="23">
        <f>Z121</f>
        <v/>
      </c>
      <c r="AL121" s="23">
        <f>AD121</f>
        <v/>
      </c>
      <c r="AM121" s="23">
        <f>AM159*AM14/4</f>
        <v/>
      </c>
      <c r="AN121" s="23">
        <f>AN159*AN14/4</f>
        <v/>
      </c>
      <c r="AO121" s="23">
        <f>AO159*AO14/4</f>
        <v/>
      </c>
    </row>
    <row r="122">
      <c r="B122" s="6" t="inlineStr">
        <is>
          <t>Total Current Liabilities</t>
        </is>
      </c>
      <c r="G122" s="11">
        <f>G117+G118+G119+G120+G121</f>
        <v/>
      </c>
      <c r="H122" s="11">
        <f>H117+H118+H119+H120+H121</f>
        <v/>
      </c>
      <c r="I122" s="11">
        <f>I117+I118+I119+I120+I121</f>
        <v/>
      </c>
      <c r="J122" s="11">
        <f>J117+J118+J119+J120+J121</f>
        <v/>
      </c>
      <c r="K122" s="11">
        <f>K117+K118+K119+K120+K121</f>
        <v/>
      </c>
      <c r="L122" s="11">
        <f>L117+L118+L119+L120+L121</f>
        <v/>
      </c>
      <c r="M122" s="11">
        <f>M117+M118+M119+M120+M121</f>
        <v/>
      </c>
      <c r="N122" s="11">
        <f>N117+N118+N119+N120+N121</f>
        <v/>
      </c>
      <c r="O122" s="11">
        <f>O117+O118+O119+O120+O121</f>
        <v/>
      </c>
      <c r="P122" s="11">
        <f>P117+P118+P119+P120+P121</f>
        <v/>
      </c>
      <c r="Q122" s="11">
        <f>Q117+Q118+Q119+Q120+Q121</f>
        <v/>
      </c>
      <c r="R122" s="11">
        <f>R117+R118+R119+R120+R121</f>
        <v/>
      </c>
      <c r="S122" s="11">
        <f>S117+S118+S119+S120+S121</f>
        <v/>
      </c>
      <c r="T122" s="11">
        <f>T117+T118+T119+T120+T121</f>
        <v/>
      </c>
      <c r="U122" s="11">
        <f>U117+U118+U119+U120+U121</f>
        <v/>
      </c>
      <c r="V122" s="11">
        <f>V117+V118+V119+V120+V121</f>
        <v/>
      </c>
      <c r="W122" s="11">
        <f>W117+W118+W119+W120+W121</f>
        <v/>
      </c>
      <c r="X122" s="11">
        <f>X117+X118+X119+X120+X121</f>
        <v/>
      </c>
      <c r="Y122" s="11">
        <f>Y117+Y118+Y119+Y120+Y121</f>
        <v/>
      </c>
      <c r="Z122" s="11">
        <f>Z117+Z118+Z119+Z120+Z121</f>
        <v/>
      </c>
      <c r="AA122" s="11">
        <f>AA117+AA118+AA119+AA120+AA121</f>
        <v/>
      </c>
      <c r="AB122" s="11">
        <f>AB117+AB118+AB119+AB120+AB121</f>
        <v/>
      </c>
      <c r="AC122" s="11">
        <f>AC117+AC118+AC119+AC120+AC121</f>
        <v/>
      </c>
      <c r="AD122" s="11">
        <f>AD117+AD118+AD119+AD120+AD121</f>
        <v/>
      </c>
      <c r="AF122" s="11">
        <f>AF117+AF118+AF119+AF120+AF121</f>
        <v/>
      </c>
      <c r="AG122" s="11">
        <f>AG117+AG118+AG119+AG120+AG121</f>
        <v/>
      </c>
      <c r="AH122" s="11">
        <f>AH117+AH118+AH119+AH120+AH121</f>
        <v/>
      </c>
      <c r="AI122" s="11">
        <f>AI117+AI118+AI119+AI120+AI121</f>
        <v/>
      </c>
      <c r="AJ122" s="11">
        <f>AJ117+AJ118+AJ119+AJ120+AJ121</f>
        <v/>
      </c>
      <c r="AK122" s="11">
        <f>Z122</f>
        <v/>
      </c>
      <c r="AL122" s="11">
        <f>AD122</f>
        <v/>
      </c>
      <c r="AM122" s="11">
        <f>AM117+AM118+AM119+AM120+AM121</f>
        <v/>
      </c>
      <c r="AN122" s="11">
        <f>AN117+AN118+AN119+AN120+AN121</f>
        <v/>
      </c>
      <c r="AO122" s="11">
        <f>AO117+AO118+AO119+AO120+AO121</f>
        <v/>
      </c>
    </row>
    <row r="123">
      <c r="D123" s="3" t="inlineStr">
        <is>
          <t>Recon: Total Current Liabilities</t>
        </is>
      </c>
      <c r="G123" s="24">
        <f>IF(_reported!G18="","",G122-_reported!G18)</f>
        <v/>
      </c>
      <c r="H123" s="24">
        <f>IF(_reported!H18="","",H122-_reported!H18)</f>
        <v/>
      </c>
      <c r="I123" s="24">
        <f>IF(_reported!I18="","",I122-_reported!I18)</f>
        <v/>
      </c>
      <c r="J123" s="24">
        <f>IF(_reported!J18="","",J122-_reported!J18)</f>
        <v/>
      </c>
      <c r="K123" s="24">
        <f>IF(_reported!K18="","",K122-_reported!K18)</f>
        <v/>
      </c>
      <c r="L123" s="24">
        <f>IF(_reported!L18="","",L122-_reported!L18)</f>
        <v/>
      </c>
      <c r="M123" s="24">
        <f>IF(_reported!M18="","",M122-_reported!M18)</f>
        <v/>
      </c>
      <c r="N123" s="24">
        <f>IF(_reported!N18="","",N122-_reported!N18)</f>
        <v/>
      </c>
      <c r="O123" s="24">
        <f>IF(_reported!O18="","",O122-_reported!O18)</f>
        <v/>
      </c>
      <c r="P123" s="24">
        <f>IF(_reported!P18="","",P122-_reported!P18)</f>
        <v/>
      </c>
      <c r="Q123" s="24">
        <f>IF(_reported!Q18="","",Q122-_reported!Q18)</f>
        <v/>
      </c>
      <c r="R123" s="24">
        <f>IF(_reported!R18="","",R122-_reported!R18)</f>
        <v/>
      </c>
      <c r="S123" s="24">
        <f>IF(_reported!S18="","",S122-_reported!S18)</f>
        <v/>
      </c>
      <c r="T123" s="24">
        <f>IF(_reported!T18="","",T122-_reported!T18)</f>
        <v/>
      </c>
      <c r="U123" s="24">
        <f>IF(_reported!U18="","",U122-_reported!U18)</f>
        <v/>
      </c>
      <c r="V123" s="24">
        <f>IF(_reported!V18="","",V122-_reported!V18)</f>
        <v/>
      </c>
      <c r="AF123" s="24">
        <f>IF(_reported!AF18="","",AF122-_reported!AF18)</f>
        <v/>
      </c>
      <c r="AG123" s="24">
        <f>IF(_reported!AG18="","",AG122-_reported!AG18)</f>
        <v/>
      </c>
      <c r="AH123" s="24">
        <f>IF(_reported!AH18="","",AH122-_reported!AH18)</f>
        <v/>
      </c>
      <c r="AI123" s="24">
        <f>IF(_reported!AI18="","",AI122-_reported!AI18)</f>
        <v/>
      </c>
      <c r="AJ123" s="24">
        <f>IF(_reported!AJ18="","",AJ122-_reported!AJ18)</f>
        <v/>
      </c>
    </row>
    <row r="124"/>
    <row r="125">
      <c r="C125" s="8" t="inlineStr">
        <is>
          <t>Notes Payable and Other Borrowings, Non-Current</t>
        </is>
      </c>
      <c r="G125" s="9" t="n">
        <v>75480</v>
      </c>
      <c r="H125" s="9" t="n">
        <v>81173</v>
      </c>
      <c r="I125" s="9" t="n">
        <v>86396</v>
      </c>
      <c r="J125" s="9" t="n">
        <v>86420</v>
      </c>
      <c r="K125" s="9" t="n">
        <v>84442</v>
      </c>
      <c r="L125" s="9" t="n">
        <v>82468</v>
      </c>
      <c r="M125" s="9" t="n">
        <v>82470</v>
      </c>
      <c r="N125" s="9" t="n">
        <v>76264</v>
      </c>
      <c r="O125" s="9" t="n">
        <v>75314</v>
      </c>
      <c r="P125" s="9" t="n">
        <v>80462</v>
      </c>
      <c r="Q125" s="9" t="n">
        <v>88109</v>
      </c>
      <c r="R125" s="9" t="n">
        <v>85297</v>
      </c>
      <c r="S125" s="9" t="n">
        <v>82236</v>
      </c>
      <c r="T125" s="9" t="n">
        <v>99984</v>
      </c>
      <c r="U125" s="9" t="n">
        <v>124718</v>
      </c>
      <c r="V125" s="9" t="n">
        <v>122342</v>
      </c>
      <c r="W125" s="17">
        <f>V125+W204+W205</f>
        <v/>
      </c>
      <c r="X125" s="17">
        <f>W125+X204+X205</f>
        <v/>
      </c>
      <c r="Y125" s="17">
        <f>X125+Y204+Y205</f>
        <v/>
      </c>
      <c r="Z125" s="17">
        <f>Y125+Z204+Z205</f>
        <v/>
      </c>
      <c r="AA125" s="17">
        <f>Z125+AA204+AA205</f>
        <v/>
      </c>
      <c r="AB125" s="17">
        <f>AA125+AB204+AB205</f>
        <v/>
      </c>
      <c r="AC125" s="17">
        <f>AB125+AC204+AC205</f>
        <v/>
      </c>
      <c r="AD125" s="17">
        <f>AC125+AD204+AD205</f>
        <v/>
      </c>
      <c r="AF125" s="9" t="n">
        <v>72110</v>
      </c>
      <c r="AG125" s="9" t="n">
        <v>86420</v>
      </c>
      <c r="AH125" s="9" t="n">
        <v>76264</v>
      </c>
      <c r="AI125" s="9" t="n">
        <v>85297</v>
      </c>
      <c r="AJ125" s="9" t="n">
        <v>122342</v>
      </c>
      <c r="AK125" s="17">
        <f>Z125</f>
        <v/>
      </c>
      <c r="AL125" s="17">
        <f>AD125</f>
        <v/>
      </c>
      <c r="AM125" s="17">
        <f>AL125+AM204+AM205</f>
        <v/>
      </c>
      <c r="AN125" s="17">
        <f>AM125+AN204+AN205</f>
        <v/>
      </c>
      <c r="AO125" s="17">
        <f>AN125+AO204+AO205</f>
        <v/>
      </c>
    </row>
    <row r="126">
      <c r="C126" s="8" t="inlineStr">
        <is>
          <t>Income Taxes Payable</t>
        </is>
      </c>
      <c r="G126" s="14" t="n">
        <v>12128</v>
      </c>
      <c r="H126" s="14" t="n">
        <v>11128</v>
      </c>
      <c r="I126" s="14" t="n">
        <v>11335</v>
      </c>
      <c r="J126" s="14" t="n">
        <v>11077</v>
      </c>
      <c r="K126" s="14" t="n">
        <v>11201</v>
      </c>
      <c r="L126" s="14" t="n">
        <v>10046</v>
      </c>
      <c r="M126" s="14" t="n">
        <v>10451</v>
      </c>
      <c r="N126" s="14" t="n">
        <v>10817</v>
      </c>
      <c r="O126" s="14" t="n">
        <v>11038</v>
      </c>
      <c r="P126" s="14" t="n">
        <v>9553</v>
      </c>
      <c r="Q126" s="14" t="n">
        <v>9813</v>
      </c>
      <c r="R126" s="14" t="n">
        <v>10269</v>
      </c>
      <c r="S126" s="14" t="n">
        <v>10583</v>
      </c>
      <c r="T126" s="14" t="n">
        <v>10885</v>
      </c>
      <c r="U126" s="14" t="n">
        <v>11402</v>
      </c>
      <c r="V126" s="14" t="n">
        <v>11771</v>
      </c>
      <c r="W126" s="23">
        <f>V126</f>
        <v/>
      </c>
      <c r="X126" s="23">
        <f>W126</f>
        <v/>
      </c>
      <c r="Y126" s="23">
        <f>X126</f>
        <v/>
      </c>
      <c r="Z126" s="23">
        <f>Y126</f>
        <v/>
      </c>
      <c r="AA126" s="23">
        <f>Z126</f>
        <v/>
      </c>
      <c r="AB126" s="23">
        <f>AA126</f>
        <v/>
      </c>
      <c r="AC126" s="23">
        <f>AB126</f>
        <v/>
      </c>
      <c r="AD126" s="23">
        <f>AC126</f>
        <v/>
      </c>
      <c r="AF126" s="14" t="n">
        <v>12210</v>
      </c>
      <c r="AG126" s="14" t="n">
        <v>11077</v>
      </c>
      <c r="AH126" s="14" t="n">
        <v>10817</v>
      </c>
      <c r="AI126" s="14" t="n">
        <v>10269</v>
      </c>
      <c r="AJ126" s="14" t="n">
        <v>11771</v>
      </c>
      <c r="AK126" s="23">
        <f>Z126</f>
        <v/>
      </c>
      <c r="AL126" s="23">
        <f>AD126</f>
        <v/>
      </c>
      <c r="AM126" s="23">
        <f>AL126</f>
        <v/>
      </c>
      <c r="AN126" s="23">
        <f>AM126</f>
        <v/>
      </c>
      <c r="AO126" s="23">
        <f>AN126</f>
        <v/>
      </c>
    </row>
    <row r="127">
      <c r="C127" s="8" t="inlineStr">
        <is>
          <t>Other Non-Current Liabilities (incl. DTL, op leases)</t>
        </is>
      </c>
      <c r="G127" s="14" t="n">
        <v>13331</v>
      </c>
      <c r="H127" s="14" t="n">
        <v>12838</v>
      </c>
      <c r="I127" s="14" t="n">
        <v>12921</v>
      </c>
      <c r="J127" s="14" t="n">
        <v>12241</v>
      </c>
      <c r="K127" s="14" t="n">
        <v>12821</v>
      </c>
      <c r="L127" s="14" t="n">
        <v>13025</v>
      </c>
      <c r="M127" s="14" t="n">
        <v>13094</v>
      </c>
      <c r="N127" s="14" t="n">
        <v>13112</v>
      </c>
      <c r="O127" s="14" t="n">
        <v>14548</v>
      </c>
      <c r="P127" s="14" t="n">
        <v>15180</v>
      </c>
      <c r="Q127" s="14" t="n">
        <v>16572</v>
      </c>
      <c r="R127" s="14" t="n">
        <v>19183</v>
      </c>
      <c r="S127" s="14" t="n">
        <v>23090</v>
      </c>
      <c r="T127" s="14" t="n">
        <v>25863</v>
      </c>
      <c r="U127" s="14" t="n">
        <v>29332</v>
      </c>
      <c r="V127" s="14" t="n">
        <v>42826</v>
      </c>
      <c r="W127" s="23">
        <f>V127+W160*W14</f>
        <v/>
      </c>
      <c r="X127" s="23">
        <f>W127+X160*X14</f>
        <v/>
      </c>
      <c r="Y127" s="23">
        <f>X127+Y160*Y14</f>
        <v/>
      </c>
      <c r="Z127" s="23">
        <f>Y127+Z160*Z14</f>
        <v/>
      </c>
      <c r="AA127" s="23">
        <f>Z127+AA160*AA14</f>
        <v/>
      </c>
      <c r="AB127" s="23">
        <f>AA127+AB160*AB14</f>
        <v/>
      </c>
      <c r="AC127" s="23">
        <f>AB127+AC160*AC14</f>
        <v/>
      </c>
      <c r="AD127" s="23">
        <f>AC127+AD160*AD14</f>
        <v/>
      </c>
      <c r="AF127" s="14" t="n">
        <v>11234</v>
      </c>
      <c r="AG127" s="14" t="n">
        <v>12241</v>
      </c>
      <c r="AH127" s="14" t="n">
        <v>13112</v>
      </c>
      <c r="AI127" s="14" t="n">
        <v>19183</v>
      </c>
      <c r="AJ127" s="14" t="n">
        <v>42826</v>
      </c>
      <c r="AK127" s="23">
        <f>Z127</f>
        <v/>
      </c>
      <c r="AL127" s="23">
        <f>AD127</f>
        <v/>
      </c>
      <c r="AM127" s="23">
        <f>AL127+AM160*AM14</f>
        <v/>
      </c>
      <c r="AN127" s="23">
        <f>AM127+AN160*AN14</f>
        <v/>
      </c>
      <c r="AO127" s="23">
        <f>AN127+AO160*AO14</f>
        <v/>
      </c>
    </row>
    <row r="128">
      <c r="B128" s="6" t="inlineStr">
        <is>
          <t>Total Non-Current Liabilities</t>
        </is>
      </c>
      <c r="G128" s="11">
        <f>G125+G126+G127</f>
        <v/>
      </c>
      <c r="H128" s="11">
        <f>H125+H126+H127</f>
        <v/>
      </c>
      <c r="I128" s="11">
        <f>I125+I126+I127</f>
        <v/>
      </c>
      <c r="J128" s="11">
        <f>J125+J126+J127</f>
        <v/>
      </c>
      <c r="K128" s="11">
        <f>K125+K126+K127</f>
        <v/>
      </c>
      <c r="L128" s="11">
        <f>L125+L126+L127</f>
        <v/>
      </c>
      <c r="M128" s="11">
        <f>M125+M126+M127</f>
        <v/>
      </c>
      <c r="N128" s="11">
        <f>N125+N126+N127</f>
        <v/>
      </c>
      <c r="O128" s="11">
        <f>O125+O126+O127</f>
        <v/>
      </c>
      <c r="P128" s="11">
        <f>P125+P126+P127</f>
        <v/>
      </c>
      <c r="Q128" s="11">
        <f>Q125+Q126+Q127</f>
        <v/>
      </c>
      <c r="R128" s="11">
        <f>R125+R126+R127</f>
        <v/>
      </c>
      <c r="S128" s="11">
        <f>S125+S126+S127</f>
        <v/>
      </c>
      <c r="T128" s="11">
        <f>T125+T126+T127</f>
        <v/>
      </c>
      <c r="U128" s="11">
        <f>U125+U126+U127</f>
        <v/>
      </c>
      <c r="V128" s="11">
        <f>V125+V126+V127</f>
        <v/>
      </c>
      <c r="W128" s="11">
        <f>W125+W126+W127</f>
        <v/>
      </c>
      <c r="X128" s="11">
        <f>X125+X126+X127</f>
        <v/>
      </c>
      <c r="Y128" s="11">
        <f>Y125+Y126+Y127</f>
        <v/>
      </c>
      <c r="Z128" s="11">
        <f>Z125+Z126+Z127</f>
        <v/>
      </c>
      <c r="AA128" s="11">
        <f>AA125+AA126+AA127</f>
        <v/>
      </c>
      <c r="AB128" s="11">
        <f>AB125+AB126+AB127</f>
        <v/>
      </c>
      <c r="AC128" s="11">
        <f>AC125+AC126+AC127</f>
        <v/>
      </c>
      <c r="AD128" s="11">
        <f>AD125+AD126+AD127</f>
        <v/>
      </c>
      <c r="AF128" s="11">
        <f>AF125+AF126+AF127</f>
        <v/>
      </c>
      <c r="AG128" s="11">
        <f>AG125+AG126+AG127</f>
        <v/>
      </c>
      <c r="AH128" s="11">
        <f>AH125+AH126+AH127</f>
        <v/>
      </c>
      <c r="AI128" s="11">
        <f>AI125+AI126+AI127</f>
        <v/>
      </c>
      <c r="AJ128" s="11">
        <f>AJ125+AJ126+AJ127</f>
        <v/>
      </c>
      <c r="AK128" s="11">
        <f>Z128</f>
        <v/>
      </c>
      <c r="AL128" s="11">
        <f>AD128</f>
        <v/>
      </c>
      <c r="AM128" s="11">
        <f>AM125+AM126+AM127</f>
        <v/>
      </c>
      <c r="AN128" s="11">
        <f>AN125+AN126+AN127</f>
        <v/>
      </c>
      <c r="AO128" s="11">
        <f>AO125+AO126+AO127</f>
        <v/>
      </c>
    </row>
    <row r="129">
      <c r="D129" s="3" t="inlineStr">
        <is>
          <t>Recon: Total Non-Current Liabilities</t>
        </is>
      </c>
      <c r="G129" s="24">
        <f>IF(_reported!G19="","",G128-_reported!G19)</f>
        <v/>
      </c>
      <c r="H129" s="24">
        <f>IF(_reported!H19="","",H128-_reported!H19)</f>
        <v/>
      </c>
      <c r="I129" s="24">
        <f>IF(_reported!I19="","",I128-_reported!I19)</f>
        <v/>
      </c>
      <c r="J129" s="24">
        <f>IF(_reported!J19="","",J128-_reported!J19)</f>
        <v/>
      </c>
      <c r="K129" s="24">
        <f>IF(_reported!K19="","",K128-_reported!K19)</f>
        <v/>
      </c>
      <c r="L129" s="24">
        <f>IF(_reported!L19="","",L128-_reported!L19)</f>
        <v/>
      </c>
      <c r="M129" s="24">
        <f>IF(_reported!M19="","",M128-_reported!M19)</f>
        <v/>
      </c>
      <c r="N129" s="24">
        <f>IF(_reported!N19="","",N128-_reported!N19)</f>
        <v/>
      </c>
      <c r="O129" s="24">
        <f>IF(_reported!O19="","",O128-_reported!O19)</f>
        <v/>
      </c>
      <c r="P129" s="24">
        <f>IF(_reported!P19="","",P128-_reported!P19)</f>
        <v/>
      </c>
      <c r="Q129" s="24">
        <f>IF(_reported!Q19="","",Q128-_reported!Q19)</f>
        <v/>
      </c>
      <c r="R129" s="24">
        <f>IF(_reported!R19="","",R128-_reported!R19)</f>
        <v/>
      </c>
      <c r="S129" s="24">
        <f>IF(_reported!S19="","",S128-_reported!S19)</f>
        <v/>
      </c>
      <c r="T129" s="24">
        <f>IF(_reported!T19="","",T128-_reported!T19)</f>
        <v/>
      </c>
      <c r="U129" s="24">
        <f>IF(_reported!U19="","",U128-_reported!U19)</f>
        <v/>
      </c>
      <c r="V129" s="24">
        <f>IF(_reported!V19="","",V128-_reported!V19)</f>
        <v/>
      </c>
      <c r="AF129" s="24">
        <f>IF(_reported!AF19="","",AF128-_reported!AF19)</f>
        <v/>
      </c>
      <c r="AG129" s="24">
        <f>IF(_reported!AG19="","",AG128-_reported!AG19)</f>
        <v/>
      </c>
      <c r="AH129" s="24">
        <f>IF(_reported!AH19="","",AH128-_reported!AH19)</f>
        <v/>
      </c>
      <c r="AI129" s="24">
        <f>IF(_reported!AI19="","",AI128-_reported!AI19)</f>
        <v/>
      </c>
      <c r="AJ129" s="24">
        <f>IF(_reported!AJ19="","",AJ128-_reported!AJ19)</f>
        <v/>
      </c>
    </row>
    <row r="130">
      <c r="B130" s="6" t="inlineStr">
        <is>
          <t>Total Liabilities (TCL + TNCL)</t>
        </is>
      </c>
      <c r="G130" s="11">
        <f>G122+G128</f>
        <v/>
      </c>
      <c r="H130" s="11">
        <f>H122+H128</f>
        <v/>
      </c>
      <c r="I130" s="11">
        <f>I122+I128</f>
        <v/>
      </c>
      <c r="J130" s="11">
        <f>J122+J128</f>
        <v/>
      </c>
      <c r="K130" s="11">
        <f>K122+K128</f>
        <v/>
      </c>
      <c r="L130" s="11">
        <f>L122+L128</f>
        <v/>
      </c>
      <c r="M130" s="11">
        <f>M122+M128</f>
        <v/>
      </c>
      <c r="N130" s="11">
        <f>N122+N128</f>
        <v/>
      </c>
      <c r="O130" s="11">
        <f>O122+O128</f>
        <v/>
      </c>
      <c r="P130" s="11">
        <f>P122+P128</f>
        <v/>
      </c>
      <c r="Q130" s="11">
        <f>Q122+Q128</f>
        <v/>
      </c>
      <c r="R130" s="11">
        <f>R122+R128</f>
        <v/>
      </c>
      <c r="S130" s="11">
        <f>S122+S128</f>
        <v/>
      </c>
      <c r="T130" s="11">
        <f>T122+T128</f>
        <v/>
      </c>
      <c r="U130" s="11">
        <f>U122+U128</f>
        <v/>
      </c>
      <c r="V130" s="11">
        <f>V122+V128</f>
        <v/>
      </c>
      <c r="W130" s="11">
        <f>W122+W128</f>
        <v/>
      </c>
      <c r="X130" s="11">
        <f>X122+X128</f>
        <v/>
      </c>
      <c r="Y130" s="11">
        <f>Y122+Y128</f>
        <v/>
      </c>
      <c r="Z130" s="11">
        <f>Z122+Z128</f>
        <v/>
      </c>
      <c r="AA130" s="11">
        <f>AA122+AA128</f>
        <v/>
      </c>
      <c r="AB130" s="11">
        <f>AB122+AB128</f>
        <v/>
      </c>
      <c r="AC130" s="11">
        <f>AC122+AC128</f>
        <v/>
      </c>
      <c r="AD130" s="11">
        <f>AD122+AD128</f>
        <v/>
      </c>
      <c r="AF130" s="11">
        <f>AF122+AF128</f>
        <v/>
      </c>
      <c r="AG130" s="11">
        <f>AG122+AG128</f>
        <v/>
      </c>
      <c r="AH130" s="11">
        <f>AH122+AH128</f>
        <v/>
      </c>
      <c r="AI130" s="11">
        <f>AI122+AI128</f>
        <v/>
      </c>
      <c r="AJ130" s="11">
        <f>AJ122+AJ128</f>
        <v/>
      </c>
      <c r="AK130" s="11">
        <f>Z130</f>
        <v/>
      </c>
      <c r="AL130" s="11">
        <f>AD130</f>
        <v/>
      </c>
      <c r="AM130" s="11">
        <f>AM122+AM128</f>
        <v/>
      </c>
      <c r="AN130" s="11">
        <f>AN122+AN128</f>
        <v/>
      </c>
      <c r="AO130" s="11">
        <f>AO122+AO128</f>
        <v/>
      </c>
    </row>
    <row r="131"/>
    <row r="132">
      <c r="C132" s="8" t="inlineStr">
        <is>
          <t>Total Stockholders' Equity (incl. NCI)</t>
        </is>
      </c>
      <c r="G132" s="9" t="n">
        <v>-5449</v>
      </c>
      <c r="H132" s="9" t="n">
        <v>-3776</v>
      </c>
      <c r="I132" s="9" t="n">
        <v>-1912</v>
      </c>
      <c r="J132" s="9" t="n">
        <v>1556</v>
      </c>
      <c r="K132" s="9" t="n">
        <v>2841</v>
      </c>
      <c r="L132" s="9" t="n">
        <v>4378</v>
      </c>
      <c r="M132" s="9" t="n">
        <v>6182</v>
      </c>
      <c r="N132" s="9" t="n">
        <v>9239</v>
      </c>
      <c r="O132" s="9" t="n">
        <v>11269</v>
      </c>
      <c r="P132" s="9" t="n">
        <v>14236</v>
      </c>
      <c r="Q132" s="9" t="n">
        <v>17261</v>
      </c>
      <c r="R132" s="9" t="n">
        <v>20969</v>
      </c>
      <c r="S132" s="9" t="n">
        <v>24666</v>
      </c>
      <c r="T132" s="9" t="n">
        <v>30457</v>
      </c>
      <c r="U132" s="9" t="n">
        <v>39051</v>
      </c>
      <c r="V132" s="9" t="n">
        <v>43056</v>
      </c>
      <c r="W132" s="17">
        <f>V132+W37+W182+W199+W202+W200+W201+W203</f>
        <v/>
      </c>
      <c r="X132" s="17">
        <f>W132+X37+X182+X199+X202+X200+X201+X203</f>
        <v/>
      </c>
      <c r="Y132" s="17">
        <f>X132+Y37+Y182+Y199+Y202+Y200+Y201+Y203</f>
        <v/>
      </c>
      <c r="Z132" s="17">
        <f>Y132+Z37+Z182+Z199+Z202+Z200+Z201+Z203</f>
        <v/>
      </c>
      <c r="AA132" s="17">
        <f>Z132+AA37+AA182+AA199+AA202+AA200+AA201+AA203</f>
        <v/>
      </c>
      <c r="AB132" s="17">
        <f>AA132+AB37+AB182+AB199+AB202+AB200+AB201+AB203</f>
        <v/>
      </c>
      <c r="AC132" s="17">
        <f>AB132+AC37+AC182+AC199+AC202+AC200+AC201+AC203</f>
        <v/>
      </c>
      <c r="AD132" s="17">
        <f>AC132+AD37+AD182+AD199+AD202+AD200+AD201+AD203</f>
        <v/>
      </c>
      <c r="AF132" s="9" t="n">
        <v>-5768</v>
      </c>
      <c r="AG132" s="9" t="n">
        <v>1556</v>
      </c>
      <c r="AH132" s="9" t="n">
        <v>9239</v>
      </c>
      <c r="AI132" s="9" t="n">
        <v>20969</v>
      </c>
      <c r="AJ132" s="9" t="n">
        <v>43056</v>
      </c>
      <c r="AK132" s="17">
        <f>Z132</f>
        <v/>
      </c>
      <c r="AL132" s="17">
        <f>AD132</f>
        <v/>
      </c>
      <c r="AM132" s="17">
        <f>AL132+AM37+AM182+AM199+AM202+AM200+AM201+AM203</f>
        <v/>
      </c>
      <c r="AN132" s="17">
        <f>AM132+AN37+AN182+AN199+AN202+AN200+AN201+AN203</f>
        <v/>
      </c>
      <c r="AO132" s="17">
        <f>AN132+AO37+AO182+AO199+AO202+AO200+AO201+AO203</f>
        <v/>
      </c>
    </row>
    <row r="133">
      <c r="A133" s="10" t="inlineStr">
        <is>
          <t>x</t>
        </is>
      </c>
      <c r="B133" s="6" t="inlineStr">
        <is>
          <t>Total Liabilities and Stockholders' Equity</t>
        </is>
      </c>
      <c r="G133" s="11">
        <f>G130+G132</f>
        <v/>
      </c>
      <c r="H133" s="11">
        <f>H130+H132</f>
        <v/>
      </c>
      <c r="I133" s="11">
        <f>I130+I132</f>
        <v/>
      </c>
      <c r="J133" s="11">
        <f>J130+J132</f>
        <v/>
      </c>
      <c r="K133" s="11">
        <f>K130+K132</f>
        <v/>
      </c>
      <c r="L133" s="11">
        <f>L130+L132</f>
        <v/>
      </c>
      <c r="M133" s="11">
        <f>M130+M132</f>
        <v/>
      </c>
      <c r="N133" s="11">
        <f>N130+N132</f>
        <v/>
      </c>
      <c r="O133" s="11">
        <f>O130+O132</f>
        <v/>
      </c>
      <c r="P133" s="11">
        <f>P130+P132</f>
        <v/>
      </c>
      <c r="Q133" s="11">
        <f>Q130+Q132</f>
        <v/>
      </c>
      <c r="R133" s="11">
        <f>R130+R132</f>
        <v/>
      </c>
      <c r="S133" s="11">
        <f>S130+S132</f>
        <v/>
      </c>
      <c r="T133" s="11">
        <f>T130+T132</f>
        <v/>
      </c>
      <c r="U133" s="11">
        <f>U130+U132</f>
        <v/>
      </c>
      <c r="V133" s="11">
        <f>V130+V132</f>
        <v/>
      </c>
      <c r="W133" s="11">
        <f>W130+W132</f>
        <v/>
      </c>
      <c r="X133" s="11">
        <f>X130+X132</f>
        <v/>
      </c>
      <c r="Y133" s="11">
        <f>Y130+Y132</f>
        <v/>
      </c>
      <c r="Z133" s="11">
        <f>Z130+Z132</f>
        <v/>
      </c>
      <c r="AA133" s="11">
        <f>AA130+AA132</f>
        <v/>
      </c>
      <c r="AB133" s="11">
        <f>AB130+AB132</f>
        <v/>
      </c>
      <c r="AC133" s="11">
        <f>AC130+AC132</f>
        <v/>
      </c>
      <c r="AD133" s="11">
        <f>AD130+AD132</f>
        <v/>
      </c>
      <c r="AF133" s="11">
        <f>AF130+AF132</f>
        <v/>
      </c>
      <c r="AG133" s="11">
        <f>AG130+AG132</f>
        <v/>
      </c>
      <c r="AH133" s="11">
        <f>AH130+AH132</f>
        <v/>
      </c>
      <c r="AI133" s="11">
        <f>AI130+AI132</f>
        <v/>
      </c>
      <c r="AJ133" s="11">
        <f>AJ130+AJ132</f>
        <v/>
      </c>
      <c r="AK133" s="11">
        <f>Z133</f>
        <v/>
      </c>
      <c r="AL133" s="11">
        <f>AD133</f>
        <v/>
      </c>
      <c r="AM133" s="11">
        <f>AM130+AM132</f>
        <v/>
      </c>
      <c r="AN133" s="11">
        <f>AN130+AN132</f>
        <v/>
      </c>
      <c r="AO133" s="11">
        <f>AO130+AO132</f>
        <v/>
      </c>
    </row>
    <row r="134">
      <c r="D134" s="3" t="inlineStr">
        <is>
          <t>Recon: Total L&amp;E</t>
        </is>
      </c>
      <c r="G134" s="24">
        <f>IF(_reported!G21="","",G133-_reported!G21)</f>
        <v/>
      </c>
      <c r="H134" s="24">
        <f>IF(_reported!H21="","",H133-_reported!H21)</f>
        <v/>
      </c>
      <c r="I134" s="24">
        <f>IF(_reported!I21="","",I133-_reported!I21)</f>
        <v/>
      </c>
      <c r="J134" s="24">
        <f>IF(_reported!J21="","",J133-_reported!J21)</f>
        <v/>
      </c>
      <c r="K134" s="24">
        <f>IF(_reported!K21="","",K133-_reported!K21)</f>
        <v/>
      </c>
      <c r="L134" s="24">
        <f>IF(_reported!L21="","",L133-_reported!L21)</f>
        <v/>
      </c>
      <c r="M134" s="24">
        <f>IF(_reported!M21="","",M133-_reported!M21)</f>
        <v/>
      </c>
      <c r="N134" s="24">
        <f>IF(_reported!N21="","",N133-_reported!N21)</f>
        <v/>
      </c>
      <c r="O134" s="24">
        <f>IF(_reported!O21="","",O133-_reported!O21)</f>
        <v/>
      </c>
      <c r="P134" s="24">
        <f>IF(_reported!P21="","",P133-_reported!P21)</f>
        <v/>
      </c>
      <c r="Q134" s="24">
        <f>IF(_reported!Q21="","",Q133-_reported!Q21)</f>
        <v/>
      </c>
      <c r="R134" s="24">
        <f>IF(_reported!R21="","",R133-_reported!R21)</f>
        <v/>
      </c>
      <c r="S134" s="24">
        <f>IF(_reported!S21="","",S133-_reported!S21)</f>
        <v/>
      </c>
      <c r="T134" s="24">
        <f>IF(_reported!T21="","",T133-_reported!T21)</f>
        <v/>
      </c>
      <c r="U134" s="24">
        <f>IF(_reported!U21="","",U133-_reported!U21)</f>
        <v/>
      </c>
      <c r="V134" s="24">
        <f>IF(_reported!V21="","",V133-_reported!V21)</f>
        <v/>
      </c>
      <c r="AF134" s="24">
        <f>IF(_reported!AF21="","",AF133-_reported!AF21)</f>
        <v/>
      </c>
      <c r="AG134" s="24">
        <f>IF(_reported!AG21="","",AG133-_reported!AG21)</f>
        <v/>
      </c>
      <c r="AH134" s="24">
        <f>IF(_reported!AH21="","",AH133-_reported!AH21)</f>
        <v/>
      </c>
      <c r="AI134" s="24">
        <f>IF(_reported!AI21="","",AI133-_reported!AI21)</f>
        <v/>
      </c>
      <c r="AJ134" s="24">
        <f>IF(_reported!AJ21="","",AJ133-_reported!AJ21)</f>
        <v/>
      </c>
    </row>
    <row r="135">
      <c r="D135" s="3" t="inlineStr">
        <is>
          <t>BS Parity: TA − TLE (must be $0.000)</t>
        </is>
      </c>
      <c r="G135" s="24">
        <f>G114-G133</f>
        <v/>
      </c>
      <c r="H135" s="24">
        <f>H114-H133</f>
        <v/>
      </c>
      <c r="I135" s="24">
        <f>I114-I133</f>
        <v/>
      </c>
      <c r="J135" s="24">
        <f>J114-J133</f>
        <v/>
      </c>
      <c r="K135" s="24">
        <f>K114-K133</f>
        <v/>
      </c>
      <c r="L135" s="24">
        <f>L114-L133</f>
        <v/>
      </c>
      <c r="M135" s="24">
        <f>M114-M133</f>
        <v/>
      </c>
      <c r="N135" s="24">
        <f>N114-N133</f>
        <v/>
      </c>
      <c r="O135" s="24">
        <f>O114-O133</f>
        <v/>
      </c>
      <c r="P135" s="24">
        <f>P114-P133</f>
        <v/>
      </c>
      <c r="Q135" s="24">
        <f>Q114-Q133</f>
        <v/>
      </c>
      <c r="R135" s="24">
        <f>R114-R133</f>
        <v/>
      </c>
      <c r="S135" s="24">
        <f>S114-S133</f>
        <v/>
      </c>
      <c r="T135" s="24">
        <f>T114-T133</f>
        <v/>
      </c>
      <c r="U135" s="24">
        <f>U114-U133</f>
        <v/>
      </c>
      <c r="V135" s="24">
        <f>V114-V133</f>
        <v/>
      </c>
      <c r="W135" s="26">
        <f>W114-W133</f>
        <v/>
      </c>
      <c r="X135" s="26">
        <f>X114-X133</f>
        <v/>
      </c>
      <c r="Y135" s="26">
        <f>Y114-Y133</f>
        <v/>
      </c>
      <c r="Z135" s="26">
        <f>Z114-Z133</f>
        <v/>
      </c>
      <c r="AA135" s="26">
        <f>AA114-AA133</f>
        <v/>
      </c>
      <c r="AB135" s="26">
        <f>AB114-AB133</f>
        <v/>
      </c>
      <c r="AC135" s="26">
        <f>AC114-AC133</f>
        <v/>
      </c>
      <c r="AD135" s="26">
        <f>AD114-AD133</f>
        <v/>
      </c>
      <c r="AF135" s="24">
        <f>AF114-AF133</f>
        <v/>
      </c>
      <c r="AG135" s="24">
        <f>AG114-AG133</f>
        <v/>
      </c>
      <c r="AH135" s="24">
        <f>AH114-AH133</f>
        <v/>
      </c>
      <c r="AI135" s="24">
        <f>AI114-AI133</f>
        <v/>
      </c>
      <c r="AJ135" s="24">
        <f>AJ114-AJ133</f>
        <v/>
      </c>
      <c r="AK135" s="26">
        <f>AK114-AK133</f>
        <v/>
      </c>
      <c r="AL135" s="26">
        <f>AL114-AL133</f>
        <v/>
      </c>
      <c r="AM135" s="26">
        <f>AM114-AM133</f>
        <v/>
      </c>
      <c r="AN135" s="26">
        <f>AN114-AN133</f>
        <v/>
      </c>
      <c r="AO135" s="26">
        <f>AO114-AO133</f>
        <v/>
      </c>
    </row>
    <row r="136"/>
    <row r="137"/>
    <row r="138">
      <c r="B138" s="16" t="inlineStr">
        <is>
          <t>Balance Sheet Ratios &amp; Assumptions</t>
        </is>
      </c>
      <c r="C138" s="16" t="n"/>
      <c r="D138" s="16" t="n"/>
      <c r="E138" s="16" t="n"/>
      <c r="F138" s="16" t="n"/>
      <c r="G138" s="16" t="n"/>
      <c r="H138" s="16" t="n"/>
      <c r="I138" s="16" t="n"/>
      <c r="J138" s="16" t="n"/>
      <c r="K138" s="16" t="n"/>
      <c r="L138" s="16" t="n"/>
      <c r="M138" s="16" t="n"/>
      <c r="N138" s="16" t="n"/>
      <c r="O138" s="16" t="n"/>
      <c r="P138" s="16" t="n"/>
      <c r="Q138" s="16" t="n"/>
      <c r="R138" s="16" t="n"/>
      <c r="S138" s="16" t="n"/>
      <c r="T138" s="16" t="n"/>
      <c r="U138" s="16" t="n"/>
      <c r="V138" s="16" t="n"/>
      <c r="W138" s="16" t="n"/>
      <c r="X138" s="16" t="n"/>
      <c r="Y138" s="16" t="n"/>
      <c r="Z138" s="16" t="n"/>
      <c r="AA138" s="16" t="n"/>
      <c r="AB138" s="16" t="n"/>
      <c r="AC138" s="16" t="n"/>
      <c r="AD138" s="16" t="n"/>
      <c r="AF138" s="16" t="n"/>
      <c r="AG138" s="16" t="n"/>
      <c r="AH138" s="16" t="n"/>
      <c r="AI138" s="16" t="n"/>
      <c r="AJ138" s="16" t="n"/>
      <c r="AK138" s="16" t="n"/>
      <c r="AL138" s="16" t="n"/>
      <c r="AM138" s="16" t="n"/>
      <c r="AN138" s="16" t="n"/>
      <c r="AO138" s="16" t="n"/>
    </row>
    <row r="139"/>
    <row r="140">
      <c r="D140" s="8" t="inlineStr">
        <is>
          <t>Current Ratio</t>
        </is>
      </c>
      <c r="G140" s="15">
        <f>IFERROR(G105/G122,"")</f>
        <v/>
      </c>
      <c r="H140" s="15">
        <f>IFERROR(H105/H122,"")</f>
        <v/>
      </c>
      <c r="I140" s="15">
        <f>IFERROR(I105/I122,"")</f>
        <v/>
      </c>
      <c r="J140" s="15">
        <f>IFERROR(J105/J122,"")</f>
        <v/>
      </c>
      <c r="K140" s="15">
        <f>IFERROR(K105/K122,"")</f>
        <v/>
      </c>
      <c r="L140" s="15">
        <f>IFERROR(L105/L122,"")</f>
        <v/>
      </c>
      <c r="M140" s="15">
        <f>IFERROR(M105/M122,"")</f>
        <v/>
      </c>
      <c r="N140" s="15">
        <f>IFERROR(N105/N122,"")</f>
        <v/>
      </c>
      <c r="O140" s="15">
        <f>IFERROR(O105/O122,"")</f>
        <v/>
      </c>
      <c r="P140" s="15">
        <f>IFERROR(P105/P122,"")</f>
        <v/>
      </c>
      <c r="Q140" s="15">
        <f>IFERROR(Q105/Q122,"")</f>
        <v/>
      </c>
      <c r="R140" s="15">
        <f>IFERROR(R105/R122,"")</f>
        <v/>
      </c>
      <c r="S140" s="15">
        <f>IFERROR(S105/S122,"")</f>
        <v/>
      </c>
      <c r="T140" s="15">
        <f>IFERROR(T105/T122,"")</f>
        <v/>
      </c>
      <c r="U140" s="15">
        <f>IFERROR(U105/U122,"")</f>
        <v/>
      </c>
      <c r="V140" s="15">
        <f>IFERROR(V105/V122,"")</f>
        <v/>
      </c>
      <c r="W140" s="15">
        <f>IFERROR(W105/W122,"")</f>
        <v/>
      </c>
      <c r="X140" s="15">
        <f>IFERROR(X105/X122,"")</f>
        <v/>
      </c>
      <c r="Y140" s="15">
        <f>IFERROR(Y105/Y122,"")</f>
        <v/>
      </c>
      <c r="Z140" s="15">
        <f>IFERROR(Z105/Z122,"")</f>
        <v/>
      </c>
      <c r="AA140" s="15">
        <f>IFERROR(AA105/AA122,"")</f>
        <v/>
      </c>
      <c r="AB140" s="15">
        <f>IFERROR(AB105/AB122,"")</f>
        <v/>
      </c>
      <c r="AC140" s="15">
        <f>IFERROR(AC105/AC122,"")</f>
        <v/>
      </c>
      <c r="AD140" s="15">
        <f>IFERROR(AD105/AD122,"")</f>
        <v/>
      </c>
      <c r="AF140" s="15">
        <f>IFERROR(AF105/AF122,"")</f>
        <v/>
      </c>
      <c r="AG140" s="15">
        <f>IFERROR(AG105/AG122,"")</f>
        <v/>
      </c>
      <c r="AH140" s="15">
        <f>IFERROR(AH105/AH122,"")</f>
        <v/>
      </c>
      <c r="AI140" s="15">
        <f>IFERROR(AI105/AI122,"")</f>
        <v/>
      </c>
      <c r="AJ140" s="15">
        <f>IFERROR(AJ105/AJ122,"")</f>
        <v/>
      </c>
      <c r="AK140" s="15">
        <f>IFERROR(AK105/AK122,"")</f>
        <v/>
      </c>
      <c r="AL140" s="15">
        <f>IFERROR(AL105/AL122,"")</f>
        <v/>
      </c>
      <c r="AM140" s="15">
        <f>IFERROR(AM105/AM122,"")</f>
        <v/>
      </c>
      <c r="AN140" s="15">
        <f>IFERROR(AN105/AN122,"")</f>
        <v/>
      </c>
      <c r="AO140" s="15">
        <f>IFERROR(AO105/AO122,"")</f>
        <v/>
      </c>
    </row>
    <row r="141">
      <c r="D141" s="8" t="inlineStr">
        <is>
          <t>Quick Ratio</t>
        </is>
      </c>
      <c r="G141" s="15">
        <f>IFERROR((G101+G102+G103)/G122,"")</f>
        <v/>
      </c>
      <c r="H141" s="15">
        <f>IFERROR((H101+H102+H103)/H122,"")</f>
        <v/>
      </c>
      <c r="I141" s="15">
        <f>IFERROR((I101+I102+I103)/I122,"")</f>
        <v/>
      </c>
      <c r="J141" s="15">
        <f>IFERROR((J101+J102+J103)/J122,"")</f>
        <v/>
      </c>
      <c r="K141" s="15">
        <f>IFERROR((K101+K102+K103)/K122,"")</f>
        <v/>
      </c>
      <c r="L141" s="15">
        <f>IFERROR((L101+L102+L103)/L122,"")</f>
        <v/>
      </c>
      <c r="M141" s="15">
        <f>IFERROR((M101+M102+M103)/M122,"")</f>
        <v/>
      </c>
      <c r="N141" s="15">
        <f>IFERROR((N101+N102+N103)/N122,"")</f>
        <v/>
      </c>
      <c r="O141" s="15">
        <f>IFERROR((O101+O102+O103)/O122,"")</f>
        <v/>
      </c>
      <c r="P141" s="15">
        <f>IFERROR((P101+P102+P103)/P122,"")</f>
        <v/>
      </c>
      <c r="Q141" s="15">
        <f>IFERROR((Q101+Q102+Q103)/Q122,"")</f>
        <v/>
      </c>
      <c r="R141" s="15">
        <f>IFERROR((R101+R102+R103)/R122,"")</f>
        <v/>
      </c>
      <c r="S141" s="15">
        <f>IFERROR((S101+S102+S103)/S122,"")</f>
        <v/>
      </c>
      <c r="T141" s="15">
        <f>IFERROR((T101+T102+T103)/T122,"")</f>
        <v/>
      </c>
      <c r="U141" s="15">
        <f>IFERROR((U101+U102+U103)/U122,"")</f>
        <v/>
      </c>
      <c r="V141" s="15">
        <f>IFERROR((V101+V102+V103)/V122,"")</f>
        <v/>
      </c>
      <c r="W141" s="15">
        <f>IFERROR((W101+W102+W103)/W122,"")</f>
        <v/>
      </c>
      <c r="X141" s="15">
        <f>IFERROR((X101+X102+X103)/X122,"")</f>
        <v/>
      </c>
      <c r="Y141" s="15">
        <f>IFERROR((Y101+Y102+Y103)/Y122,"")</f>
        <v/>
      </c>
      <c r="Z141" s="15">
        <f>IFERROR((Z101+Z102+Z103)/Z122,"")</f>
        <v/>
      </c>
      <c r="AA141" s="15">
        <f>IFERROR((AA101+AA102+AA103)/AA122,"")</f>
        <v/>
      </c>
      <c r="AB141" s="15">
        <f>IFERROR((AB101+AB102+AB103)/AB122,"")</f>
        <v/>
      </c>
      <c r="AC141" s="15">
        <f>IFERROR((AC101+AC102+AC103)/AC122,"")</f>
        <v/>
      </c>
      <c r="AD141" s="15">
        <f>IFERROR((AD101+AD102+AD103)/AD122,"")</f>
        <v/>
      </c>
      <c r="AF141" s="15">
        <f>IFERROR((AF101+AF102+AF103)/AF122,"")</f>
        <v/>
      </c>
      <c r="AG141" s="15">
        <f>IFERROR((AG101+AG102+AG103)/AG122,"")</f>
        <v/>
      </c>
      <c r="AH141" s="15">
        <f>IFERROR((AH101+AH102+AH103)/AH122,"")</f>
        <v/>
      </c>
      <c r="AI141" s="15">
        <f>IFERROR((AI101+AI102+AI103)/AI122,"")</f>
        <v/>
      </c>
      <c r="AJ141" s="15">
        <f>IFERROR((AJ101+AJ102+AJ103)/AJ122,"")</f>
        <v/>
      </c>
      <c r="AK141" s="15">
        <f>IFERROR((AK101+AK102+AK103)/AK122,"")</f>
        <v/>
      </c>
      <c r="AL141" s="15">
        <f>IFERROR((AL101+AL102+AL103)/AL122,"")</f>
        <v/>
      </c>
      <c r="AM141" s="15">
        <f>IFERROR((AM101+AM102+AM103)/AM122,"")</f>
        <v/>
      </c>
      <c r="AN141" s="15">
        <f>IFERROR((AN101+AN102+AN103)/AN122,"")</f>
        <v/>
      </c>
      <c r="AO141" s="15">
        <f>IFERROR((AO101+AO102+AO103)/AO122,"")</f>
        <v/>
      </c>
    </row>
    <row r="142">
      <c r="D142" s="8" t="inlineStr">
        <is>
          <t>Total Debt ($M, Notes Payable Current + Non-Current)</t>
        </is>
      </c>
      <c r="G142" s="17">
        <f>G117+G125</f>
        <v/>
      </c>
      <c r="H142" s="17">
        <f>H117+H125</f>
        <v/>
      </c>
      <c r="I142" s="17">
        <f>I117+I125</f>
        <v/>
      </c>
      <c r="J142" s="17">
        <f>J117+J125</f>
        <v/>
      </c>
      <c r="K142" s="17">
        <f>K117+K125</f>
        <v/>
      </c>
      <c r="L142" s="17">
        <f>L117+L125</f>
        <v/>
      </c>
      <c r="M142" s="17">
        <f>M117+M125</f>
        <v/>
      </c>
      <c r="N142" s="17">
        <f>N117+N125</f>
        <v/>
      </c>
      <c r="O142" s="17">
        <f>O117+O125</f>
        <v/>
      </c>
      <c r="P142" s="17">
        <f>P117+P125</f>
        <v/>
      </c>
      <c r="Q142" s="17">
        <f>Q117+Q125</f>
        <v/>
      </c>
      <c r="R142" s="17">
        <f>R117+R125</f>
        <v/>
      </c>
      <c r="S142" s="17">
        <f>S117+S125</f>
        <v/>
      </c>
      <c r="T142" s="17">
        <f>T117+T125</f>
        <v/>
      </c>
      <c r="U142" s="17">
        <f>U117+U125</f>
        <v/>
      </c>
      <c r="V142" s="17">
        <f>V117+V125</f>
        <v/>
      </c>
      <c r="W142" s="17">
        <f>W117+W125</f>
        <v/>
      </c>
      <c r="X142" s="17">
        <f>X117+X125</f>
        <v/>
      </c>
      <c r="Y142" s="17">
        <f>Y117+Y125</f>
        <v/>
      </c>
      <c r="Z142" s="17">
        <f>Z117+Z125</f>
        <v/>
      </c>
      <c r="AA142" s="17">
        <f>AA117+AA125</f>
        <v/>
      </c>
      <c r="AB142" s="17">
        <f>AB117+AB125</f>
        <v/>
      </c>
      <c r="AC142" s="17">
        <f>AC117+AC125</f>
        <v/>
      </c>
      <c r="AD142" s="17">
        <f>AD117+AD125</f>
        <v/>
      </c>
      <c r="AF142" s="17">
        <f>AF117+AF125</f>
        <v/>
      </c>
      <c r="AG142" s="17">
        <f>AG117+AG125</f>
        <v/>
      </c>
      <c r="AH142" s="17">
        <f>AH117+AH125</f>
        <v/>
      </c>
      <c r="AI142" s="17">
        <f>AI117+AI125</f>
        <v/>
      </c>
      <c r="AJ142" s="17">
        <f>AJ117+AJ125</f>
        <v/>
      </c>
      <c r="AK142" s="17">
        <f>AK117+AK125</f>
        <v/>
      </c>
      <c r="AL142" s="17">
        <f>AL117+AL125</f>
        <v/>
      </c>
      <c r="AM142" s="17">
        <f>AM117+AM125</f>
        <v/>
      </c>
      <c r="AN142" s="17">
        <f>AN117+AN125</f>
        <v/>
      </c>
      <c r="AO142" s="17">
        <f>AO117+AO125</f>
        <v/>
      </c>
    </row>
    <row r="143">
      <c r="D143" s="8" t="inlineStr">
        <is>
          <t>Net Debt ($M)</t>
        </is>
      </c>
      <c r="G143" s="17">
        <f>G142-G101</f>
        <v/>
      </c>
      <c r="H143" s="17">
        <f>H142-H101</f>
        <v/>
      </c>
      <c r="I143" s="17">
        <f>I142-I101</f>
        <v/>
      </c>
      <c r="J143" s="17">
        <f>J142-J101</f>
        <v/>
      </c>
      <c r="K143" s="17">
        <f>K142-K101</f>
        <v/>
      </c>
      <c r="L143" s="17">
        <f>L142-L101</f>
        <v/>
      </c>
      <c r="M143" s="17">
        <f>M142-M101</f>
        <v/>
      </c>
      <c r="N143" s="17">
        <f>N142-N101</f>
        <v/>
      </c>
      <c r="O143" s="17">
        <f>O142-O101</f>
        <v/>
      </c>
      <c r="P143" s="17">
        <f>P142-P101</f>
        <v/>
      </c>
      <c r="Q143" s="17">
        <f>Q142-Q101</f>
        <v/>
      </c>
      <c r="R143" s="17">
        <f>R142-R101</f>
        <v/>
      </c>
      <c r="S143" s="17">
        <f>S142-S101</f>
        <v/>
      </c>
      <c r="T143" s="17">
        <f>T142-T101</f>
        <v/>
      </c>
      <c r="U143" s="17">
        <f>U142-U101</f>
        <v/>
      </c>
      <c r="V143" s="17">
        <f>V142-V101</f>
        <v/>
      </c>
      <c r="W143" s="17">
        <f>W142-W101</f>
        <v/>
      </c>
      <c r="X143" s="17">
        <f>X142-X101</f>
        <v/>
      </c>
      <c r="Y143" s="17">
        <f>Y142-Y101</f>
        <v/>
      </c>
      <c r="Z143" s="17">
        <f>Z142-Z101</f>
        <v/>
      </c>
      <c r="AA143" s="17">
        <f>AA142-AA101</f>
        <v/>
      </c>
      <c r="AB143" s="17">
        <f>AB142-AB101</f>
        <v/>
      </c>
      <c r="AC143" s="17">
        <f>AC142-AC101</f>
        <v/>
      </c>
      <c r="AD143" s="17">
        <f>AD142-AD101</f>
        <v/>
      </c>
      <c r="AF143" s="17">
        <f>AF142-AF101</f>
        <v/>
      </c>
      <c r="AG143" s="17">
        <f>AG142-AG101</f>
        <v/>
      </c>
      <c r="AH143" s="17">
        <f>AH142-AH101</f>
        <v/>
      </c>
      <c r="AI143" s="17">
        <f>AI142-AI101</f>
        <v/>
      </c>
      <c r="AJ143" s="17">
        <f>AJ142-AJ101</f>
        <v/>
      </c>
      <c r="AK143" s="17">
        <f>AK142-AK101</f>
        <v/>
      </c>
      <c r="AL143" s="17">
        <f>AL142-AL101</f>
        <v/>
      </c>
      <c r="AM143" s="17">
        <f>AM142-AM101</f>
        <v/>
      </c>
      <c r="AN143" s="17">
        <f>AN142-AN101</f>
        <v/>
      </c>
      <c r="AO143" s="17">
        <f>AO142-AO101</f>
        <v/>
      </c>
    </row>
    <row r="144">
      <c r="D144" s="8" t="inlineStr">
        <is>
          <t>Total Debt / Total Equity</t>
        </is>
      </c>
      <c r="G144" s="15">
        <f>IFERROR(G142/G132,"")</f>
        <v/>
      </c>
      <c r="H144" s="15">
        <f>IFERROR(H142/H132,"")</f>
        <v/>
      </c>
      <c r="I144" s="15">
        <f>IFERROR(I142/I132,"")</f>
        <v/>
      </c>
      <c r="J144" s="15">
        <f>IFERROR(J142/J132,"")</f>
        <v/>
      </c>
      <c r="K144" s="15">
        <f>IFERROR(K142/K132,"")</f>
        <v/>
      </c>
      <c r="L144" s="15">
        <f>IFERROR(L142/L132,"")</f>
        <v/>
      </c>
      <c r="M144" s="15">
        <f>IFERROR(M142/M132,"")</f>
        <v/>
      </c>
      <c r="N144" s="15">
        <f>IFERROR(N142/N132,"")</f>
        <v/>
      </c>
      <c r="O144" s="15">
        <f>IFERROR(O142/O132,"")</f>
        <v/>
      </c>
      <c r="P144" s="15">
        <f>IFERROR(P142/P132,"")</f>
        <v/>
      </c>
      <c r="Q144" s="15">
        <f>IFERROR(Q142/Q132,"")</f>
        <v/>
      </c>
      <c r="R144" s="15">
        <f>IFERROR(R142/R132,"")</f>
        <v/>
      </c>
      <c r="S144" s="15">
        <f>IFERROR(S142/S132,"")</f>
        <v/>
      </c>
      <c r="T144" s="15">
        <f>IFERROR(T142/T132,"")</f>
        <v/>
      </c>
      <c r="U144" s="15">
        <f>IFERROR(U142/U132,"")</f>
        <v/>
      </c>
      <c r="V144" s="15">
        <f>IFERROR(V142/V132,"")</f>
        <v/>
      </c>
      <c r="W144" s="15">
        <f>IFERROR(W142/W132,"")</f>
        <v/>
      </c>
      <c r="X144" s="15">
        <f>IFERROR(X142/X132,"")</f>
        <v/>
      </c>
      <c r="Y144" s="15">
        <f>IFERROR(Y142/Y132,"")</f>
        <v/>
      </c>
      <c r="Z144" s="15">
        <f>IFERROR(Z142/Z132,"")</f>
        <v/>
      </c>
      <c r="AA144" s="15">
        <f>IFERROR(AA142/AA132,"")</f>
        <v/>
      </c>
      <c r="AB144" s="15">
        <f>IFERROR(AB142/AB132,"")</f>
        <v/>
      </c>
      <c r="AC144" s="15">
        <f>IFERROR(AC142/AC132,"")</f>
        <v/>
      </c>
      <c r="AD144" s="15">
        <f>IFERROR(AD142/AD132,"")</f>
        <v/>
      </c>
      <c r="AF144" s="15">
        <f>IFERROR(AF142/AF132,"")</f>
        <v/>
      </c>
      <c r="AG144" s="15">
        <f>IFERROR(AG142/AG132,"")</f>
        <v/>
      </c>
      <c r="AH144" s="15">
        <f>IFERROR(AH142/AH132,"")</f>
        <v/>
      </c>
      <c r="AI144" s="15">
        <f>IFERROR(AI142/AI132,"")</f>
        <v/>
      </c>
      <c r="AJ144" s="15">
        <f>IFERROR(AJ142/AJ132,"")</f>
        <v/>
      </c>
      <c r="AK144" s="15">
        <f>IFERROR(AK142/AK132,"")</f>
        <v/>
      </c>
      <c r="AL144" s="15">
        <f>IFERROR(AL142/AL132,"")</f>
        <v/>
      </c>
      <c r="AM144" s="15">
        <f>IFERROR(AM142/AM132,"")</f>
        <v/>
      </c>
      <c r="AN144" s="15">
        <f>IFERROR(AN142/AN132,"")</f>
        <v/>
      </c>
      <c r="AO144" s="15">
        <f>IFERROR(AO142/AO132,"")</f>
        <v/>
      </c>
    </row>
    <row r="145">
      <c r="D145" s="8" t="inlineStr">
        <is>
          <t>Total Equity / Total Assets</t>
        </is>
      </c>
      <c r="G145" s="15">
        <f>IFERROR(G132/G114,"")</f>
        <v/>
      </c>
      <c r="H145" s="15">
        <f>IFERROR(H132/H114,"")</f>
        <v/>
      </c>
      <c r="I145" s="15">
        <f>IFERROR(I132/I114,"")</f>
        <v/>
      </c>
      <c r="J145" s="15">
        <f>IFERROR(J132/J114,"")</f>
        <v/>
      </c>
      <c r="K145" s="15">
        <f>IFERROR(K132/K114,"")</f>
        <v/>
      </c>
      <c r="L145" s="15">
        <f>IFERROR(L132/L114,"")</f>
        <v/>
      </c>
      <c r="M145" s="15">
        <f>IFERROR(M132/M114,"")</f>
        <v/>
      </c>
      <c r="N145" s="15">
        <f>IFERROR(N132/N114,"")</f>
        <v/>
      </c>
      <c r="O145" s="15">
        <f>IFERROR(O132/O114,"")</f>
        <v/>
      </c>
      <c r="P145" s="15">
        <f>IFERROR(P132/P114,"")</f>
        <v/>
      </c>
      <c r="Q145" s="15">
        <f>IFERROR(Q132/Q114,"")</f>
        <v/>
      </c>
      <c r="R145" s="15">
        <f>IFERROR(R132/R114,"")</f>
        <v/>
      </c>
      <c r="S145" s="15">
        <f>IFERROR(S132/S114,"")</f>
        <v/>
      </c>
      <c r="T145" s="15">
        <f>IFERROR(T132/T114,"")</f>
        <v/>
      </c>
      <c r="U145" s="15">
        <f>IFERROR(U132/U114,"")</f>
        <v/>
      </c>
      <c r="V145" s="15">
        <f>IFERROR(V132/V114,"")</f>
        <v/>
      </c>
      <c r="W145" s="15">
        <f>IFERROR(W132/W114,"")</f>
        <v/>
      </c>
      <c r="X145" s="15">
        <f>IFERROR(X132/X114,"")</f>
        <v/>
      </c>
      <c r="Y145" s="15">
        <f>IFERROR(Y132/Y114,"")</f>
        <v/>
      </c>
      <c r="Z145" s="15">
        <f>IFERROR(Z132/Z114,"")</f>
        <v/>
      </c>
      <c r="AA145" s="15">
        <f>IFERROR(AA132/AA114,"")</f>
        <v/>
      </c>
      <c r="AB145" s="15">
        <f>IFERROR(AB132/AB114,"")</f>
        <v/>
      </c>
      <c r="AC145" s="15">
        <f>IFERROR(AC132/AC114,"")</f>
        <v/>
      </c>
      <c r="AD145" s="15">
        <f>IFERROR(AD132/AD114,"")</f>
        <v/>
      </c>
      <c r="AF145" s="15">
        <f>IFERROR(AF132/AF114,"")</f>
        <v/>
      </c>
      <c r="AG145" s="15">
        <f>IFERROR(AG132/AG114,"")</f>
        <v/>
      </c>
      <c r="AH145" s="15">
        <f>IFERROR(AH132/AH114,"")</f>
        <v/>
      </c>
      <c r="AI145" s="15">
        <f>IFERROR(AI132/AI114,"")</f>
        <v/>
      </c>
      <c r="AJ145" s="15">
        <f>IFERROR(AJ132/AJ114,"")</f>
        <v/>
      </c>
      <c r="AK145" s="15">
        <f>IFERROR(AK132/AK114,"")</f>
        <v/>
      </c>
      <c r="AL145" s="15">
        <f>IFERROR(AL132/AL114,"")</f>
        <v/>
      </c>
      <c r="AM145" s="15">
        <f>IFERROR(AM132/AM114,"")</f>
        <v/>
      </c>
      <c r="AN145" s="15">
        <f>IFERROR(AN132/AN114,"")</f>
        <v/>
      </c>
      <c r="AO145" s="15">
        <f>IFERROR(AO132/AO114,"")</f>
        <v/>
      </c>
    </row>
    <row r="146">
      <c r="D146" s="8" t="inlineStr">
        <is>
          <t>ROE (period NI / Total Equity)</t>
        </is>
      </c>
      <c r="G146" s="15">
        <f>IFERROR(G37/G132,"")</f>
        <v/>
      </c>
      <c r="H146" s="15">
        <f>IFERROR(H37/H132,"")</f>
        <v/>
      </c>
      <c r="I146" s="15">
        <f>IFERROR(I37/I132,"")</f>
        <v/>
      </c>
      <c r="J146" s="15">
        <f>IFERROR(J37/J132,"")</f>
        <v/>
      </c>
      <c r="K146" s="15">
        <f>IFERROR(K37/K132,"")</f>
        <v/>
      </c>
      <c r="L146" s="15">
        <f>IFERROR(L37/L132,"")</f>
        <v/>
      </c>
      <c r="M146" s="15">
        <f>IFERROR(M37/M132,"")</f>
        <v/>
      </c>
      <c r="N146" s="15">
        <f>IFERROR(N37/N132,"")</f>
        <v/>
      </c>
      <c r="O146" s="15">
        <f>IFERROR(O37/O132,"")</f>
        <v/>
      </c>
      <c r="P146" s="15">
        <f>IFERROR(P37/P132,"")</f>
        <v/>
      </c>
      <c r="Q146" s="15">
        <f>IFERROR(Q37/Q132,"")</f>
        <v/>
      </c>
      <c r="R146" s="15">
        <f>IFERROR(R37/R132,"")</f>
        <v/>
      </c>
      <c r="S146" s="15">
        <f>IFERROR(S37/S132,"")</f>
        <v/>
      </c>
      <c r="T146" s="15">
        <f>IFERROR(T37/T132,"")</f>
        <v/>
      </c>
      <c r="U146" s="15">
        <f>IFERROR(U37/U132,"")</f>
        <v/>
      </c>
      <c r="V146" s="15">
        <f>IFERROR(V37/V132,"")</f>
        <v/>
      </c>
      <c r="W146" s="15">
        <f>IFERROR(W37/W132,"")</f>
        <v/>
      </c>
      <c r="X146" s="15">
        <f>IFERROR(X37/X132,"")</f>
        <v/>
      </c>
      <c r="Y146" s="15">
        <f>IFERROR(Y37/Y132,"")</f>
        <v/>
      </c>
      <c r="Z146" s="15">
        <f>IFERROR(Z37/Z132,"")</f>
        <v/>
      </c>
      <c r="AA146" s="15">
        <f>IFERROR(AA37/AA132,"")</f>
        <v/>
      </c>
      <c r="AB146" s="15">
        <f>IFERROR(AB37/AB132,"")</f>
        <v/>
      </c>
      <c r="AC146" s="15">
        <f>IFERROR(AC37/AC132,"")</f>
        <v/>
      </c>
      <c r="AD146" s="15">
        <f>IFERROR(AD37/AD132,"")</f>
        <v/>
      </c>
      <c r="AF146" s="15">
        <f>IFERROR(AF37/AF132,"")</f>
        <v/>
      </c>
      <c r="AG146" s="15">
        <f>IFERROR(AG37/AG132,"")</f>
        <v/>
      </c>
      <c r="AH146" s="15">
        <f>IFERROR(AH37/AH132,"")</f>
        <v/>
      </c>
      <c r="AI146" s="15">
        <f>IFERROR(AI37/AI132,"")</f>
        <v/>
      </c>
      <c r="AJ146" s="15">
        <f>IFERROR(AJ37/AJ132,"")</f>
        <v/>
      </c>
      <c r="AK146" s="15">
        <f>IFERROR(AK37/AK132,"")</f>
        <v/>
      </c>
      <c r="AL146" s="15">
        <f>IFERROR(AL37/AL132,"")</f>
        <v/>
      </c>
      <c r="AM146" s="15">
        <f>IFERROR(AM37/AM132,"")</f>
        <v/>
      </c>
      <c r="AN146" s="15">
        <f>IFERROR(AN37/AN132,"")</f>
        <v/>
      </c>
      <c r="AO146" s="15">
        <f>IFERROR(AO37/AO132,"")</f>
        <v/>
      </c>
    </row>
    <row r="147">
      <c r="D147" s="8" t="inlineStr">
        <is>
          <t>ROA (period NI / Total Assets)</t>
        </is>
      </c>
      <c r="G147" s="15">
        <f>IFERROR(G37/G114,"")</f>
        <v/>
      </c>
      <c r="H147" s="15">
        <f>IFERROR(H37/H114,"")</f>
        <v/>
      </c>
      <c r="I147" s="15">
        <f>IFERROR(I37/I114,"")</f>
        <v/>
      </c>
      <c r="J147" s="15">
        <f>IFERROR(J37/J114,"")</f>
        <v/>
      </c>
      <c r="K147" s="15">
        <f>IFERROR(K37/K114,"")</f>
        <v/>
      </c>
      <c r="L147" s="15">
        <f>IFERROR(L37/L114,"")</f>
        <v/>
      </c>
      <c r="M147" s="15">
        <f>IFERROR(M37/M114,"")</f>
        <v/>
      </c>
      <c r="N147" s="15">
        <f>IFERROR(N37/N114,"")</f>
        <v/>
      </c>
      <c r="O147" s="15">
        <f>IFERROR(O37/O114,"")</f>
        <v/>
      </c>
      <c r="P147" s="15">
        <f>IFERROR(P37/P114,"")</f>
        <v/>
      </c>
      <c r="Q147" s="15">
        <f>IFERROR(Q37/Q114,"")</f>
        <v/>
      </c>
      <c r="R147" s="15">
        <f>IFERROR(R37/R114,"")</f>
        <v/>
      </c>
      <c r="S147" s="15">
        <f>IFERROR(S37/S114,"")</f>
        <v/>
      </c>
      <c r="T147" s="15">
        <f>IFERROR(T37/T114,"")</f>
        <v/>
      </c>
      <c r="U147" s="15">
        <f>IFERROR(U37/U114,"")</f>
        <v/>
      </c>
      <c r="V147" s="15">
        <f>IFERROR(V37/V114,"")</f>
        <v/>
      </c>
      <c r="W147" s="15">
        <f>IFERROR(W37/W114,"")</f>
        <v/>
      </c>
      <c r="X147" s="15">
        <f>IFERROR(X37/X114,"")</f>
        <v/>
      </c>
      <c r="Y147" s="15">
        <f>IFERROR(Y37/Y114,"")</f>
        <v/>
      </c>
      <c r="Z147" s="15">
        <f>IFERROR(Z37/Z114,"")</f>
        <v/>
      </c>
      <c r="AA147" s="15">
        <f>IFERROR(AA37/AA114,"")</f>
        <v/>
      </c>
      <c r="AB147" s="15">
        <f>IFERROR(AB37/AB114,"")</f>
        <v/>
      </c>
      <c r="AC147" s="15">
        <f>IFERROR(AC37/AC114,"")</f>
        <v/>
      </c>
      <c r="AD147" s="15">
        <f>IFERROR(AD37/AD114,"")</f>
        <v/>
      </c>
      <c r="AF147" s="15">
        <f>IFERROR(AF37/AF114,"")</f>
        <v/>
      </c>
      <c r="AG147" s="15">
        <f>IFERROR(AG37/AG114,"")</f>
        <v/>
      </c>
      <c r="AH147" s="15">
        <f>IFERROR(AH37/AH114,"")</f>
        <v/>
      </c>
      <c r="AI147" s="15">
        <f>IFERROR(AI37/AI114,"")</f>
        <v/>
      </c>
      <c r="AJ147" s="15">
        <f>IFERROR(AJ37/AJ114,"")</f>
        <v/>
      </c>
      <c r="AK147" s="15">
        <f>IFERROR(AK37/AK114,"")</f>
        <v/>
      </c>
      <c r="AL147" s="15">
        <f>IFERROR(AL37/AL114,"")</f>
        <v/>
      </c>
      <c r="AM147" s="15">
        <f>IFERROR(AM37/AM114,"")</f>
        <v/>
      </c>
      <c r="AN147" s="15">
        <f>IFERROR(AN37/AN114,"")</f>
        <v/>
      </c>
      <c r="AO147" s="15">
        <f>IFERROR(AO37/AO114,"")</f>
        <v/>
      </c>
    </row>
    <row r="148">
      <c r="D148" s="8" t="inlineStr">
        <is>
          <t>Book Value / Diluted Share</t>
        </is>
      </c>
      <c r="G148" s="18">
        <f>IFERROR(G132/G47,"")</f>
        <v/>
      </c>
      <c r="H148" s="18">
        <f>IFERROR(H132/H47,"")</f>
        <v/>
      </c>
      <c r="I148" s="18">
        <f>IFERROR(I132/I47,"")</f>
        <v/>
      </c>
      <c r="J148" s="18">
        <f>IFERROR(J132/J47,"")</f>
        <v/>
      </c>
      <c r="K148" s="18">
        <f>IFERROR(K132/K47,"")</f>
        <v/>
      </c>
      <c r="L148" s="18">
        <f>IFERROR(L132/L47,"")</f>
        <v/>
      </c>
      <c r="M148" s="18">
        <f>IFERROR(M132/M47,"")</f>
        <v/>
      </c>
      <c r="N148" s="18">
        <f>IFERROR(N132/N47,"")</f>
        <v/>
      </c>
      <c r="O148" s="18">
        <f>IFERROR(O132/O47,"")</f>
        <v/>
      </c>
      <c r="P148" s="18">
        <f>IFERROR(P132/P47,"")</f>
        <v/>
      </c>
      <c r="Q148" s="18">
        <f>IFERROR(Q132/Q47,"")</f>
        <v/>
      </c>
      <c r="R148" s="18">
        <f>IFERROR(R132/R47,"")</f>
        <v/>
      </c>
      <c r="S148" s="18">
        <f>IFERROR(S132/S47,"")</f>
        <v/>
      </c>
      <c r="T148" s="18">
        <f>IFERROR(T132/T47,"")</f>
        <v/>
      </c>
      <c r="U148" s="18">
        <f>IFERROR(U132/U47,"")</f>
        <v/>
      </c>
      <c r="V148" s="18">
        <f>IFERROR(V132/V47,"")</f>
        <v/>
      </c>
      <c r="W148" s="18">
        <f>IFERROR(W132/W47,"")</f>
        <v/>
      </c>
      <c r="X148" s="18">
        <f>IFERROR(X132/X47,"")</f>
        <v/>
      </c>
      <c r="Y148" s="18">
        <f>IFERROR(Y132/Y47,"")</f>
        <v/>
      </c>
      <c r="Z148" s="18">
        <f>IFERROR(Z132/Z47,"")</f>
        <v/>
      </c>
      <c r="AA148" s="18">
        <f>IFERROR(AA132/AA47,"")</f>
        <v/>
      </c>
      <c r="AB148" s="18">
        <f>IFERROR(AB132/AB47,"")</f>
        <v/>
      </c>
      <c r="AC148" s="18">
        <f>IFERROR(AC132/AC47,"")</f>
        <v/>
      </c>
      <c r="AD148" s="18">
        <f>IFERROR(AD132/AD47,"")</f>
        <v/>
      </c>
      <c r="AF148" s="18">
        <f>IFERROR(AF132/AF47,"")</f>
        <v/>
      </c>
      <c r="AG148" s="18">
        <f>IFERROR(AG132/AG47,"")</f>
        <v/>
      </c>
      <c r="AH148" s="18">
        <f>IFERROR(AH132/AH47,"")</f>
        <v/>
      </c>
      <c r="AI148" s="18">
        <f>IFERROR(AI132/AI47,"")</f>
        <v/>
      </c>
      <c r="AJ148" s="18">
        <f>IFERROR(AJ132/AJ47,"")</f>
        <v/>
      </c>
      <c r="AK148" s="18">
        <f>IFERROR(AK132/AK47,"")</f>
        <v/>
      </c>
      <c r="AL148" s="18">
        <f>IFERROR(AL132/AL47,"")</f>
        <v/>
      </c>
      <c r="AM148" s="18">
        <f>IFERROR(AM132/AM47,"")</f>
        <v/>
      </c>
      <c r="AN148" s="18">
        <f>IFERROR(AN132/AN47,"")</f>
        <v/>
      </c>
      <c r="AO148" s="18">
        <f>IFERROR(AO132/AO47,"")</f>
        <v/>
      </c>
    </row>
    <row r="149"/>
    <row r="150"/>
    <row r="151"/>
    <row r="152">
      <c r="B152" s="16" t="inlineStr">
        <is>
          <t>BS Forecast Driver Ratios</t>
        </is>
      </c>
      <c r="C152" s="16" t="n"/>
      <c r="D152" s="16" t="n"/>
      <c r="E152" s="16" t="n"/>
      <c r="F152" s="16" t="n"/>
      <c r="G152" s="16" t="n"/>
      <c r="H152" s="16" t="n"/>
      <c r="I152" s="16" t="n"/>
      <c r="J152" s="16" t="n"/>
      <c r="K152" s="16" t="n"/>
      <c r="L152" s="16" t="n"/>
      <c r="M152" s="16" t="n"/>
      <c r="N152" s="16" t="n"/>
      <c r="O152" s="16" t="n"/>
      <c r="P152" s="16" t="n"/>
      <c r="Q152" s="16" t="n"/>
      <c r="R152" s="16" t="n"/>
      <c r="S152" s="16" t="n"/>
      <c r="T152" s="16" t="n"/>
      <c r="U152" s="16" t="n"/>
      <c r="V152" s="16" t="n"/>
      <c r="W152" s="16" t="n"/>
      <c r="X152" s="16" t="n"/>
      <c r="Y152" s="16" t="n"/>
      <c r="Z152" s="16" t="n"/>
      <c r="AA152" s="16" t="n"/>
      <c r="AB152" s="16" t="n"/>
      <c r="AC152" s="16" t="n"/>
      <c r="AD152" s="16" t="n"/>
      <c r="AF152" s="16" t="n"/>
      <c r="AG152" s="16" t="n"/>
      <c r="AH152" s="16" t="n"/>
      <c r="AI152" s="16" t="n"/>
      <c r="AJ152" s="16" t="n"/>
      <c r="AK152" s="16" t="n"/>
      <c r="AL152" s="16" t="n"/>
      <c r="AM152" s="16" t="n"/>
      <c r="AN152" s="16" t="n"/>
      <c r="AO152" s="16" t="n"/>
    </row>
    <row r="153"/>
    <row r="154">
      <c r="C154" s="8" t="inlineStr">
        <is>
          <t>Trade Receivables (% of Q Revenue)</t>
        </is>
      </c>
      <c r="G154" s="15">
        <f>IFERROR(G103/G14,"")</f>
        <v/>
      </c>
      <c r="H154" s="15">
        <f>IFERROR(H103/H14,"")</f>
        <v/>
      </c>
      <c r="I154" s="15">
        <f>IFERROR(I103/I14,"")</f>
        <v/>
      </c>
      <c r="J154" s="15">
        <f>IFERROR(J103/J14,"")</f>
        <v/>
      </c>
      <c r="K154" s="15">
        <f>IFERROR(K103/K14,"")</f>
        <v/>
      </c>
      <c r="L154" s="15">
        <f>IFERROR(L103/L14,"")</f>
        <v/>
      </c>
      <c r="M154" s="15">
        <f>IFERROR(M103/M14,"")</f>
        <v/>
      </c>
      <c r="N154" s="15">
        <f>IFERROR(N103/N14,"")</f>
        <v/>
      </c>
      <c r="O154" s="15">
        <f>IFERROR(O103/O14,"")</f>
        <v/>
      </c>
      <c r="P154" s="15">
        <f>IFERROR(P103/P14,"")</f>
        <v/>
      </c>
      <c r="Q154" s="15">
        <f>IFERROR(Q103/Q14,"")</f>
        <v/>
      </c>
      <c r="R154" s="15">
        <f>IFERROR(R103/R14,"")</f>
        <v/>
      </c>
      <c r="S154" s="15">
        <f>IFERROR(S103/S14,"")</f>
        <v/>
      </c>
      <c r="T154" s="15">
        <f>IFERROR(T103/T14,"")</f>
        <v/>
      </c>
      <c r="U154" s="15">
        <f>IFERROR(U103/U14,"")</f>
        <v/>
      </c>
      <c r="V154" s="15">
        <f>IFERROR(V103/V14,"")</f>
        <v/>
      </c>
      <c r="W154" s="25" t="n">
        <v>0.54</v>
      </c>
      <c r="X154" s="25" t="n">
        <v>0.54</v>
      </c>
      <c r="Y154" s="25" t="n">
        <v>0.54</v>
      </c>
      <c r="Z154" s="25" t="n">
        <v>0.54</v>
      </c>
      <c r="AA154" s="25" t="n">
        <v>0.54</v>
      </c>
      <c r="AB154" s="25" t="n">
        <v>0.54</v>
      </c>
      <c r="AC154" s="25" t="n">
        <v>0.54</v>
      </c>
      <c r="AD154" s="25" t="n">
        <v>0.54</v>
      </c>
      <c r="AF154" s="15">
        <f>IFERROR(AF103/(AF14/4),"")</f>
        <v/>
      </c>
      <c r="AG154" s="15">
        <f>IFERROR(AG103/(AG14/4),"")</f>
        <v/>
      </c>
      <c r="AH154" s="15">
        <f>IFERROR(AH103/(AH14/4),"")</f>
        <v/>
      </c>
      <c r="AI154" s="15">
        <f>IFERROR(AI103/(AI14/4),"")</f>
        <v/>
      </c>
      <c r="AJ154" s="15">
        <f>IFERROR(AJ103/(AJ14/4),"")</f>
        <v/>
      </c>
      <c r="AK154" s="15">
        <f>IFERROR(AK103/(AK14/4),"")</f>
        <v/>
      </c>
      <c r="AL154" s="15">
        <f>IFERROR(AL103/(AL14/4),"")</f>
        <v/>
      </c>
      <c r="AM154" s="25" t="n">
        <v>0.54</v>
      </c>
      <c r="AN154" s="25" t="n">
        <v>0.54</v>
      </c>
      <c r="AO154" s="25" t="n">
        <v>0.54</v>
      </c>
    </row>
    <row r="155">
      <c r="C155" s="8" t="inlineStr">
        <is>
          <t>Prepaid + Other CA (% of Q Revenue)</t>
        </is>
      </c>
      <c r="G155" s="15">
        <f>IFERROR(G104/G14,"")</f>
        <v/>
      </c>
      <c r="H155" s="15">
        <f>IFERROR(H104/H14,"")</f>
        <v/>
      </c>
      <c r="I155" s="15">
        <f>IFERROR(I104/I14,"")</f>
        <v/>
      </c>
      <c r="J155" s="15">
        <f>IFERROR(J104/J14,"")</f>
        <v/>
      </c>
      <c r="K155" s="15">
        <f>IFERROR(K104/K14,"")</f>
        <v/>
      </c>
      <c r="L155" s="15">
        <f>IFERROR(L104/L14,"")</f>
        <v/>
      </c>
      <c r="M155" s="15">
        <f>IFERROR(M104/M14,"")</f>
        <v/>
      </c>
      <c r="N155" s="15">
        <f>IFERROR(N104/N14,"")</f>
        <v/>
      </c>
      <c r="O155" s="15">
        <f>IFERROR(O104/O14,"")</f>
        <v/>
      </c>
      <c r="P155" s="15">
        <f>IFERROR(P104/P14,"")</f>
        <v/>
      </c>
      <c r="Q155" s="15">
        <f>IFERROR(Q104/Q14,"")</f>
        <v/>
      </c>
      <c r="R155" s="15">
        <f>IFERROR(R104/R14,"")</f>
        <v/>
      </c>
      <c r="S155" s="15">
        <f>IFERROR(S104/S14,"")</f>
        <v/>
      </c>
      <c r="T155" s="15">
        <f>IFERROR(T104/T14,"")</f>
        <v/>
      </c>
      <c r="U155" s="15">
        <f>IFERROR(U104/U14,"")</f>
        <v/>
      </c>
      <c r="V155" s="15">
        <f>IFERROR(V104/V14,"")</f>
        <v/>
      </c>
      <c r="W155" s="25" t="n">
        <v>0.22</v>
      </c>
      <c r="X155" s="25" t="n">
        <v>0.22</v>
      </c>
      <c r="Y155" s="25" t="n">
        <v>0.22</v>
      </c>
      <c r="Z155" s="25" t="n">
        <v>0.22</v>
      </c>
      <c r="AA155" s="25" t="n">
        <v>0.22</v>
      </c>
      <c r="AB155" s="25" t="n">
        <v>0.22</v>
      </c>
      <c r="AC155" s="25" t="n">
        <v>0.22</v>
      </c>
      <c r="AD155" s="25" t="n">
        <v>0.22</v>
      </c>
      <c r="AF155" s="15">
        <f>IFERROR(AF104/(AF14/4),"")</f>
        <v/>
      </c>
      <c r="AG155" s="15">
        <f>IFERROR(AG104/(AG14/4),"")</f>
        <v/>
      </c>
      <c r="AH155" s="15">
        <f>IFERROR(AH104/(AH14/4),"")</f>
        <v/>
      </c>
      <c r="AI155" s="15">
        <f>IFERROR(AI104/(AI14/4),"")</f>
        <v/>
      </c>
      <c r="AJ155" s="15">
        <f>IFERROR(AJ104/(AJ14/4),"")</f>
        <v/>
      </c>
      <c r="AK155" s="15">
        <f>IFERROR(AK104/(AK14/4),"")</f>
        <v/>
      </c>
      <c r="AL155" s="15">
        <f>IFERROR(AL104/(AL14/4),"")</f>
        <v/>
      </c>
      <c r="AM155" s="25" t="n">
        <v>0.22</v>
      </c>
      <c r="AN155" s="25" t="n">
        <v>0.22</v>
      </c>
      <c r="AO155" s="25" t="n">
        <v>0.22</v>
      </c>
    </row>
    <row r="156">
      <c r="C156" s="8" t="inlineStr">
        <is>
          <t>Accounts Payable (% of |Q Capex|)</t>
        </is>
      </c>
      <c r="G156" s="15">
        <f>IFERROR(G118/(-G195),"")</f>
        <v/>
      </c>
      <c r="H156" s="15">
        <f>IFERROR(H118/(-H195),"")</f>
        <v/>
      </c>
      <c r="I156" s="15">
        <f>IFERROR(I118/(-I195),"")</f>
        <v/>
      </c>
      <c r="J156" s="15">
        <f>IFERROR(J118/(-J195),"")</f>
        <v/>
      </c>
      <c r="K156" s="15">
        <f>IFERROR(K118/(-K195),"")</f>
        <v/>
      </c>
      <c r="L156" s="15">
        <f>IFERROR(L118/(-L195),"")</f>
        <v/>
      </c>
      <c r="M156" s="15">
        <f>IFERROR(M118/(-M195),"")</f>
        <v/>
      </c>
      <c r="N156" s="15">
        <f>IFERROR(N118/(-N195),"")</f>
        <v/>
      </c>
      <c r="O156" s="15">
        <f>IFERROR(O118/(-O195),"")</f>
        <v/>
      </c>
      <c r="P156" s="15">
        <f>IFERROR(P118/(-P195),"")</f>
        <v/>
      </c>
      <c r="Q156" s="15">
        <f>IFERROR(Q118/(-Q195),"")</f>
        <v/>
      </c>
      <c r="R156" s="15">
        <f>IFERROR(R118/(-R195),"")</f>
        <v/>
      </c>
      <c r="S156" s="15">
        <f>IFERROR(S118/(-S195),"")</f>
        <v/>
      </c>
      <c r="T156" s="15">
        <f>IFERROR(T118/(-T195),"")</f>
        <v/>
      </c>
      <c r="U156" s="15">
        <f>IFERROR(U118/(-U195),"")</f>
        <v/>
      </c>
      <c r="V156" s="15">
        <f>IFERROR(V118/(-V195),"")</f>
        <v/>
      </c>
      <c r="W156" s="25" t="n">
        <v>0.62</v>
      </c>
      <c r="X156" s="25" t="n">
        <v>0.62</v>
      </c>
      <c r="Y156" s="25" t="n">
        <v>0.62</v>
      </c>
      <c r="Z156" s="25" t="n">
        <v>0.62</v>
      </c>
      <c r="AA156" s="25" t="n">
        <v>0.62</v>
      </c>
      <c r="AB156" s="25" t="n">
        <v>0.62</v>
      </c>
      <c r="AC156" s="25" t="n">
        <v>0.62</v>
      </c>
      <c r="AD156" s="25" t="n">
        <v>0.62</v>
      </c>
      <c r="AF156" s="15">
        <f>IFERROR(AF118/(-AF195/4),"")</f>
        <v/>
      </c>
      <c r="AG156" s="15">
        <f>IFERROR(AG118/(-AG195/4),"")</f>
        <v/>
      </c>
      <c r="AH156" s="15">
        <f>IFERROR(AH118/(-AH195/4),"")</f>
        <v/>
      </c>
      <c r="AI156" s="15">
        <f>IFERROR(AI118/(-AI195/4),"")</f>
        <v/>
      </c>
      <c r="AJ156" s="15">
        <f>IFERROR(AJ118/(-AJ195/4),"")</f>
        <v/>
      </c>
      <c r="AK156" s="15">
        <f>IFERROR(AK118/(-AK195/4),"")</f>
        <v/>
      </c>
      <c r="AL156" s="15">
        <f>IFERROR(AL118/(-AL195/4),"")</f>
        <v/>
      </c>
      <c r="AM156" s="25" t="n">
        <v>0.6</v>
      </c>
      <c r="AN156" s="25" t="n">
        <v>0.6</v>
      </c>
      <c r="AO156" s="25" t="n">
        <v>0.6</v>
      </c>
    </row>
    <row r="157">
      <c r="C157" s="8" t="inlineStr">
        <is>
          <t>Accrued Compensation (% of Q Revenue)</t>
        </is>
      </c>
      <c r="G157" s="15">
        <f>IFERROR(G119/G14,"")</f>
        <v/>
      </c>
      <c r="H157" s="15">
        <f>IFERROR(H119/H14,"")</f>
        <v/>
      </c>
      <c r="I157" s="15">
        <f>IFERROR(I119/I14,"")</f>
        <v/>
      </c>
      <c r="J157" s="15">
        <f>IFERROR(J119/J14,"")</f>
        <v/>
      </c>
      <c r="K157" s="15">
        <f>IFERROR(K119/K14,"")</f>
        <v/>
      </c>
      <c r="L157" s="15">
        <f>IFERROR(L119/L14,"")</f>
        <v/>
      </c>
      <c r="M157" s="15">
        <f>IFERROR(M119/M14,"")</f>
        <v/>
      </c>
      <c r="N157" s="15">
        <f>IFERROR(N119/N14,"")</f>
        <v/>
      </c>
      <c r="O157" s="15">
        <f>IFERROR(O119/O14,"")</f>
        <v/>
      </c>
      <c r="P157" s="15">
        <f>IFERROR(P119/P14,"")</f>
        <v/>
      </c>
      <c r="Q157" s="15">
        <f>IFERROR(Q119/Q14,"")</f>
        <v/>
      </c>
      <c r="R157" s="15">
        <f>IFERROR(R119/R14,"")</f>
        <v/>
      </c>
      <c r="S157" s="15">
        <f>IFERROR(S119/S14,"")</f>
        <v/>
      </c>
      <c r="T157" s="15">
        <f>IFERROR(T119/T14,"")</f>
        <v/>
      </c>
      <c r="U157" s="15">
        <f>IFERROR(U119/U14,"")</f>
        <v/>
      </c>
      <c r="V157" s="15">
        <f>IFERROR(V119/V14,"")</f>
        <v/>
      </c>
      <c r="W157" s="25" t="n">
        <v>0.115</v>
      </c>
      <c r="X157" s="25" t="n">
        <v>0.115</v>
      </c>
      <c r="Y157" s="25" t="n">
        <v>0.115</v>
      </c>
      <c r="Z157" s="25" t="n">
        <v>0.115</v>
      </c>
      <c r="AA157" s="25" t="n">
        <v>0.115</v>
      </c>
      <c r="AB157" s="25" t="n">
        <v>0.115</v>
      </c>
      <c r="AC157" s="25" t="n">
        <v>0.115</v>
      </c>
      <c r="AD157" s="25" t="n">
        <v>0.115</v>
      </c>
      <c r="AF157" s="15">
        <f>IFERROR(AF119/(AF14/4),"")</f>
        <v/>
      </c>
      <c r="AG157" s="15">
        <f>IFERROR(AG119/(AG14/4),"")</f>
        <v/>
      </c>
      <c r="AH157" s="15">
        <f>IFERROR(AH119/(AH14/4),"")</f>
        <v/>
      </c>
      <c r="AI157" s="15">
        <f>IFERROR(AI119/(AI14/4),"")</f>
        <v/>
      </c>
      <c r="AJ157" s="15">
        <f>IFERROR(AJ119/(AJ14/4),"")</f>
        <v/>
      </c>
      <c r="AK157" s="15">
        <f>IFERROR(AK119/(AK14/4),"")</f>
        <v/>
      </c>
      <c r="AL157" s="15">
        <f>IFERROR(AL119/(AL14/4),"")</f>
        <v/>
      </c>
      <c r="AM157" s="25" t="n">
        <v>0.115</v>
      </c>
      <c r="AN157" s="25" t="n">
        <v>0.115</v>
      </c>
      <c r="AO157" s="25" t="n">
        <v>0.115</v>
      </c>
    </row>
    <row r="158">
      <c r="C158" s="8" t="inlineStr">
        <is>
          <t>Deferred Revenues, Current (% of Q Revenue)</t>
        </is>
      </c>
      <c r="G158" s="15">
        <f>IFERROR(G120/G14,"")</f>
        <v/>
      </c>
      <c r="H158" s="15">
        <f>IFERROR(H120/H14,"")</f>
        <v/>
      </c>
      <c r="I158" s="15">
        <f>IFERROR(I120/I14,"")</f>
        <v/>
      </c>
      <c r="J158" s="15">
        <f>IFERROR(J120/J14,"")</f>
        <v/>
      </c>
      <c r="K158" s="15">
        <f>IFERROR(K120/K14,"")</f>
        <v/>
      </c>
      <c r="L158" s="15">
        <f>IFERROR(L120/L14,"")</f>
        <v/>
      </c>
      <c r="M158" s="15">
        <f>IFERROR(M120/M14,"")</f>
        <v/>
      </c>
      <c r="N158" s="15">
        <f>IFERROR(N120/N14,"")</f>
        <v/>
      </c>
      <c r="O158" s="15">
        <f>IFERROR(O120/O14,"")</f>
        <v/>
      </c>
      <c r="P158" s="15">
        <f>IFERROR(P120/P14,"")</f>
        <v/>
      </c>
      <c r="Q158" s="15">
        <f>IFERROR(Q120/Q14,"")</f>
        <v/>
      </c>
      <c r="R158" s="15">
        <f>IFERROR(R120/R14,"")</f>
        <v/>
      </c>
      <c r="S158" s="15">
        <f>IFERROR(S120/S14,"")</f>
        <v/>
      </c>
      <c r="T158" s="15">
        <f>IFERROR(T120/T14,"")</f>
        <v/>
      </c>
      <c r="U158" s="15">
        <f>IFERROR(U120/U14,"")</f>
        <v/>
      </c>
      <c r="V158" s="15">
        <f>IFERROR(V120/V14,"")</f>
        <v/>
      </c>
      <c r="W158" s="25" t="n">
        <v>0.5</v>
      </c>
      <c r="X158" s="25" t="n">
        <v>0.5</v>
      </c>
      <c r="Y158" s="25" t="n">
        <v>0.5</v>
      </c>
      <c r="Z158" s="25" t="n">
        <v>0.5</v>
      </c>
      <c r="AA158" s="25" t="n">
        <v>0.5</v>
      </c>
      <c r="AB158" s="25" t="n">
        <v>0.5</v>
      </c>
      <c r="AC158" s="25" t="n">
        <v>0.5</v>
      </c>
      <c r="AD158" s="25" t="n">
        <v>0.5</v>
      </c>
      <c r="AF158" s="15">
        <f>IFERROR(AF120/(AF14/4),"")</f>
        <v/>
      </c>
      <c r="AG158" s="15">
        <f>IFERROR(AG120/(AG14/4),"")</f>
        <v/>
      </c>
      <c r="AH158" s="15">
        <f>IFERROR(AH120/(AH14/4),"")</f>
        <v/>
      </c>
      <c r="AI158" s="15">
        <f>IFERROR(AI120/(AI14/4),"")</f>
        <v/>
      </c>
      <c r="AJ158" s="15">
        <f>IFERROR(AJ120/(AJ14/4),"")</f>
        <v/>
      </c>
      <c r="AK158" s="15">
        <f>IFERROR(AK120/(AK14/4),"")</f>
        <v/>
      </c>
      <c r="AL158" s="15">
        <f>IFERROR(AL120/(AL14/4),"")</f>
        <v/>
      </c>
      <c r="AM158" s="25" t="n">
        <v>0.5</v>
      </c>
      <c r="AN158" s="25" t="n">
        <v>0.5</v>
      </c>
      <c r="AO158" s="25" t="n">
        <v>0.5</v>
      </c>
    </row>
    <row r="159">
      <c r="C159" s="8" t="inlineStr">
        <is>
          <t>Other Current Liabilities (% of Q Revenue)</t>
        </is>
      </c>
      <c r="G159" s="15">
        <f>IFERROR(G121/G14,"")</f>
        <v/>
      </c>
      <c r="H159" s="15">
        <f>IFERROR(H121/H14,"")</f>
        <v/>
      </c>
      <c r="I159" s="15">
        <f>IFERROR(I121/I14,"")</f>
        <v/>
      </c>
      <c r="J159" s="15">
        <f>IFERROR(J121/J14,"")</f>
        <v/>
      </c>
      <c r="K159" s="15">
        <f>IFERROR(K121/K14,"")</f>
        <v/>
      </c>
      <c r="L159" s="15">
        <f>IFERROR(L121/L14,"")</f>
        <v/>
      </c>
      <c r="M159" s="15">
        <f>IFERROR(M121/M14,"")</f>
        <v/>
      </c>
      <c r="N159" s="15">
        <f>IFERROR(N121/N14,"")</f>
        <v/>
      </c>
      <c r="O159" s="15">
        <f>IFERROR(O121/O14,"")</f>
        <v/>
      </c>
      <c r="P159" s="15">
        <f>IFERROR(P121/P14,"")</f>
        <v/>
      </c>
      <c r="Q159" s="15">
        <f>IFERROR(Q121/Q14,"")</f>
        <v/>
      </c>
      <c r="R159" s="15">
        <f>IFERROR(R121/R14,"")</f>
        <v/>
      </c>
      <c r="S159" s="15">
        <f>IFERROR(S121/S14,"")</f>
        <v/>
      </c>
      <c r="T159" s="15">
        <f>IFERROR(T121/T14,"")</f>
        <v/>
      </c>
      <c r="U159" s="15">
        <f>IFERROR(U121/U14,"")</f>
        <v/>
      </c>
      <c r="V159" s="15">
        <f>IFERROR(V121/V14,"")</f>
        <v/>
      </c>
      <c r="W159" s="25" t="n">
        <v>0.58</v>
      </c>
      <c r="X159" s="25" t="n">
        <v>0.58</v>
      </c>
      <c r="Y159" s="25" t="n">
        <v>0.58</v>
      </c>
      <c r="Z159" s="25" t="n">
        <v>0.58</v>
      </c>
      <c r="AA159" s="25" t="n">
        <v>0.58</v>
      </c>
      <c r="AB159" s="25" t="n">
        <v>0.58</v>
      </c>
      <c r="AC159" s="25" t="n">
        <v>0.58</v>
      </c>
      <c r="AD159" s="25" t="n">
        <v>0.58</v>
      </c>
      <c r="AF159" s="15">
        <f>IFERROR(AF121/(AF14/4),"")</f>
        <v/>
      </c>
      <c r="AG159" s="15">
        <f>IFERROR(AG121/(AG14/4),"")</f>
        <v/>
      </c>
      <c r="AH159" s="15">
        <f>IFERROR(AH121/(AH14/4),"")</f>
        <v/>
      </c>
      <c r="AI159" s="15">
        <f>IFERROR(AI121/(AI14/4),"")</f>
        <v/>
      </c>
      <c r="AJ159" s="15">
        <f>IFERROR(AJ121/(AJ14/4),"")</f>
        <v/>
      </c>
      <c r="AK159" s="15">
        <f>IFERROR(AK121/(AK14/4),"")</f>
        <v/>
      </c>
      <c r="AL159" s="15">
        <f>IFERROR(AL121/(AL14/4),"")</f>
        <v/>
      </c>
      <c r="AM159" s="25" t="n">
        <v>0.58</v>
      </c>
      <c r="AN159" s="25" t="n">
        <v>0.58</v>
      </c>
      <c r="AO159" s="25" t="n">
        <v>0.58</v>
      </c>
    </row>
    <row r="160">
      <c r="C160" s="8" t="inlineStr">
        <is>
          <t>Deferred Rev Inflow, Non-Current (% of Revenue)</t>
        </is>
      </c>
      <c r="H160" s="15">
        <f>IFERROR((H127-G127)/H14,"")</f>
        <v/>
      </c>
      <c r="I160" s="15">
        <f>IFERROR((I127-H127)/I14,"")</f>
        <v/>
      </c>
      <c r="J160" s="15">
        <f>IFERROR((J127-I127)/J14,"")</f>
        <v/>
      </c>
      <c r="K160" s="15">
        <f>IFERROR((K127-J127)/K14,"")</f>
        <v/>
      </c>
      <c r="L160" s="15">
        <f>IFERROR((L127-K127)/L14,"")</f>
        <v/>
      </c>
      <c r="M160" s="15">
        <f>IFERROR((M127-L127)/M14,"")</f>
        <v/>
      </c>
      <c r="N160" s="15">
        <f>IFERROR((N127-M127)/N14,"")</f>
        <v/>
      </c>
      <c r="O160" s="15">
        <f>IFERROR((O127-N127)/O14,"")</f>
        <v/>
      </c>
      <c r="P160" s="15">
        <f>IFERROR((P127-O127)/P14,"")</f>
        <v/>
      </c>
      <c r="Q160" s="15">
        <f>IFERROR((Q127-P127)/Q14,"")</f>
        <v/>
      </c>
      <c r="R160" s="15">
        <f>IFERROR((R127-Q127)/R14,"")</f>
        <v/>
      </c>
      <c r="S160" s="15">
        <f>IFERROR((S127-R127)/S14,"")</f>
        <v/>
      </c>
      <c r="T160" s="15">
        <f>IFERROR((T127-S127)/T14,"")</f>
        <v/>
      </c>
      <c r="U160" s="15">
        <f>IFERROR((U127-T127)/U14,"")</f>
        <v/>
      </c>
      <c r="V160" s="15">
        <f>IFERROR((V127-U127)/V14,"")</f>
        <v/>
      </c>
      <c r="W160" s="25" t="n">
        <v>0.25</v>
      </c>
      <c r="X160" s="25" t="n">
        <v>0.25</v>
      </c>
      <c r="Y160" s="25" t="n">
        <v>0.22</v>
      </c>
      <c r="Z160" s="25" t="n">
        <v>0.2</v>
      </c>
      <c r="AA160" s="25" t="n">
        <v>0.12</v>
      </c>
      <c r="AB160" s="25" t="n">
        <v>0.12</v>
      </c>
      <c r="AC160" s="25" t="n">
        <v>0.12</v>
      </c>
      <c r="AD160" s="25" t="n">
        <v>0.12</v>
      </c>
      <c r="AG160" s="15">
        <f>IFERROR((AG127-AF127)/AG14,"")</f>
        <v/>
      </c>
      <c r="AH160" s="15">
        <f>IFERROR((AH127-AG127)/AH14,"")</f>
        <v/>
      </c>
      <c r="AI160" s="15">
        <f>IFERROR((AI127-AH127)/AI14,"")</f>
        <v/>
      </c>
      <c r="AJ160" s="15">
        <f>IFERROR((AJ127-AI127)/AJ14,"")</f>
        <v/>
      </c>
      <c r="AK160" s="15">
        <f>IFERROR((AK127-AJ127)/AK14,"")</f>
        <v/>
      </c>
      <c r="AL160" s="15">
        <f>IFERROR((AL127-AK127)/AL14,"")</f>
        <v/>
      </c>
      <c r="AM160" s="25" t="n">
        <v>0.08</v>
      </c>
      <c r="AN160" s="25" t="n">
        <v>0.06</v>
      </c>
      <c r="AO160" s="25" t="n">
        <v>0.05</v>
      </c>
    </row>
    <row r="161">
      <c r="C161" s="8" t="inlineStr">
        <is>
          <t>Capex (% of Revenue)</t>
        </is>
      </c>
      <c r="G161" s="15">
        <f>IFERROR(-G195/G14,"")</f>
        <v/>
      </c>
      <c r="H161" s="15">
        <f>IFERROR(-H195/H14,"")</f>
        <v/>
      </c>
      <c r="I161" s="15">
        <f>IFERROR(-I195/I14,"")</f>
        <v/>
      </c>
      <c r="J161" s="15">
        <f>IFERROR(-J195/J14,"")</f>
        <v/>
      </c>
      <c r="K161" s="15">
        <f>IFERROR(-K195/K14,"")</f>
        <v/>
      </c>
      <c r="L161" s="15">
        <f>IFERROR(-L195/L14,"")</f>
        <v/>
      </c>
      <c r="M161" s="15">
        <f>IFERROR(-M195/M14,"")</f>
        <v/>
      </c>
      <c r="N161" s="15">
        <f>IFERROR(-N195/N14,"")</f>
        <v/>
      </c>
      <c r="O161" s="15">
        <f>IFERROR(-O195/O14,"")</f>
        <v/>
      </c>
      <c r="P161" s="15">
        <f>IFERROR(-P195/P14,"")</f>
        <v/>
      </c>
      <c r="Q161" s="15">
        <f>IFERROR(-Q195/Q14,"")</f>
        <v/>
      </c>
      <c r="R161" s="15">
        <f>IFERROR(-R195/R14,"")</f>
        <v/>
      </c>
      <c r="S161" s="15">
        <f>IFERROR(-S195/S14,"")</f>
        <v/>
      </c>
      <c r="T161" s="15">
        <f>IFERROR(-T195/T14,"")</f>
        <v/>
      </c>
      <c r="U161" s="15">
        <f>IFERROR(-U195/U14,"")</f>
        <v/>
      </c>
      <c r="V161" s="15">
        <f>IFERROR(-V195/V14,"")</f>
        <v/>
      </c>
      <c r="W161" s="25" t="n">
        <v>1.05</v>
      </c>
      <c r="X161" s="25" t="n">
        <v>1.05</v>
      </c>
      <c r="Y161" s="25" t="n">
        <v>1.03</v>
      </c>
      <c r="Z161" s="25" t="n">
        <v>1</v>
      </c>
      <c r="AA161" s="25" t="n">
        <v>0.8</v>
      </c>
      <c r="AB161" s="25" t="n">
        <v>0.75</v>
      </c>
      <c r="AC161" s="25" t="n">
        <v>0.7</v>
      </c>
      <c r="AD161" s="25" t="n">
        <v>0.65</v>
      </c>
      <c r="AF161" s="15">
        <f>IFERROR(-AF195/AF14,"")</f>
        <v/>
      </c>
      <c r="AG161" s="15">
        <f>IFERROR(-AG195/AG14,"")</f>
        <v/>
      </c>
      <c r="AH161" s="15">
        <f>IFERROR(-AH195/AH14,"")</f>
        <v/>
      </c>
      <c r="AI161" s="15">
        <f>IFERROR(-AI195/AI14,"")</f>
        <v/>
      </c>
      <c r="AJ161" s="15">
        <f>IFERROR(-AJ195/AJ14,"")</f>
        <v/>
      </c>
      <c r="AK161" s="15">
        <f>IFERROR(-AK195/AK14,"")</f>
        <v/>
      </c>
      <c r="AL161" s="15">
        <f>IFERROR(-AL195/AL14,"")</f>
        <v/>
      </c>
      <c r="AM161" s="25" t="n">
        <v>0.55</v>
      </c>
      <c r="AN161" s="25" t="n">
        <v>0.45</v>
      </c>
      <c r="AO161" s="25" t="n">
        <v>0.38</v>
      </c>
    </row>
    <row r="162">
      <c r="C162" s="8" t="inlineStr">
        <is>
          <t>Depreciation (% of Prior PP&amp;E)</t>
        </is>
      </c>
      <c r="H162" s="15">
        <f>IFERROR(H179/G108,"")</f>
        <v/>
      </c>
      <c r="I162" s="15">
        <f>IFERROR(I179/H108,"")</f>
        <v/>
      </c>
      <c r="J162" s="15">
        <f>IFERROR(J179/I108,"")</f>
        <v/>
      </c>
      <c r="K162" s="15">
        <f>IFERROR(K179/J108,"")</f>
        <v/>
      </c>
      <c r="L162" s="15">
        <f>IFERROR(L179/K108,"")</f>
        <v/>
      </c>
      <c r="M162" s="15">
        <f>IFERROR(M179/L108,"")</f>
        <v/>
      </c>
      <c r="N162" s="15">
        <f>IFERROR(N179/M108,"")</f>
        <v/>
      </c>
      <c r="O162" s="15">
        <f>IFERROR(O179/N108,"")</f>
        <v/>
      </c>
      <c r="P162" s="15">
        <f>IFERROR(P179/O108,"")</f>
        <v/>
      </c>
      <c r="Q162" s="15">
        <f>IFERROR(Q179/P108,"")</f>
        <v/>
      </c>
      <c r="R162" s="15">
        <f>IFERROR(R179/Q108,"")</f>
        <v/>
      </c>
      <c r="S162" s="15">
        <f>IFERROR(S179/R108,"")</f>
        <v/>
      </c>
      <c r="T162" s="15">
        <f>IFERROR(T179/S108,"")</f>
        <v/>
      </c>
      <c r="U162" s="15">
        <f>IFERROR(U179/T108,"")</f>
        <v/>
      </c>
      <c r="V162" s="15">
        <f>IFERROR(V179/U108,"")</f>
        <v/>
      </c>
      <c r="W162" s="25" t="n">
        <v>0.03</v>
      </c>
      <c r="X162" s="25" t="n">
        <v>0.03</v>
      </c>
      <c r="Y162" s="25" t="n">
        <v>0.03</v>
      </c>
      <c r="Z162" s="25" t="n">
        <v>0.03</v>
      </c>
      <c r="AA162" s="25" t="n">
        <v>0.03</v>
      </c>
      <c r="AB162" s="25" t="n">
        <v>0.03</v>
      </c>
      <c r="AC162" s="25" t="n">
        <v>0.03</v>
      </c>
      <c r="AD162" s="25" t="n">
        <v>0.03</v>
      </c>
      <c r="AG162" s="15">
        <f>IFERROR(AG179/AF108,"")</f>
        <v/>
      </c>
      <c r="AH162" s="15">
        <f>IFERROR(AH179/AG108,"")</f>
        <v/>
      </c>
      <c r="AI162" s="15">
        <f>IFERROR(AI179/AH108,"")</f>
        <v/>
      </c>
      <c r="AJ162" s="15">
        <f>IFERROR(AJ179/AI108,"")</f>
        <v/>
      </c>
      <c r="AK162" s="15">
        <f>IFERROR(AK179/AJ108,"")</f>
        <v/>
      </c>
      <c r="AL162" s="15">
        <f>IFERROR(AL179/AK108,"")</f>
        <v/>
      </c>
      <c r="AM162" s="25" t="n">
        <v>0.115</v>
      </c>
      <c r="AN162" s="25" t="n">
        <v>0.115</v>
      </c>
      <c r="AO162" s="25" t="n">
        <v>0.115</v>
      </c>
    </row>
    <row r="163">
      <c r="C163" s="8" t="inlineStr">
        <is>
          <t>SBC (% of Revenue)</t>
        </is>
      </c>
      <c r="G163" s="15">
        <f>IFERROR(G182/G14,"")</f>
        <v/>
      </c>
      <c r="H163" s="15">
        <f>IFERROR(H182/H14,"")</f>
        <v/>
      </c>
      <c r="I163" s="15">
        <f>IFERROR(I182/I14,"")</f>
        <v/>
      </c>
      <c r="J163" s="15">
        <f>IFERROR(J182/J14,"")</f>
        <v/>
      </c>
      <c r="K163" s="15">
        <f>IFERROR(K182/K14,"")</f>
        <v/>
      </c>
      <c r="L163" s="15">
        <f>IFERROR(L182/L14,"")</f>
        <v/>
      </c>
      <c r="M163" s="15">
        <f>IFERROR(M182/M14,"")</f>
        <v/>
      </c>
      <c r="N163" s="15">
        <f>IFERROR(N182/N14,"")</f>
        <v/>
      </c>
      <c r="O163" s="15">
        <f>IFERROR(O182/O14,"")</f>
        <v/>
      </c>
      <c r="P163" s="15">
        <f>IFERROR(P182/P14,"")</f>
        <v/>
      </c>
      <c r="Q163" s="15">
        <f>IFERROR(Q182/Q14,"")</f>
        <v/>
      </c>
      <c r="R163" s="15">
        <f>IFERROR(R182/R14,"")</f>
        <v/>
      </c>
      <c r="S163" s="15">
        <f>IFERROR(S182/S14,"")</f>
        <v/>
      </c>
      <c r="T163" s="15">
        <f>IFERROR(T182/T14,"")</f>
        <v/>
      </c>
      <c r="U163" s="15">
        <f>IFERROR(U182/U14,"")</f>
        <v/>
      </c>
      <c r="V163" s="15">
        <f>IFERROR(V182/V14,"")</f>
        <v/>
      </c>
      <c r="W163" s="25" t="n">
        <v>0.065</v>
      </c>
      <c r="X163" s="25" t="n">
        <v>0.064</v>
      </c>
      <c r="Y163" s="25" t="n">
        <v>0.062</v>
      </c>
      <c r="Z163" s="25" t="n">
        <v>0.061</v>
      </c>
      <c r="AA163" s="25" t="n">
        <v>0.058</v>
      </c>
      <c r="AB163" s="25" t="n">
        <v>0.057</v>
      </c>
      <c r="AC163" s="25" t="n">
        <v>0.055</v>
      </c>
      <c r="AD163" s="25" t="n">
        <v>0.054</v>
      </c>
      <c r="AF163" s="15">
        <f>IFERROR(AF182/AF14,"")</f>
        <v/>
      </c>
      <c r="AG163" s="15">
        <f>IFERROR(AG182/AG14,"")</f>
        <v/>
      </c>
      <c r="AH163" s="15">
        <f>IFERROR(AH182/AH14,"")</f>
        <v/>
      </c>
      <c r="AI163" s="15">
        <f>IFERROR(AI182/AI14,"")</f>
        <v/>
      </c>
      <c r="AJ163" s="15">
        <f>IFERROR(AJ182/AJ14,"")</f>
        <v/>
      </c>
      <c r="AK163" s="15">
        <f>IFERROR(AK182/AK14,"")</f>
        <v/>
      </c>
      <c r="AL163" s="15">
        <f>IFERROR(AL182/AL14,"")</f>
        <v/>
      </c>
      <c r="AM163" s="25" t="n">
        <v>0.05</v>
      </c>
      <c r="AN163" s="25" t="n">
        <v>0.046</v>
      </c>
      <c r="AO163" s="25" t="n">
        <v>0.042</v>
      </c>
    </row>
    <row r="164">
      <c r="C164" s="8" t="inlineStr">
        <is>
          <t>Interest Rate (on Prior-Period Total Debt)</t>
        </is>
      </c>
      <c r="H164" s="15">
        <f>IFERROR(-H31/(G117+G125),"")</f>
        <v/>
      </c>
      <c r="I164" s="15">
        <f>IFERROR(-I31/(H117+H125),"")</f>
        <v/>
      </c>
      <c r="J164" s="15">
        <f>IFERROR(-J31/(I117+I125),"")</f>
        <v/>
      </c>
      <c r="K164" s="15">
        <f>IFERROR(-K31/(J117+J125),"")</f>
        <v/>
      </c>
      <c r="L164" s="15">
        <f>IFERROR(-L31/(K117+K125),"")</f>
        <v/>
      </c>
      <c r="M164" s="15">
        <f>IFERROR(-M31/(L117+L125),"")</f>
        <v/>
      </c>
      <c r="N164" s="15">
        <f>IFERROR(-N31/(M117+M125),"")</f>
        <v/>
      </c>
      <c r="O164" s="15">
        <f>IFERROR(-O31/(N117+N125),"")</f>
        <v/>
      </c>
      <c r="P164" s="15">
        <f>IFERROR(-P31/(O117+O125),"")</f>
        <v/>
      </c>
      <c r="Q164" s="15">
        <f>IFERROR(-Q31/(P117+P125),"")</f>
        <v/>
      </c>
      <c r="R164" s="15">
        <f>IFERROR(-R31/(Q117+Q125),"")</f>
        <v/>
      </c>
      <c r="S164" s="15">
        <f>IFERROR(-S31/(R117+R125),"")</f>
        <v/>
      </c>
      <c r="T164" s="15">
        <f>IFERROR(-T31/(S117+S125),"")</f>
        <v/>
      </c>
      <c r="U164" s="15">
        <f>IFERROR(-U31/(T117+T125),"")</f>
        <v/>
      </c>
      <c r="V164" s="15">
        <f>IFERROR(-V31/(U117+U125),"")</f>
        <v/>
      </c>
      <c r="W164" s="25" t="n">
        <v>0.0113</v>
      </c>
      <c r="X164" s="25" t="n">
        <v>0.0113</v>
      </c>
      <c r="Y164" s="25" t="n">
        <v>0.0113</v>
      </c>
      <c r="Z164" s="25" t="n">
        <v>0.0113</v>
      </c>
      <c r="AA164" s="25" t="n">
        <v>0.0113</v>
      </c>
      <c r="AB164" s="25" t="n">
        <v>0.0113</v>
      </c>
      <c r="AC164" s="25" t="n">
        <v>0.0113</v>
      </c>
      <c r="AD164" s="25" t="n">
        <v>0.0113</v>
      </c>
      <c r="AG164" s="15">
        <f>IFERROR(-AG31/(AF117+AF125),"")</f>
        <v/>
      </c>
      <c r="AH164" s="15">
        <f>IFERROR(-AH31/(AG117+AG125),"")</f>
        <v/>
      </c>
      <c r="AI164" s="15">
        <f>IFERROR(-AI31/(AH117+AH125),"")</f>
        <v/>
      </c>
      <c r="AJ164" s="15">
        <f>IFERROR(-AJ31/(AI117+AI125),"")</f>
        <v/>
      </c>
      <c r="AK164" s="15">
        <f>IFERROR(-AK31/(AJ117+AJ125),"")</f>
        <v/>
      </c>
      <c r="AL164" s="15">
        <f>IFERROR(-AL31/(AK117+AK125),"")</f>
        <v/>
      </c>
      <c r="AM164" s="25" t="n">
        <v>0.046</v>
      </c>
      <c r="AN164" s="25" t="n">
        <v>0.046</v>
      </c>
      <c r="AO164" s="25" t="n">
        <v>0.046</v>
      </c>
    </row>
    <row r="165">
      <c r="C165" s="8" t="inlineStr">
        <is>
          <t>Non-Operating Income ($M / period)</t>
        </is>
      </c>
      <c r="G165" s="17">
        <f>G32</f>
        <v/>
      </c>
      <c r="H165" s="17">
        <f>H32</f>
        <v/>
      </c>
      <c r="I165" s="17">
        <f>I32</f>
        <v/>
      </c>
      <c r="J165" s="17">
        <f>J32</f>
        <v/>
      </c>
      <c r="K165" s="17">
        <f>K32</f>
        <v/>
      </c>
      <c r="L165" s="17">
        <f>L32</f>
        <v/>
      </c>
      <c r="M165" s="17">
        <f>M32</f>
        <v/>
      </c>
      <c r="N165" s="17">
        <f>N32</f>
        <v/>
      </c>
      <c r="O165" s="17">
        <f>O32</f>
        <v/>
      </c>
      <c r="P165" s="17">
        <f>P32</f>
        <v/>
      </c>
      <c r="Q165" s="17">
        <f>Q32</f>
        <v/>
      </c>
      <c r="R165" s="17">
        <f>R32</f>
        <v/>
      </c>
      <c r="S165" s="17">
        <f>S32</f>
        <v/>
      </c>
      <c r="T165" s="17">
        <f>T32</f>
        <v/>
      </c>
      <c r="U165" s="17">
        <f>U32</f>
        <v/>
      </c>
      <c r="V165" s="17">
        <f>V32</f>
        <v/>
      </c>
      <c r="W165" s="9" t="n">
        <v>150</v>
      </c>
      <c r="X165" s="9" t="n">
        <v>150</v>
      </c>
      <c r="Y165" s="9" t="n">
        <v>150</v>
      </c>
      <c r="Z165" s="9" t="n">
        <v>150</v>
      </c>
      <c r="AA165" s="9" t="n">
        <v>150</v>
      </c>
      <c r="AB165" s="9" t="n">
        <v>150</v>
      </c>
      <c r="AC165" s="9" t="n">
        <v>150</v>
      </c>
      <c r="AD165" s="9" t="n">
        <v>150</v>
      </c>
      <c r="AF165" s="17">
        <f>AF32</f>
        <v/>
      </c>
      <c r="AG165" s="17">
        <f>AG32</f>
        <v/>
      </c>
      <c r="AH165" s="17">
        <f>AH32</f>
        <v/>
      </c>
      <c r="AI165" s="17">
        <f>AI32</f>
        <v/>
      </c>
      <c r="AJ165" s="17">
        <f>AJ32</f>
        <v/>
      </c>
      <c r="AK165" s="17">
        <f>AK32</f>
        <v/>
      </c>
      <c r="AL165" s="17">
        <f>AL32</f>
        <v/>
      </c>
      <c r="AM165" s="9" t="n">
        <v>600</v>
      </c>
      <c r="AN165" s="9" t="n">
        <v>600</v>
      </c>
      <c r="AO165" s="9" t="n">
        <v>600</v>
      </c>
    </row>
    <row r="166">
      <c r="C166" s="8" t="inlineStr">
        <is>
          <t>Preferred Dividend Rate (6.50% Series D, $5.0B)</t>
        </is>
      </c>
      <c r="W166" s="25" t="n">
        <v>0.065</v>
      </c>
      <c r="X166" s="25" t="n">
        <v>0.065</v>
      </c>
      <c r="Y166" s="25" t="n">
        <v>0.065</v>
      </c>
      <c r="Z166" s="25" t="n">
        <v>0.065</v>
      </c>
      <c r="AA166" s="25" t="n">
        <v>0.065</v>
      </c>
      <c r="AB166" s="25" t="n">
        <v>0.065</v>
      </c>
      <c r="AC166" s="25" t="n">
        <v>0.065</v>
      </c>
      <c r="AD166" s="25" t="n">
        <v>0.065</v>
      </c>
      <c r="AK166" s="25" t="n">
        <v>0.065</v>
      </c>
      <c r="AL166" s="25" t="n">
        <v>0.065</v>
      </c>
      <c r="AM166" s="25" t="n">
        <v>0.065</v>
      </c>
      <c r="AN166" s="25" t="n">
        <v>0.065</v>
      </c>
      <c r="AO166" s="25" t="n">
        <v>0.065</v>
      </c>
    </row>
    <row r="167">
      <c r="C167" s="8" t="inlineStr">
        <is>
          <t>Common Dividend per Share ($ / period)</t>
        </is>
      </c>
      <c r="G167" s="18">
        <f>IFERROR((-G203+G40)/G46,"")</f>
        <v/>
      </c>
      <c r="H167" s="18">
        <f>IFERROR((-H203+H40)/H46,"")</f>
        <v/>
      </c>
      <c r="I167" s="18">
        <f>IFERROR((-I203+I40)/I46,"")</f>
        <v/>
      </c>
      <c r="J167" s="18">
        <f>IFERROR((-J203+J40)/J46,"")</f>
        <v/>
      </c>
      <c r="K167" s="18">
        <f>IFERROR((-K203+K40)/K46,"")</f>
        <v/>
      </c>
      <c r="L167" s="18">
        <f>IFERROR((-L203+L40)/L46,"")</f>
        <v/>
      </c>
      <c r="M167" s="18">
        <f>IFERROR((-M203+M40)/M46,"")</f>
        <v/>
      </c>
      <c r="N167" s="18">
        <f>IFERROR((-N203+N40)/N46,"")</f>
        <v/>
      </c>
      <c r="O167" s="18">
        <f>IFERROR((-O203+O40)/O46,"")</f>
        <v/>
      </c>
      <c r="P167" s="18">
        <f>IFERROR((-P203+P40)/P46,"")</f>
        <v/>
      </c>
      <c r="Q167" s="18">
        <f>IFERROR((-Q203+Q40)/Q46,"")</f>
        <v/>
      </c>
      <c r="R167" s="18">
        <f>IFERROR((-R203+R40)/R46,"")</f>
        <v/>
      </c>
      <c r="S167" s="18">
        <f>IFERROR((-S203+S40)/S46,"")</f>
        <v/>
      </c>
      <c r="T167" s="18">
        <f>IFERROR((-T203+T40)/T46,"")</f>
        <v/>
      </c>
      <c r="U167" s="18">
        <f>IFERROR((-U203+U40)/U46,"")</f>
        <v/>
      </c>
      <c r="V167" s="18">
        <f>IFERROR((-V203+V40)/V46,"")</f>
        <v/>
      </c>
      <c r="W167" s="13" t="n">
        <v>0.5</v>
      </c>
      <c r="X167" s="13" t="n">
        <v>0.5</v>
      </c>
      <c r="Y167" s="13" t="n">
        <v>0.5</v>
      </c>
      <c r="Z167" s="13" t="n">
        <v>0.5</v>
      </c>
      <c r="AA167" s="13" t="n">
        <v>0.55</v>
      </c>
      <c r="AB167" s="13" t="n">
        <v>0.55</v>
      </c>
      <c r="AC167" s="13" t="n">
        <v>0.55</v>
      </c>
      <c r="AD167" s="13" t="n">
        <v>0.55</v>
      </c>
      <c r="AF167" s="18">
        <f>IFERROR((-AF203+AF40)/AF46,"")</f>
        <v/>
      </c>
      <c r="AG167" s="18">
        <f>IFERROR((-AG203+AG40)/AG46,"")</f>
        <v/>
      </c>
      <c r="AH167" s="18">
        <f>IFERROR((-AH203+AH40)/AH46,"")</f>
        <v/>
      </c>
      <c r="AI167" s="18">
        <f>IFERROR((-AI203+AI40)/AI46,"")</f>
        <v/>
      </c>
      <c r="AJ167" s="18">
        <f>IFERROR((-AJ203+AJ40)/AJ46,"")</f>
        <v/>
      </c>
      <c r="AK167" s="18">
        <f>IFERROR((-AK203+AK40)/AK46,"")</f>
        <v/>
      </c>
      <c r="AL167" s="18">
        <f>IFERROR((-AL203+AL40)/AL46,"")</f>
        <v/>
      </c>
      <c r="AM167" s="13" t="n">
        <v>2.4</v>
      </c>
      <c r="AN167" s="13" t="n">
        <v>2.7</v>
      </c>
      <c r="AO167" s="13" t="n">
        <v>3</v>
      </c>
    </row>
    <row r="168">
      <c r="C168" s="8" t="inlineStr">
        <is>
          <t>New Diluted Shares Added (M / period)</t>
        </is>
      </c>
      <c r="H168" s="23">
        <f>H47-G47</f>
        <v/>
      </c>
      <c r="I168" s="23">
        <f>I47-H47</f>
        <v/>
      </c>
      <c r="J168" s="23">
        <f>J47-I47</f>
        <v/>
      </c>
      <c r="K168" s="23">
        <f>K47-J47</f>
        <v/>
      </c>
      <c r="L168" s="23">
        <f>L47-K47</f>
        <v/>
      </c>
      <c r="M168" s="23">
        <f>M47-L47</f>
        <v/>
      </c>
      <c r="N168" s="23">
        <f>N47-M47</f>
        <v/>
      </c>
      <c r="O168" s="23">
        <f>O47-N47</f>
        <v/>
      </c>
      <c r="P168" s="23">
        <f>P47-O47</f>
        <v/>
      </c>
      <c r="Q168" s="23">
        <f>Q47-P47</f>
        <v/>
      </c>
      <c r="R168" s="23">
        <f>R47-Q47</f>
        <v/>
      </c>
      <c r="S168" s="23">
        <f>S47-R47</f>
        <v/>
      </c>
      <c r="T168" s="23">
        <f>T47-S47</f>
        <v/>
      </c>
      <c r="U168" s="23">
        <f>U47-T47</f>
        <v/>
      </c>
      <c r="V168" s="23">
        <f>V47-U47</f>
        <v/>
      </c>
      <c r="W168" s="14" t="n">
        <v>30</v>
      </c>
      <c r="X168" s="14" t="n">
        <v>30</v>
      </c>
      <c r="Y168" s="14" t="n">
        <v>25</v>
      </c>
      <c r="Z168" s="14" t="n">
        <v>20</v>
      </c>
      <c r="AA168" s="14" t="n">
        <v>8</v>
      </c>
      <c r="AB168" s="14" t="n">
        <v>6</v>
      </c>
      <c r="AC168" s="14" t="n">
        <v>5</v>
      </c>
      <c r="AD168" s="14" t="n">
        <v>5</v>
      </c>
      <c r="AG168" s="23">
        <f>AG47-AF47</f>
        <v/>
      </c>
      <c r="AH168" s="23">
        <f>AH47-AG47</f>
        <v/>
      </c>
      <c r="AI168" s="23">
        <f>AI47-AH47</f>
        <v/>
      </c>
      <c r="AJ168" s="23">
        <f>AJ47-AI47</f>
        <v/>
      </c>
      <c r="AK168" s="23">
        <f>AK47-AJ47</f>
        <v/>
      </c>
      <c r="AL168" s="23">
        <f>AL47-AK47</f>
        <v/>
      </c>
      <c r="AM168" s="14" t="n">
        <v>15</v>
      </c>
      <c r="AN168" s="14" t="n">
        <v>10</v>
      </c>
      <c r="AO168" s="14" t="n">
        <v>10</v>
      </c>
    </row>
    <row r="169">
      <c r="C169" s="8" t="inlineStr">
        <is>
          <t>Borrowings Issued ($M, policy)</t>
        </is>
      </c>
      <c r="G169" s="17">
        <f>G204</f>
        <v/>
      </c>
      <c r="H169" s="17">
        <f>H204</f>
        <v/>
      </c>
      <c r="I169" s="17">
        <f>I204</f>
        <v/>
      </c>
      <c r="J169" s="17">
        <f>J204</f>
        <v/>
      </c>
      <c r="K169" s="17">
        <f>K204</f>
        <v/>
      </c>
      <c r="L169" s="17">
        <f>L204</f>
        <v/>
      </c>
      <c r="M169" s="17">
        <f>M204</f>
        <v/>
      </c>
      <c r="N169" s="17">
        <f>N204</f>
        <v/>
      </c>
      <c r="O169" s="17">
        <f>O204</f>
        <v/>
      </c>
      <c r="P169" s="17">
        <f>P204</f>
        <v/>
      </c>
      <c r="Q169" s="17">
        <f>Q204</f>
        <v/>
      </c>
      <c r="R169" s="17">
        <f>R204</f>
        <v/>
      </c>
      <c r="S169" s="17">
        <f>S204</f>
        <v/>
      </c>
      <c r="T169" s="17">
        <f>T204</f>
        <v/>
      </c>
      <c r="U169" s="17">
        <f>U204</f>
        <v/>
      </c>
      <c r="V169" s="17">
        <f>V204</f>
        <v/>
      </c>
      <c r="W169" s="9" t="n">
        <v>0</v>
      </c>
      <c r="X169" s="9" t="n">
        <v>0</v>
      </c>
      <c r="Y169" s="9" t="n">
        <v>10000</v>
      </c>
      <c r="Z169" s="9" t="n">
        <v>10000</v>
      </c>
      <c r="AA169" s="9" t="n">
        <v>6000</v>
      </c>
      <c r="AB169" s="9" t="n">
        <v>6000</v>
      </c>
      <c r="AC169" s="9" t="n">
        <v>6000</v>
      </c>
      <c r="AD169" s="9" t="n">
        <v>6000</v>
      </c>
      <c r="AF169" s="17">
        <f>AF204</f>
        <v/>
      </c>
      <c r="AG169" s="17">
        <f>AG204</f>
        <v/>
      </c>
      <c r="AH169" s="17">
        <f>AH204</f>
        <v/>
      </c>
      <c r="AI169" s="17">
        <f>AI204</f>
        <v/>
      </c>
      <c r="AJ169" s="17">
        <f>AJ204</f>
        <v/>
      </c>
      <c r="AK169" s="17">
        <f>AK204</f>
        <v/>
      </c>
      <c r="AL169" s="17">
        <f>AL204</f>
        <v/>
      </c>
      <c r="AM169" s="9" t="n">
        <v>20000</v>
      </c>
      <c r="AN169" s="9" t="n">
        <v>15000</v>
      </c>
      <c r="AO169" s="9" t="n">
        <v>10000</v>
      </c>
    </row>
    <row r="170">
      <c r="C170" s="8" t="inlineStr">
        <is>
          <t>Borrowings Repaid ($M, policy)</t>
        </is>
      </c>
      <c r="G170" s="17">
        <f>G205</f>
        <v/>
      </c>
      <c r="H170" s="17">
        <f>H205</f>
        <v/>
      </c>
      <c r="I170" s="17">
        <f>I205</f>
        <v/>
      </c>
      <c r="J170" s="17">
        <f>J205</f>
        <v/>
      </c>
      <c r="K170" s="17">
        <f>K205</f>
        <v/>
      </c>
      <c r="L170" s="17">
        <f>L205</f>
        <v/>
      </c>
      <c r="M170" s="17">
        <f>M205</f>
        <v/>
      </c>
      <c r="N170" s="17">
        <f>N205</f>
        <v/>
      </c>
      <c r="O170" s="17">
        <f>O205</f>
        <v/>
      </c>
      <c r="P170" s="17">
        <f>P205</f>
        <v/>
      </c>
      <c r="Q170" s="17">
        <f>Q205</f>
        <v/>
      </c>
      <c r="R170" s="17">
        <f>R205</f>
        <v/>
      </c>
      <c r="S170" s="17">
        <f>S205</f>
        <v/>
      </c>
      <c r="T170" s="17">
        <f>T205</f>
        <v/>
      </c>
      <c r="U170" s="17">
        <f>U205</f>
        <v/>
      </c>
      <c r="V170" s="17">
        <f>V205</f>
        <v/>
      </c>
      <c r="W170" s="9" t="n">
        <v>-1500</v>
      </c>
      <c r="X170" s="9" t="n">
        <v>-1500</v>
      </c>
      <c r="Y170" s="9" t="n">
        <v>-1500</v>
      </c>
      <c r="Z170" s="9" t="n">
        <v>-1500</v>
      </c>
      <c r="AA170" s="9" t="n">
        <v>-1500</v>
      </c>
      <c r="AB170" s="9" t="n">
        <v>-1500</v>
      </c>
      <c r="AC170" s="9" t="n">
        <v>-1500</v>
      </c>
      <c r="AD170" s="9" t="n">
        <v>-1500</v>
      </c>
      <c r="AF170" s="17">
        <f>AF205</f>
        <v/>
      </c>
      <c r="AG170" s="17">
        <f>AG205</f>
        <v/>
      </c>
      <c r="AH170" s="17">
        <f>AH205</f>
        <v/>
      </c>
      <c r="AI170" s="17">
        <f>AI205</f>
        <v/>
      </c>
      <c r="AJ170" s="17">
        <f>AJ205</f>
        <v/>
      </c>
      <c r="AK170" s="17">
        <f>AK205</f>
        <v/>
      </c>
      <c r="AL170" s="17">
        <f>AL205</f>
        <v/>
      </c>
      <c r="AM170" s="9" t="n">
        <v>-7000</v>
      </c>
      <c r="AN170" s="9" t="n">
        <v>-7000</v>
      </c>
      <c r="AO170" s="9" t="n">
        <v>-7000</v>
      </c>
    </row>
    <row r="171">
      <c r="C171" s="8" t="inlineStr">
        <is>
          <t>Common Stock Repurchases ($M, policy)</t>
        </is>
      </c>
      <c r="G171" s="17">
        <f>G200</f>
        <v/>
      </c>
      <c r="H171" s="17">
        <f>H200</f>
        <v/>
      </c>
      <c r="I171" s="17">
        <f>I200</f>
        <v/>
      </c>
      <c r="J171" s="17">
        <f>J200</f>
        <v/>
      </c>
      <c r="K171" s="17">
        <f>K200</f>
        <v/>
      </c>
      <c r="L171" s="17">
        <f>L200</f>
        <v/>
      </c>
      <c r="M171" s="17">
        <f>M200</f>
        <v/>
      </c>
      <c r="N171" s="17">
        <f>N200</f>
        <v/>
      </c>
      <c r="O171" s="17">
        <f>O200</f>
        <v/>
      </c>
      <c r="P171" s="17">
        <f>P200</f>
        <v/>
      </c>
      <c r="Q171" s="17">
        <f>Q200</f>
        <v/>
      </c>
      <c r="R171" s="17">
        <f>R200</f>
        <v/>
      </c>
      <c r="S171" s="17">
        <f>S200</f>
        <v/>
      </c>
      <c r="T171" s="17">
        <f>T200</f>
        <v/>
      </c>
      <c r="U171" s="17">
        <f>U200</f>
        <v/>
      </c>
      <c r="V171" s="17">
        <f>V200</f>
        <v/>
      </c>
      <c r="W171" s="9" t="n">
        <v>-40</v>
      </c>
      <c r="X171" s="9" t="n">
        <v>-40</v>
      </c>
      <c r="Y171" s="9" t="n">
        <v>-40</v>
      </c>
      <c r="Z171" s="9" t="n">
        <v>-40</v>
      </c>
      <c r="AA171" s="9" t="n">
        <v>-40</v>
      </c>
      <c r="AB171" s="9" t="n">
        <v>-40</v>
      </c>
      <c r="AC171" s="9" t="n">
        <v>-40</v>
      </c>
      <c r="AD171" s="9" t="n">
        <v>-40</v>
      </c>
      <c r="AF171" s="17">
        <f>AF200</f>
        <v/>
      </c>
      <c r="AG171" s="17">
        <f>AG200</f>
        <v/>
      </c>
      <c r="AH171" s="17">
        <f>AH200</f>
        <v/>
      </c>
      <c r="AI171" s="17">
        <f>AI200</f>
        <v/>
      </c>
      <c r="AJ171" s="17">
        <f>AJ200</f>
        <v/>
      </c>
      <c r="AK171" s="17">
        <f>AK200</f>
        <v/>
      </c>
      <c r="AL171" s="17">
        <f>AL200</f>
        <v/>
      </c>
      <c r="AM171" s="9" t="n">
        <v>-200</v>
      </c>
      <c r="AN171" s="9" t="n">
        <v>-200</v>
      </c>
      <c r="AO171" s="9" t="n">
        <v>-200</v>
      </c>
    </row>
    <row r="172">
      <c r="C172" s="8" t="inlineStr">
        <is>
          <t>RSU Tax Withholding ($M, policy)</t>
        </is>
      </c>
      <c r="G172" s="17">
        <f>G201</f>
        <v/>
      </c>
      <c r="H172" s="17">
        <f>H201</f>
        <v/>
      </c>
      <c r="I172" s="17">
        <f>I201</f>
        <v/>
      </c>
      <c r="J172" s="17">
        <f>J201</f>
        <v/>
      </c>
      <c r="K172" s="17">
        <f>K201</f>
        <v/>
      </c>
      <c r="L172" s="17">
        <f>L201</f>
        <v/>
      </c>
      <c r="M172" s="17">
        <f>M201</f>
        <v/>
      </c>
      <c r="N172" s="17">
        <f>N201</f>
        <v/>
      </c>
      <c r="O172" s="17">
        <f>O201</f>
        <v/>
      </c>
      <c r="P172" s="17">
        <f>P201</f>
        <v/>
      </c>
      <c r="Q172" s="17">
        <f>Q201</f>
        <v/>
      </c>
      <c r="R172" s="17">
        <f>R201</f>
        <v/>
      </c>
      <c r="S172" s="17">
        <f>S201</f>
        <v/>
      </c>
      <c r="T172" s="17">
        <f>T201</f>
        <v/>
      </c>
      <c r="U172" s="17">
        <f>U201</f>
        <v/>
      </c>
      <c r="V172" s="17">
        <f>V201</f>
        <v/>
      </c>
      <c r="W172" s="9" t="n">
        <v>-60</v>
      </c>
      <c r="X172" s="9" t="n">
        <v>-60</v>
      </c>
      <c r="Y172" s="9" t="n">
        <v>-60</v>
      </c>
      <c r="Z172" s="9" t="n">
        <v>-60</v>
      </c>
      <c r="AA172" s="9" t="n">
        <v>-60</v>
      </c>
      <c r="AB172" s="9" t="n">
        <v>-60</v>
      </c>
      <c r="AC172" s="9" t="n">
        <v>-60</v>
      </c>
      <c r="AD172" s="9" t="n">
        <v>-60</v>
      </c>
      <c r="AF172" s="17">
        <f>AF201</f>
        <v/>
      </c>
      <c r="AG172" s="17">
        <f>AG201</f>
        <v/>
      </c>
      <c r="AH172" s="17">
        <f>AH201</f>
        <v/>
      </c>
      <c r="AI172" s="17">
        <f>AI201</f>
        <v/>
      </c>
      <c r="AJ172" s="17">
        <f>AJ201</f>
        <v/>
      </c>
      <c r="AK172" s="17">
        <f>AK201</f>
        <v/>
      </c>
      <c r="AL172" s="17">
        <f>AL201</f>
        <v/>
      </c>
      <c r="AM172" s="9" t="n">
        <v>-250</v>
      </c>
      <c r="AN172" s="9" t="n">
        <v>-250</v>
      </c>
      <c r="AO172" s="9" t="n">
        <v>-250</v>
      </c>
    </row>
    <row r="173">
      <c r="C173" s="8" t="inlineStr">
        <is>
          <t>Common Stock Issuance incl. ATM ($M, policy)</t>
        </is>
      </c>
      <c r="G173" s="17">
        <f>G199</f>
        <v/>
      </c>
      <c r="H173" s="17">
        <f>H199</f>
        <v/>
      </c>
      <c r="I173" s="17">
        <f>I199</f>
        <v/>
      </c>
      <c r="J173" s="17">
        <f>J199</f>
        <v/>
      </c>
      <c r="K173" s="17">
        <f>K199</f>
        <v/>
      </c>
      <c r="L173" s="17">
        <f>L199</f>
        <v/>
      </c>
      <c r="M173" s="17">
        <f>M199</f>
        <v/>
      </c>
      <c r="N173" s="17">
        <f>N199</f>
        <v/>
      </c>
      <c r="O173" s="17">
        <f>O199</f>
        <v/>
      </c>
      <c r="P173" s="17">
        <f>P199</f>
        <v/>
      </c>
      <c r="Q173" s="17">
        <f>Q199</f>
        <v/>
      </c>
      <c r="R173" s="17">
        <f>R199</f>
        <v/>
      </c>
      <c r="S173" s="17">
        <f>S199</f>
        <v/>
      </c>
      <c r="T173" s="17">
        <f>T199</f>
        <v/>
      </c>
      <c r="U173" s="17">
        <f>U199</f>
        <v/>
      </c>
      <c r="V173" s="17">
        <f>V199</f>
        <v/>
      </c>
      <c r="W173" s="9" t="n">
        <v>5350</v>
      </c>
      <c r="X173" s="9" t="n">
        <v>5350</v>
      </c>
      <c r="Y173" s="9" t="n">
        <v>5350</v>
      </c>
      <c r="Z173" s="9" t="n">
        <v>5350</v>
      </c>
      <c r="AA173" s="9" t="n">
        <v>400</v>
      </c>
      <c r="AB173" s="9" t="n">
        <v>400</v>
      </c>
      <c r="AC173" s="9" t="n">
        <v>400</v>
      </c>
      <c r="AD173" s="9" t="n">
        <v>400</v>
      </c>
      <c r="AF173" s="17">
        <f>AF199</f>
        <v/>
      </c>
      <c r="AG173" s="17">
        <f>AG199</f>
        <v/>
      </c>
      <c r="AH173" s="17">
        <f>AH199</f>
        <v/>
      </c>
      <c r="AI173" s="17">
        <f>AI199</f>
        <v/>
      </c>
      <c r="AJ173" s="17">
        <f>AJ199</f>
        <v/>
      </c>
      <c r="AK173" s="17">
        <f>AK199</f>
        <v/>
      </c>
      <c r="AL173" s="17">
        <f>AL199</f>
        <v/>
      </c>
      <c r="AM173" s="9" t="n">
        <v>1600</v>
      </c>
      <c r="AN173" s="9" t="n">
        <v>1600</v>
      </c>
      <c r="AO173" s="9" t="n">
        <v>1600</v>
      </c>
    </row>
    <row r="174"/>
    <row r="175"/>
    <row r="176">
      <c r="B176" s="19" t="inlineStr">
        <is>
          <t>Cash Flow Statement</t>
        </is>
      </c>
      <c r="C176" s="19" t="n"/>
      <c r="D176" s="19" t="n"/>
      <c r="E176" s="19" t="n"/>
      <c r="F176" s="19" t="n"/>
      <c r="G176" s="19" t="n"/>
      <c r="H176" s="19" t="n"/>
      <c r="I176" s="19" t="n"/>
      <c r="J176" s="19" t="n"/>
      <c r="K176" s="19" t="n"/>
      <c r="L176" s="19" t="n"/>
      <c r="M176" s="19" t="n"/>
      <c r="N176" s="19" t="n"/>
      <c r="O176" s="19" t="n"/>
      <c r="P176" s="19" t="n"/>
      <c r="Q176" s="19" t="n"/>
      <c r="R176" s="19" t="n"/>
      <c r="S176" s="19" t="n"/>
      <c r="T176" s="19" t="n"/>
      <c r="U176" s="19" t="n"/>
      <c r="V176" s="19" t="n"/>
      <c r="W176" s="19" t="n"/>
      <c r="X176" s="19" t="n"/>
      <c r="Y176" s="19" t="n"/>
      <c r="Z176" s="19" t="n"/>
      <c r="AA176" s="19" t="n"/>
      <c r="AB176" s="19" t="n"/>
      <c r="AC176" s="19" t="n"/>
      <c r="AD176" s="19" t="n"/>
      <c r="AF176" s="19" t="n"/>
      <c r="AG176" s="19" t="n"/>
      <c r="AH176" s="19" t="n"/>
      <c r="AI176" s="19" t="n"/>
      <c r="AJ176" s="19" t="n"/>
      <c r="AK176" s="19" t="n"/>
      <c r="AL176" s="19" t="n"/>
      <c r="AM176" s="19" t="n"/>
      <c r="AN176" s="19" t="n"/>
      <c r="AO176" s="19" t="n"/>
    </row>
    <row r="177"/>
    <row r="178">
      <c r="C178" s="8" t="inlineStr">
        <is>
          <t>Net Income</t>
        </is>
      </c>
      <c r="G178" s="9" t="n">
        <v>1548</v>
      </c>
      <c r="H178" s="9" t="n">
        <v>1741</v>
      </c>
      <c r="I178" s="9" t="n">
        <v>1895</v>
      </c>
      <c r="J178" s="9" t="n">
        <v>3319</v>
      </c>
      <c r="K178" s="9" t="n">
        <v>2420</v>
      </c>
      <c r="L178" s="9" t="n">
        <v>2503</v>
      </c>
      <c r="M178" s="9" t="n">
        <v>2400</v>
      </c>
      <c r="N178" s="9" t="n">
        <v>3144</v>
      </c>
      <c r="O178" s="9" t="n">
        <v>2929</v>
      </c>
      <c r="P178" s="9" t="n">
        <v>3151</v>
      </c>
      <c r="Q178" s="9" t="n">
        <v>2936</v>
      </c>
      <c r="R178" s="9" t="n">
        <v>3427</v>
      </c>
      <c r="S178" s="9" t="n">
        <v>2927</v>
      </c>
      <c r="T178" s="9" t="n">
        <v>6135</v>
      </c>
      <c r="U178" s="9" t="n">
        <v>3721</v>
      </c>
      <c r="V178" s="9" t="n">
        <v>4304</v>
      </c>
      <c r="W178" s="17">
        <f>W37</f>
        <v/>
      </c>
      <c r="X178" s="17">
        <f>X37</f>
        <v/>
      </c>
      <c r="Y178" s="17">
        <f>Y37</f>
        <v/>
      </c>
      <c r="Z178" s="17">
        <f>Z37</f>
        <v/>
      </c>
      <c r="AA178" s="17">
        <f>AA37</f>
        <v/>
      </c>
      <c r="AB178" s="17">
        <f>AB37</f>
        <v/>
      </c>
      <c r="AC178" s="17">
        <f>AC37</f>
        <v/>
      </c>
      <c r="AD178" s="17">
        <f>AD37</f>
        <v/>
      </c>
      <c r="AF178" s="9" t="n">
        <v>6717</v>
      </c>
      <c r="AG178" s="9" t="n">
        <v>8503</v>
      </c>
      <c r="AH178" s="9" t="n">
        <v>10467</v>
      </c>
      <c r="AI178" s="9" t="n">
        <v>12443</v>
      </c>
      <c r="AJ178" s="9" t="n">
        <v>17087</v>
      </c>
      <c r="AK178" s="17">
        <f>W178+X178+Y178+Z178</f>
        <v/>
      </c>
      <c r="AL178" s="17">
        <f>AA178+AB178+AC178+AD178</f>
        <v/>
      </c>
      <c r="AM178" s="17">
        <f>AM37</f>
        <v/>
      </c>
      <c r="AN178" s="17">
        <f>AN37</f>
        <v/>
      </c>
      <c r="AO178" s="17">
        <f>AO37</f>
        <v/>
      </c>
    </row>
    <row r="179">
      <c r="C179" s="8" t="inlineStr">
        <is>
          <t>Depreciation</t>
        </is>
      </c>
      <c r="G179" s="14" t="n">
        <v>547</v>
      </c>
      <c r="H179" s="14" t="n">
        <v>591</v>
      </c>
      <c r="I179" s="14" t="n">
        <v>672</v>
      </c>
      <c r="J179" s="14" t="n">
        <v>716</v>
      </c>
      <c r="K179" s="14" t="n">
        <v>712</v>
      </c>
      <c r="L179" s="14" t="n">
        <v>798</v>
      </c>
      <c r="M179" s="14" t="n">
        <v>808</v>
      </c>
      <c r="N179" s="14" t="n">
        <v>811</v>
      </c>
      <c r="O179" s="14" t="n">
        <v>804</v>
      </c>
      <c r="P179" s="14" t="n">
        <v>908</v>
      </c>
      <c r="Q179" s="14" t="n">
        <v>1003</v>
      </c>
      <c r="R179" s="14" t="n">
        <v>1152</v>
      </c>
      <c r="S179" s="14" t="n">
        <v>1351</v>
      </c>
      <c r="T179" s="14" t="n">
        <v>1704</v>
      </c>
      <c r="U179" s="14" t="n">
        <v>2153</v>
      </c>
      <c r="V179" s="14" t="n">
        <v>2415</v>
      </c>
      <c r="W179" s="23">
        <f>W162*V108</f>
        <v/>
      </c>
      <c r="X179" s="23">
        <f>X162*W108</f>
        <v/>
      </c>
      <c r="Y179" s="23">
        <f>Y162*X108</f>
        <v/>
      </c>
      <c r="Z179" s="23">
        <f>Z162*Y108</f>
        <v/>
      </c>
      <c r="AA179" s="23">
        <f>AA162*Z108</f>
        <v/>
      </c>
      <c r="AB179" s="23">
        <f>AB162*AA108</f>
        <v/>
      </c>
      <c r="AC179" s="23">
        <f>AC162*AB108</f>
        <v/>
      </c>
      <c r="AD179" s="23">
        <f>AD162*AC108</f>
        <v/>
      </c>
      <c r="AF179" s="14" t="n">
        <v>1972</v>
      </c>
      <c r="AG179" s="14" t="n">
        <v>2526</v>
      </c>
      <c r="AH179" s="14" t="n">
        <v>3129</v>
      </c>
      <c r="AI179" s="14" t="n">
        <v>3867</v>
      </c>
      <c r="AJ179" s="14" t="n">
        <v>7623</v>
      </c>
      <c r="AK179" s="23">
        <f>W179+X179+Y179+Z179</f>
        <v/>
      </c>
      <c r="AL179" s="23">
        <f>AA179+AB179+AC179+AD179</f>
        <v/>
      </c>
      <c r="AM179" s="23">
        <f>AM162*AL108</f>
        <v/>
      </c>
      <c r="AN179" s="23">
        <f>AN162*AM108</f>
        <v/>
      </c>
      <c r="AO179" s="23">
        <f>AO162*AN108</f>
        <v/>
      </c>
    </row>
    <row r="180">
      <c r="C180" s="8" t="inlineStr">
        <is>
          <t>Amortization of Intangible Assets</t>
        </is>
      </c>
      <c r="G180" s="14" t="n">
        <v>919</v>
      </c>
      <c r="H180" s="14" t="n">
        <v>907</v>
      </c>
      <c r="I180" s="14" t="n">
        <v>886</v>
      </c>
      <c r="J180" s="14" t="n">
        <v>870</v>
      </c>
      <c r="K180" s="14" t="n">
        <v>763</v>
      </c>
      <c r="L180" s="14" t="n">
        <v>755</v>
      </c>
      <c r="M180" s="14" t="n">
        <v>749</v>
      </c>
      <c r="N180" s="14" t="n">
        <v>743</v>
      </c>
      <c r="O180" s="14" t="n">
        <v>624</v>
      </c>
      <c r="P180" s="14" t="n">
        <v>591</v>
      </c>
      <c r="Q180" s="14" t="n">
        <v>548</v>
      </c>
      <c r="R180" s="14" t="n">
        <v>544</v>
      </c>
      <c r="S180" s="14" t="n">
        <v>420</v>
      </c>
      <c r="T180" s="14" t="n">
        <v>406</v>
      </c>
      <c r="U180" s="14" t="n">
        <v>413</v>
      </c>
      <c r="V180" s="14" t="n">
        <v>432</v>
      </c>
      <c r="W180" s="23">
        <f>-W23</f>
        <v/>
      </c>
      <c r="X180" s="23">
        <f>-X23</f>
        <v/>
      </c>
      <c r="Y180" s="23">
        <f>-Y23</f>
        <v/>
      </c>
      <c r="Z180" s="23">
        <f>-Z23</f>
        <v/>
      </c>
      <c r="AA180" s="23">
        <f>-AA23</f>
        <v/>
      </c>
      <c r="AB180" s="23">
        <f>-AB23</f>
        <v/>
      </c>
      <c r="AC180" s="23">
        <f>-AC23</f>
        <v/>
      </c>
      <c r="AD180" s="23">
        <f>-AD23</f>
        <v/>
      </c>
      <c r="AF180" s="14" t="n">
        <v>1150</v>
      </c>
      <c r="AG180" s="14" t="n">
        <v>3582</v>
      </c>
      <c r="AH180" s="14" t="n">
        <v>3010</v>
      </c>
      <c r="AI180" s="14" t="n">
        <v>2307</v>
      </c>
      <c r="AJ180" s="14" t="n">
        <v>1671</v>
      </c>
      <c r="AK180" s="23">
        <f>W180+X180+Y180+Z180</f>
        <v/>
      </c>
      <c r="AL180" s="23">
        <f>AA180+AB180+AC180+AD180</f>
        <v/>
      </c>
      <c r="AM180" s="23">
        <f>-AM23</f>
        <v/>
      </c>
      <c r="AN180" s="23">
        <f>-AN23</f>
        <v/>
      </c>
      <c r="AO180" s="23">
        <f>-AO23</f>
        <v/>
      </c>
    </row>
    <row r="181">
      <c r="C181" s="8" t="inlineStr">
        <is>
          <t>Deferred Income Taxes</t>
        </is>
      </c>
      <c r="G181" s="14" t="n">
        <v>-344</v>
      </c>
      <c r="H181" s="14" t="n">
        <v>-508</v>
      </c>
      <c r="I181" s="14" t="n">
        <v>-401</v>
      </c>
      <c r="J181" s="14" t="n">
        <v>-914</v>
      </c>
      <c r="K181" s="14" t="n">
        <v>-517</v>
      </c>
      <c r="L181" s="14" t="n">
        <v>-532</v>
      </c>
      <c r="M181" s="14" t="n">
        <v>-706</v>
      </c>
      <c r="N181" s="14" t="n">
        <v>-384</v>
      </c>
      <c r="O181" s="14" t="n">
        <v>-151</v>
      </c>
      <c r="P181" s="14" t="n">
        <v>-450</v>
      </c>
      <c r="Q181" s="14" t="n">
        <v>-496</v>
      </c>
      <c r="R181" s="14" t="n">
        <v>-540</v>
      </c>
      <c r="S181" s="14" t="n">
        <v>515</v>
      </c>
      <c r="T181" s="14" t="n">
        <v>-183</v>
      </c>
      <c r="U181" s="14" t="n">
        <v>-627</v>
      </c>
      <c r="V181" s="14" t="n">
        <v>-622</v>
      </c>
      <c r="W181" s="14" t="n">
        <v>0</v>
      </c>
      <c r="X181" s="14" t="n">
        <v>0</v>
      </c>
      <c r="Y181" s="14" t="n">
        <v>0</v>
      </c>
      <c r="Z181" s="14" t="n">
        <v>0</v>
      </c>
      <c r="AA181" s="14" t="n">
        <v>0</v>
      </c>
      <c r="AB181" s="14" t="n">
        <v>0</v>
      </c>
      <c r="AC181" s="14" t="n">
        <v>0</v>
      </c>
      <c r="AD181" s="14" t="n">
        <v>0</v>
      </c>
      <c r="AF181" s="14" t="n">
        <v>-1146</v>
      </c>
      <c r="AG181" s="14" t="n">
        <v>-2167</v>
      </c>
      <c r="AH181" s="14" t="n">
        <v>-2139</v>
      </c>
      <c r="AI181" s="14" t="n">
        <v>-1637</v>
      </c>
      <c r="AJ181" s="14" t="n">
        <v>-917</v>
      </c>
      <c r="AK181" s="23">
        <f>W181+X181+Y181+Z181</f>
        <v/>
      </c>
      <c r="AL181" s="23">
        <f>AA181+AB181+AC181+AD181</f>
        <v/>
      </c>
      <c r="AM181" s="14" t="n">
        <v>0</v>
      </c>
      <c r="AN181" s="14" t="n">
        <v>0</v>
      </c>
      <c r="AO181" s="14" t="n">
        <v>0</v>
      </c>
    </row>
    <row r="182">
      <c r="C182" s="8" t="inlineStr">
        <is>
          <t>Stock-Based Compensation</t>
        </is>
      </c>
      <c r="G182" s="14" t="n">
        <v>750</v>
      </c>
      <c r="H182" s="14" t="n">
        <v>909</v>
      </c>
      <c r="I182" s="14" t="n">
        <v>924</v>
      </c>
      <c r="J182" s="14" t="n">
        <v>964</v>
      </c>
      <c r="K182" s="14" t="n">
        <v>849</v>
      </c>
      <c r="L182" s="14" t="n">
        <v>1029</v>
      </c>
      <c r="M182" s="14" t="n">
        <v>1049</v>
      </c>
      <c r="N182" s="14" t="n">
        <v>1047</v>
      </c>
      <c r="O182" s="14" t="n">
        <v>1007</v>
      </c>
      <c r="P182" s="14" t="n">
        <v>1169</v>
      </c>
      <c r="Q182" s="14" t="n">
        <v>1198</v>
      </c>
      <c r="R182" s="14" t="n">
        <v>1300</v>
      </c>
      <c r="S182" s="14" t="n">
        <v>1124</v>
      </c>
      <c r="T182" s="14" t="n">
        <v>1156</v>
      </c>
      <c r="U182" s="14" t="n">
        <v>1328</v>
      </c>
      <c r="V182" s="14" t="n">
        <v>1203</v>
      </c>
      <c r="W182" s="23">
        <f>W163*W14</f>
        <v/>
      </c>
      <c r="X182" s="23">
        <f>X163*X14</f>
        <v/>
      </c>
      <c r="Y182" s="23">
        <f>Y163*Y14</f>
        <v/>
      </c>
      <c r="Z182" s="23">
        <f>Z163*Z14</f>
        <v/>
      </c>
      <c r="AA182" s="23">
        <f>AA163*AA14</f>
        <v/>
      </c>
      <c r="AB182" s="23">
        <f>AB163*AB14</f>
        <v/>
      </c>
      <c r="AC182" s="23">
        <f>AC163*AC14</f>
        <v/>
      </c>
      <c r="AD182" s="23">
        <f>AD163*AD14</f>
        <v/>
      </c>
      <c r="AF182" s="14" t="n">
        <v>2613</v>
      </c>
      <c r="AG182" s="14" t="n">
        <v>3547</v>
      </c>
      <c r="AH182" s="14" t="n">
        <v>3974</v>
      </c>
      <c r="AI182" s="14" t="n">
        <v>4674</v>
      </c>
      <c r="AJ182" s="14" t="n">
        <v>4811</v>
      </c>
      <c r="AK182" s="23">
        <f>W182+X182+Y182+Z182</f>
        <v/>
      </c>
      <c r="AL182" s="23">
        <f>AA182+AB182+AC182+AD182</f>
        <v/>
      </c>
      <c r="AM182" s="23">
        <f>AM163*AM14</f>
        <v/>
      </c>
      <c r="AN182" s="23">
        <f>AN163*AN14</f>
        <v/>
      </c>
      <c r="AO182" s="23">
        <f>AO163*AO14</f>
        <v/>
      </c>
    </row>
    <row r="183">
      <c r="C183" s="8" t="inlineStr">
        <is>
          <t>(Gains) Losses from Investments and Other, Net</t>
        </is>
      </c>
      <c r="G183" s="14" t="n">
        <v>156</v>
      </c>
      <c r="H183" s="14" t="n">
        <v>133</v>
      </c>
      <c r="I183" s="14" t="n">
        <v>198</v>
      </c>
      <c r="J183" s="14" t="n">
        <v>174</v>
      </c>
      <c r="K183" s="14" t="n">
        <v>169</v>
      </c>
      <c r="L183" s="14" t="n">
        <v>162</v>
      </c>
      <c r="M183" s="14" t="n">
        <v>300</v>
      </c>
      <c r="N183" s="14" t="n">
        <v>89</v>
      </c>
      <c r="O183" s="14" t="n">
        <v>130</v>
      </c>
      <c r="P183" s="14" t="n">
        <v>168</v>
      </c>
      <c r="Q183" s="14" t="n">
        <v>124</v>
      </c>
      <c r="R183" s="14" t="n">
        <v>245</v>
      </c>
      <c r="S183" s="14" t="n">
        <v>164</v>
      </c>
      <c r="T183" s="14" t="n">
        <v>-2391</v>
      </c>
      <c r="U183" s="14" t="n">
        <v>78</v>
      </c>
      <c r="V183" s="14" t="n">
        <v>-284</v>
      </c>
      <c r="W183" s="14" t="n">
        <v>0</v>
      </c>
      <c r="X183" s="14" t="n">
        <v>0</v>
      </c>
      <c r="Y183" s="14" t="n">
        <v>0</v>
      </c>
      <c r="Z183" s="14" t="n">
        <v>0</v>
      </c>
      <c r="AA183" s="14" t="n">
        <v>0</v>
      </c>
      <c r="AB183" s="14" t="n">
        <v>0</v>
      </c>
      <c r="AC183" s="14" t="n">
        <v>0</v>
      </c>
      <c r="AD183" s="14" t="n">
        <v>0</v>
      </c>
      <c r="AF183" s="14" t="n">
        <v>220</v>
      </c>
      <c r="AG183" s="14" t="n">
        <v>661</v>
      </c>
      <c r="AH183" s="14" t="n">
        <v>720</v>
      </c>
      <c r="AI183" s="14" t="n">
        <v>667</v>
      </c>
      <c r="AJ183" s="14" t="n">
        <v>-2433</v>
      </c>
      <c r="AK183" s="23">
        <f>W183+X183+Y183+Z183</f>
        <v/>
      </c>
      <c r="AL183" s="23">
        <f>AA183+AB183+AC183+AD183</f>
        <v/>
      </c>
      <c r="AM183" s="14" t="n">
        <v>0</v>
      </c>
      <c r="AN183" s="14" t="n">
        <v>0</v>
      </c>
      <c r="AO183" s="14" t="n">
        <v>0</v>
      </c>
    </row>
    <row r="184">
      <c r="C184" s="8" t="inlineStr">
        <is>
          <t>Δ Trade Receivables, Net</t>
        </is>
      </c>
      <c r="G184" s="14" t="n">
        <v>761</v>
      </c>
      <c r="H184" s="14" t="n">
        <v>-245</v>
      </c>
      <c r="I184" s="14" t="n">
        <v>-56</v>
      </c>
      <c r="J184" s="14" t="n">
        <v>-611</v>
      </c>
      <c r="K184" s="14" t="n">
        <v>380</v>
      </c>
      <c r="L184" s="14" t="n">
        <v>-235</v>
      </c>
      <c r="M184" s="14" t="n">
        <v>-554</v>
      </c>
      <c r="N184" s="14" t="n">
        <v>-556</v>
      </c>
      <c r="O184" s="14" t="n">
        <v>-81</v>
      </c>
      <c r="P184" s="14" t="n">
        <v>-370</v>
      </c>
      <c r="Q184" s="14" t="n">
        <v>139</v>
      </c>
      <c r="R184" s="14" t="n">
        <v>-341</v>
      </c>
      <c r="S184" s="14" t="n">
        <v>-245</v>
      </c>
      <c r="T184" s="14" t="n">
        <v>-655</v>
      </c>
      <c r="U184" s="14" t="n">
        <v>-1301</v>
      </c>
      <c r="V184" s="14" t="n">
        <v>11</v>
      </c>
      <c r="W184" s="23">
        <f>V103-W103</f>
        <v/>
      </c>
      <c r="X184" s="23">
        <f>W103-X103</f>
        <v/>
      </c>
      <c r="Y184" s="23">
        <f>X103-Y103</f>
        <v/>
      </c>
      <c r="Z184" s="23">
        <f>Y103-Z103</f>
        <v/>
      </c>
      <c r="AA184" s="23">
        <f>Z103-AA103</f>
        <v/>
      </c>
      <c r="AB184" s="23">
        <f>AA103-AB103</f>
        <v/>
      </c>
      <c r="AC184" s="23">
        <f>AB103-AC103</f>
        <v/>
      </c>
      <c r="AD184" s="23">
        <f>AC103-AD103</f>
        <v/>
      </c>
      <c r="AF184" s="14" t="n">
        <v>-874</v>
      </c>
      <c r="AG184" s="14" t="n">
        <v>-151</v>
      </c>
      <c r="AH184" s="14" t="n">
        <v>-965</v>
      </c>
      <c r="AI184" s="14" t="n">
        <v>-653</v>
      </c>
      <c r="AJ184" s="14" t="n">
        <v>-2190</v>
      </c>
      <c r="AK184" s="23">
        <f>W184+X184+Y184+Z184</f>
        <v/>
      </c>
      <c r="AL184" s="23">
        <f>AA184+AB184+AC184+AD184</f>
        <v/>
      </c>
      <c r="AM184" s="23">
        <f>AL103-AM103</f>
        <v/>
      </c>
      <c r="AN184" s="23">
        <f>AM103-AN103</f>
        <v/>
      </c>
      <c r="AO184" s="23">
        <f>AN103-AO103</f>
        <v/>
      </c>
    </row>
    <row r="185">
      <c r="C185" s="8" t="inlineStr">
        <is>
          <t>Δ Prepaid Expenses and Other Assets</t>
        </is>
      </c>
      <c r="G185" s="14" t="n">
        <v>44</v>
      </c>
      <c r="H185" s="14" t="n">
        <v>77</v>
      </c>
      <c r="I185" s="14" t="n">
        <v>394</v>
      </c>
      <c r="J185" s="14" t="n">
        <v>-198</v>
      </c>
      <c r="K185" s="14" t="n">
        <v>269</v>
      </c>
      <c r="L185" s="14" t="n">
        <v>32</v>
      </c>
      <c r="M185" s="14" t="n">
        <v>156</v>
      </c>
      <c r="N185" s="14" t="n">
        <v>85</v>
      </c>
      <c r="O185" s="14" t="n">
        <v>367</v>
      </c>
      <c r="P185" s="14" t="n">
        <v>309</v>
      </c>
      <c r="Q185" s="14" t="n">
        <v>-73</v>
      </c>
      <c r="R185" s="14" t="n">
        <v>-337</v>
      </c>
      <c r="S185" s="14" t="n">
        <v>59</v>
      </c>
      <c r="T185" s="14" t="n">
        <v>1226</v>
      </c>
      <c r="U185" s="14" t="n">
        <v>101</v>
      </c>
      <c r="V185" s="14" t="n">
        <v>793</v>
      </c>
      <c r="W185" s="23">
        <f>V104-W104</f>
        <v/>
      </c>
      <c r="X185" s="23">
        <f>W104-X104</f>
        <v/>
      </c>
      <c r="Y185" s="23">
        <f>X104-Y104</f>
        <v/>
      </c>
      <c r="Z185" s="23">
        <f>Y104-Z104</f>
        <v/>
      </c>
      <c r="AA185" s="23">
        <f>Z104-AA104</f>
        <v/>
      </c>
      <c r="AB185" s="23">
        <f>AA104-AB104</f>
        <v/>
      </c>
      <c r="AC185" s="23">
        <f>AB104-AC104</f>
        <v/>
      </c>
      <c r="AD185" s="23">
        <f>AC104-AD104</f>
        <v/>
      </c>
      <c r="AF185" s="14" t="n">
        <v>11</v>
      </c>
      <c r="AG185" s="14" t="n">
        <v>317</v>
      </c>
      <c r="AH185" s="14" t="n">
        <v>542</v>
      </c>
      <c r="AI185" s="14" t="n">
        <v>266</v>
      </c>
      <c r="AJ185" s="14" t="n">
        <v>2179</v>
      </c>
      <c r="AK185" s="23">
        <f>W185+X185+Y185+Z185</f>
        <v/>
      </c>
      <c r="AL185" s="23">
        <f>AA185+AB185+AC185+AD185</f>
        <v/>
      </c>
      <c r="AM185" s="23">
        <f>AL104-AM104</f>
        <v/>
      </c>
      <c r="AN185" s="23">
        <f>AM104-AN104</f>
        <v/>
      </c>
      <c r="AO185" s="23">
        <f>AN104-AO104</f>
        <v/>
      </c>
    </row>
    <row r="186">
      <c r="C186" s="8" t="inlineStr">
        <is>
          <t>Δ Accounts Payable and Other Liabilities</t>
        </is>
      </c>
      <c r="G186" s="14" t="n">
        <v>-166</v>
      </c>
      <c r="H186" s="14" t="n">
        <v>-619</v>
      </c>
      <c r="I186" s="14" t="n">
        <v>2</v>
      </c>
      <c r="J186" s="14" t="n">
        <v>502</v>
      </c>
      <c r="K186" s="14" t="n">
        <v>-457</v>
      </c>
      <c r="L186" s="14" t="n">
        <v>-591</v>
      </c>
      <c r="M186" s="14" t="n">
        <v>366</v>
      </c>
      <c r="N186" s="14" t="n">
        <v>88</v>
      </c>
      <c r="O186" s="14" t="n">
        <v>-531</v>
      </c>
      <c r="P186" s="14" t="n">
        <v>-612</v>
      </c>
      <c r="Q186" s="14" t="n">
        <v>510</v>
      </c>
      <c r="R186" s="14" t="n">
        <v>25</v>
      </c>
      <c r="S186" s="14" t="n">
        <v>-334</v>
      </c>
      <c r="T186" s="14" t="n">
        <v>-1032</v>
      </c>
      <c r="U186" s="14" t="n">
        <v>545</v>
      </c>
      <c r="V186" s="14" t="n">
        <v>581</v>
      </c>
      <c r="W186" s="23">
        <f>(W118-V118)+(W119-V119)+(W121-V121)</f>
        <v/>
      </c>
      <c r="X186" s="23">
        <f>(X118-W118)+(X119-W119)+(X121-W121)</f>
        <v/>
      </c>
      <c r="Y186" s="23">
        <f>(Y118-X118)+(Y119-X119)+(Y121-X121)</f>
        <v/>
      </c>
      <c r="Z186" s="23">
        <f>(Z118-Y118)+(Z119-Y119)+(Z121-Y121)</f>
        <v/>
      </c>
      <c r="AA186" s="23">
        <f>(AA118-Z118)+(AA119-Z119)+(AA121-Z121)</f>
        <v/>
      </c>
      <c r="AB186" s="23">
        <f>(AB118-AA118)+(AB119-AA119)+(AB121-AA121)</f>
        <v/>
      </c>
      <c r="AC186" s="23">
        <f>(AC118-AB118)+(AC119-AB119)+(AC121-AB121)</f>
        <v/>
      </c>
      <c r="AD186" s="23">
        <f>(AD118-AC118)+(AD119-AC119)+(AD121-AC121)</f>
        <v/>
      </c>
      <c r="AF186" s="14" t="n">
        <v>-733</v>
      </c>
      <c r="AG186" s="14" t="n">
        <v>-281</v>
      </c>
      <c r="AH186" s="14" t="n">
        <v>-594</v>
      </c>
      <c r="AI186" s="14" t="n">
        <v>-608</v>
      </c>
      <c r="AJ186" s="14" t="n">
        <v>-240</v>
      </c>
      <c r="AK186" s="23">
        <f>W186+X186+Y186+Z186</f>
        <v/>
      </c>
      <c r="AL186" s="23">
        <f>AA186+AB186+AC186+AD186</f>
        <v/>
      </c>
      <c r="AM186" s="23">
        <f>(AM118-AL118)+(AM119-AL119)+(AM121-AL121)</f>
        <v/>
      </c>
      <c r="AN186" s="23">
        <f>(AN118-AM118)+(AN119-AM119)+(AN121-AM121)</f>
        <v/>
      </c>
      <c r="AO186" s="23">
        <f>(AO118-AN118)+(AO119-AN119)+(AO121-AN121)</f>
        <v/>
      </c>
    </row>
    <row r="187">
      <c r="C187" s="8" t="inlineStr">
        <is>
          <t>Δ Income Taxes Payable</t>
        </is>
      </c>
      <c r="G187" s="14" t="n">
        <v>145</v>
      </c>
      <c r="H187" s="14" t="n">
        <v>-472</v>
      </c>
      <c r="I187" s="14" t="n">
        <v>-126</v>
      </c>
      <c r="J187" s="14" t="n">
        <v>300</v>
      </c>
      <c r="K187" s="14" t="n">
        <v>69</v>
      </c>
      <c r="L187" s="14" t="n">
        <v>-1610</v>
      </c>
      <c r="M187" s="14" t="n">
        <v>753</v>
      </c>
      <c r="N187" s="14" t="n">
        <v>661</v>
      </c>
      <c r="O187" s="14" t="n">
        <v>24</v>
      </c>
      <c r="P187" s="14" t="n">
        <v>-1709</v>
      </c>
      <c r="Q187" s="14" t="n">
        <v>463</v>
      </c>
      <c r="R187" s="14" t="n">
        <v>563</v>
      </c>
      <c r="S187" s="14" t="n">
        <v>-391</v>
      </c>
      <c r="T187" s="14" t="n">
        <v>-2217</v>
      </c>
      <c r="U187" s="14" t="n">
        <v>957</v>
      </c>
      <c r="V187" s="14" t="n">
        <v>1395</v>
      </c>
      <c r="W187" s="23">
        <f>W126-V126</f>
        <v/>
      </c>
      <c r="X187" s="23">
        <f>X126-W126</f>
        <v/>
      </c>
      <c r="Y187" s="23">
        <f>Y126-X126</f>
        <v/>
      </c>
      <c r="Z187" s="23">
        <f>Z126-Y126</f>
        <v/>
      </c>
      <c r="AA187" s="23">
        <f>AA126-Z126</f>
        <v/>
      </c>
      <c r="AB187" s="23">
        <f>AB126-AA126</f>
        <v/>
      </c>
      <c r="AC187" s="23">
        <f>AC126-AB126</f>
        <v/>
      </c>
      <c r="AD187" s="23">
        <f>AD126-AC126</f>
        <v/>
      </c>
      <c r="AF187" s="14" t="n">
        <v>-398</v>
      </c>
      <c r="AG187" s="14" t="n">
        <v>-153</v>
      </c>
      <c r="AH187" s="14" t="n">
        <v>-127</v>
      </c>
      <c r="AI187" s="14" t="n">
        <v>-659</v>
      </c>
      <c r="AJ187" s="14" t="n">
        <v>-256</v>
      </c>
      <c r="AK187" s="23">
        <f>W187+X187+Y187+Z187</f>
        <v/>
      </c>
      <c r="AL187" s="23">
        <f>AA187+AB187+AC187+AD187</f>
        <v/>
      </c>
      <c r="AM187" s="23">
        <f>AM126-AL126</f>
        <v/>
      </c>
      <c r="AN187" s="23">
        <f>AN126-AM126</f>
        <v/>
      </c>
      <c r="AO187" s="23">
        <f>AO126-AN126</f>
        <v/>
      </c>
    </row>
    <row r="188">
      <c r="C188" s="8" t="inlineStr">
        <is>
          <t>Δ Deferred Revenues (incl. AI-contract customer prepayments)</t>
        </is>
      </c>
      <c r="G188" s="14" t="n">
        <v>2034</v>
      </c>
      <c r="H188" s="14" t="n">
        <v>-1665</v>
      </c>
      <c r="I188" s="14" t="n">
        <v>-113</v>
      </c>
      <c r="J188" s="14" t="n">
        <v>525</v>
      </c>
      <c r="K188" s="14" t="n">
        <v>2317</v>
      </c>
      <c r="L188" s="14" t="n">
        <v>-2168</v>
      </c>
      <c r="M188" s="14" t="n">
        <v>154</v>
      </c>
      <c r="N188" s="14" t="n">
        <v>353</v>
      </c>
      <c r="O188" s="14" t="n">
        <v>2305</v>
      </c>
      <c r="P188" s="14" t="n">
        <v>-1851</v>
      </c>
      <c r="Q188" s="14" t="n">
        <v>-419</v>
      </c>
      <c r="R188" s="14" t="n">
        <v>119</v>
      </c>
      <c r="S188" s="14" t="n">
        <v>2550</v>
      </c>
      <c r="T188" s="14" t="n">
        <v>-2083</v>
      </c>
      <c r="U188" s="14" t="n">
        <v>-217</v>
      </c>
      <c r="V188" s="14" t="n">
        <v>4392</v>
      </c>
      <c r="W188" s="23">
        <f>(W120-V120)+(W127-V127)</f>
        <v/>
      </c>
      <c r="X188" s="23">
        <f>(X120-W120)+(X127-W127)</f>
        <v/>
      </c>
      <c r="Y188" s="23">
        <f>(Y120-X120)+(Y127-X127)</f>
        <v/>
      </c>
      <c r="Z188" s="23">
        <f>(Z120-Y120)+(Z127-Y127)</f>
        <v/>
      </c>
      <c r="AA188" s="23">
        <f>(AA120-Z120)+(AA127-Z127)</f>
        <v/>
      </c>
      <c r="AB188" s="23">
        <f>(AB120-AA120)+(AB127-AA127)</f>
        <v/>
      </c>
      <c r="AC188" s="23">
        <f>(AC120-AB120)+(AC127-AB127)</f>
        <v/>
      </c>
      <c r="AD188" s="23">
        <f>(AD120-AC120)+(AD127-AC127)</f>
        <v/>
      </c>
      <c r="AF188" s="14" t="n">
        <v>7</v>
      </c>
      <c r="AG188" s="14" t="n">
        <v>781</v>
      </c>
      <c r="AH188" s="14" t="n">
        <v>656</v>
      </c>
      <c r="AI188" s="14" t="n">
        <v>154</v>
      </c>
      <c r="AJ188" s="14" t="n">
        <v>4642</v>
      </c>
      <c r="AK188" s="23">
        <f>W188+X188+Y188+Z188</f>
        <v/>
      </c>
      <c r="AL188" s="23">
        <f>AA188+AB188+AC188+AD188</f>
        <v/>
      </c>
      <c r="AM188" s="23">
        <f>(AM120-AL120)+(AM127-AL127)</f>
        <v/>
      </c>
      <c r="AN188" s="23">
        <f>(AN120-AM120)+(AN127-AM127)</f>
        <v/>
      </c>
      <c r="AO188" s="23">
        <f>(AO120-AN120)+(AO127-AN127)</f>
        <v/>
      </c>
    </row>
    <row r="189">
      <c r="A189" s="10" t="inlineStr">
        <is>
          <t>x</t>
        </is>
      </c>
      <c r="B189" s="6" t="inlineStr">
        <is>
          <t>Cash Flow from Operating Activities</t>
        </is>
      </c>
      <c r="G189" s="11">
        <f>G178+G179+G180+G181+G182+G183+G184+G185+G186+G187+G188</f>
        <v/>
      </c>
      <c r="H189" s="11">
        <f>H178+H179+H180+H181+H182+H183+H184+H185+H186+H187+H188</f>
        <v/>
      </c>
      <c r="I189" s="11">
        <f>I178+I179+I180+I181+I182+I183+I184+I185+I186+I187+I188</f>
        <v/>
      </c>
      <c r="J189" s="11">
        <f>J178+J179+J180+J181+J182+J183+J184+J185+J186+J187+J188</f>
        <v/>
      </c>
      <c r="K189" s="11">
        <f>K178+K179+K180+K181+K182+K183+K184+K185+K186+K187+K188</f>
        <v/>
      </c>
      <c r="L189" s="11">
        <f>L178+L179+L180+L181+L182+L183+L184+L185+L186+L187+L188</f>
        <v/>
      </c>
      <c r="M189" s="11">
        <f>M178+M179+M180+M181+M182+M183+M184+M185+M186+M187+M188</f>
        <v/>
      </c>
      <c r="N189" s="11">
        <f>N178+N179+N180+N181+N182+N183+N184+N185+N186+N187+N188</f>
        <v/>
      </c>
      <c r="O189" s="11">
        <f>O178+O179+O180+O181+O182+O183+O184+O185+O186+O187+O188</f>
        <v/>
      </c>
      <c r="P189" s="11">
        <f>P178+P179+P180+P181+P182+P183+P184+P185+P186+P187+P188</f>
        <v/>
      </c>
      <c r="Q189" s="11">
        <f>Q178+Q179+Q180+Q181+Q182+Q183+Q184+Q185+Q186+Q187+Q188</f>
        <v/>
      </c>
      <c r="R189" s="11">
        <f>R178+R179+R180+R181+R182+R183+R184+R185+R186+R187+R188</f>
        <v/>
      </c>
      <c r="S189" s="11">
        <f>S178+S179+S180+S181+S182+S183+S184+S185+S186+S187+S188</f>
        <v/>
      </c>
      <c r="T189" s="11">
        <f>T178+T179+T180+T181+T182+T183+T184+T185+T186+T187+T188</f>
        <v/>
      </c>
      <c r="U189" s="11">
        <f>U178+U179+U180+U181+U182+U183+U184+U185+U186+U187+U188</f>
        <v/>
      </c>
      <c r="V189" s="11">
        <f>V178+V179+V180+V181+V182+V183+V184+V185+V186+V187+V188</f>
        <v/>
      </c>
      <c r="W189" s="11">
        <f>W178+W179+W180+W181+W182+W183+W184+W185+W186+W187+W188</f>
        <v/>
      </c>
      <c r="X189" s="11">
        <f>X178+X179+X180+X181+X182+X183+X184+X185+X186+X187+X188</f>
        <v/>
      </c>
      <c r="Y189" s="11">
        <f>Y178+Y179+Y180+Y181+Y182+Y183+Y184+Y185+Y186+Y187+Y188</f>
        <v/>
      </c>
      <c r="Z189" s="11">
        <f>Z178+Z179+Z180+Z181+Z182+Z183+Z184+Z185+Z186+Z187+Z188</f>
        <v/>
      </c>
      <c r="AA189" s="11">
        <f>AA178+AA179+AA180+AA181+AA182+AA183+AA184+AA185+AA186+AA187+AA188</f>
        <v/>
      </c>
      <c r="AB189" s="11">
        <f>AB178+AB179+AB180+AB181+AB182+AB183+AB184+AB185+AB186+AB187+AB188</f>
        <v/>
      </c>
      <c r="AC189" s="11">
        <f>AC178+AC179+AC180+AC181+AC182+AC183+AC184+AC185+AC186+AC187+AC188</f>
        <v/>
      </c>
      <c r="AD189" s="11">
        <f>AD178+AD179+AD180+AD181+AD182+AD183+AD184+AD185+AD186+AD187+AD188</f>
        <v/>
      </c>
      <c r="AF189" s="11">
        <f>AF178+AF179+AF180+AF181+AF182+AF183+AF184+AF185+AF186+AF187+AF188</f>
        <v/>
      </c>
      <c r="AG189" s="11">
        <f>AG178+AG179+AG180+AG181+AG182+AG183+AG184+AG185+AG186+AG187+AG188</f>
        <v/>
      </c>
      <c r="AH189" s="11">
        <f>AH178+AH179+AH180+AH181+AH182+AH183+AH184+AH185+AH186+AH187+AH188</f>
        <v/>
      </c>
      <c r="AI189" s="11">
        <f>AI178+AI179+AI180+AI181+AI182+AI183+AI184+AI185+AI186+AI187+AI188</f>
        <v/>
      </c>
      <c r="AJ189" s="11">
        <f>AJ178+AJ179+AJ180+AJ181+AJ182+AJ183+AJ184+AJ185+AJ186+AJ187+AJ188</f>
        <v/>
      </c>
      <c r="AK189" s="11">
        <f>W189+X189+Y189+Z189</f>
        <v/>
      </c>
      <c r="AL189" s="11">
        <f>AA189+AB189+AC189+AD189</f>
        <v/>
      </c>
      <c r="AM189" s="11">
        <f>AM178+AM179+AM180+AM181+AM182+AM183+AM184+AM185+AM186+AM187+AM188</f>
        <v/>
      </c>
      <c r="AN189" s="11">
        <f>AN178+AN179+AN180+AN181+AN182+AN183+AN184+AN185+AN186+AN187+AN188</f>
        <v/>
      </c>
      <c r="AO189" s="11">
        <f>AO178+AO179+AO180+AO181+AO182+AO183+AO184+AO185+AO186+AO187+AO188</f>
        <v/>
      </c>
    </row>
    <row r="190">
      <c r="D190" s="3" t="inlineStr">
        <is>
          <t>Recon: CFO</t>
        </is>
      </c>
      <c r="G190" s="24">
        <f>IF(_reported!G22="","",G189-_reported!G22)</f>
        <v/>
      </c>
      <c r="H190" s="24">
        <f>IF(_reported!H22="","",H189-_reported!H22)</f>
        <v/>
      </c>
      <c r="I190" s="24">
        <f>IF(_reported!I22="","",I189-_reported!I22)</f>
        <v/>
      </c>
      <c r="J190" s="24">
        <f>IF(_reported!J22="","",J189-_reported!J22)</f>
        <v/>
      </c>
      <c r="K190" s="24">
        <f>IF(_reported!K22="","",K189-_reported!K22)</f>
        <v/>
      </c>
      <c r="L190" s="24">
        <f>IF(_reported!L22="","",L189-_reported!L22)</f>
        <v/>
      </c>
      <c r="M190" s="24">
        <f>IF(_reported!M22="","",M189-_reported!M22)</f>
        <v/>
      </c>
      <c r="N190" s="24">
        <f>IF(_reported!N22="","",N189-_reported!N22)</f>
        <v/>
      </c>
      <c r="O190" s="24">
        <f>IF(_reported!O22="","",O189-_reported!O22)</f>
        <v/>
      </c>
      <c r="P190" s="24">
        <f>IF(_reported!P22="","",P189-_reported!P22)</f>
        <v/>
      </c>
      <c r="Q190" s="24">
        <f>IF(_reported!Q22="","",Q189-_reported!Q22)</f>
        <v/>
      </c>
      <c r="R190" s="24">
        <f>IF(_reported!R22="","",R189-_reported!R22)</f>
        <v/>
      </c>
      <c r="S190" s="24">
        <f>IF(_reported!S22="","",S189-_reported!S22)</f>
        <v/>
      </c>
      <c r="T190" s="24">
        <f>IF(_reported!T22="","",T189-_reported!T22)</f>
        <v/>
      </c>
      <c r="U190" s="24">
        <f>IF(_reported!U22="","",U189-_reported!U22)</f>
        <v/>
      </c>
      <c r="V190" s="24">
        <f>IF(_reported!V22="","",V189-_reported!V22)</f>
        <v/>
      </c>
      <c r="AF190" s="24">
        <f>IF(_reported!AF22="","",AF189-_reported!AF22)</f>
        <v/>
      </c>
      <c r="AG190" s="24">
        <f>IF(_reported!AG22="","",AG189-_reported!AG22)</f>
        <v/>
      </c>
      <c r="AH190" s="24">
        <f>IF(_reported!AH22="","",AH189-_reported!AH22)</f>
        <v/>
      </c>
      <c r="AI190" s="24">
        <f>IF(_reported!AI22="","",AI189-_reported!AI22)</f>
        <v/>
      </c>
      <c r="AJ190" s="24">
        <f>IF(_reported!AJ22="","",AJ189-_reported!AJ22)</f>
        <v/>
      </c>
    </row>
    <row r="191"/>
    <row r="192">
      <c r="C192" s="8" t="inlineStr">
        <is>
          <t>Purchases of Marketable Securities and Other Investments</t>
        </is>
      </c>
      <c r="G192" s="9" t="n">
        <v>-57</v>
      </c>
      <c r="H192" s="9" t="n">
        <v>-546</v>
      </c>
      <c r="I192" s="9" t="n">
        <v>-318</v>
      </c>
      <c r="J192" s="9" t="n">
        <v>-260</v>
      </c>
      <c r="K192" s="9" t="n">
        <v>-333</v>
      </c>
      <c r="L192" s="9" t="n">
        <v>-182</v>
      </c>
      <c r="M192" s="9" t="n">
        <v>-159</v>
      </c>
      <c r="N192" s="9" t="n">
        <v>-329</v>
      </c>
      <c r="O192" s="9" t="n">
        <v>-477</v>
      </c>
      <c r="P192" s="9" t="n">
        <v>-159</v>
      </c>
      <c r="Q192" s="9" t="n">
        <v>-202</v>
      </c>
      <c r="R192" s="9" t="n">
        <v>-434</v>
      </c>
      <c r="S192" s="9" t="n">
        <v>-471</v>
      </c>
      <c r="T192" s="9" t="n">
        <v>-163</v>
      </c>
      <c r="U192" s="9" t="n">
        <v>-1029</v>
      </c>
      <c r="V192" s="9" t="n">
        <v>-376</v>
      </c>
      <c r="W192" s="9" t="n">
        <v>0</v>
      </c>
      <c r="X192" s="9" t="n">
        <v>0</v>
      </c>
      <c r="Y192" s="9" t="n">
        <v>0</v>
      </c>
      <c r="Z192" s="9" t="n">
        <v>0</v>
      </c>
      <c r="AA192" s="9" t="n">
        <v>0</v>
      </c>
      <c r="AB192" s="9" t="n">
        <v>0</v>
      </c>
      <c r="AC192" s="9" t="n">
        <v>0</v>
      </c>
      <c r="AD192" s="9" t="n">
        <v>0</v>
      </c>
      <c r="AF192" s="9" t="n">
        <v>-10272</v>
      </c>
      <c r="AG192" s="9" t="n">
        <v>-1181</v>
      </c>
      <c r="AH192" s="9" t="n">
        <v>-1003</v>
      </c>
      <c r="AI192" s="9" t="n">
        <v>-1272</v>
      </c>
      <c r="AJ192" s="9" t="n">
        <v>-2039</v>
      </c>
      <c r="AK192" s="17">
        <f>W192+X192+Y192+Z192</f>
        <v/>
      </c>
      <c r="AL192" s="17">
        <f>AA192+AB192+AC192+AD192</f>
        <v/>
      </c>
      <c r="AM192" s="9" t="n">
        <v>0</v>
      </c>
      <c r="AN192" s="9" t="n">
        <v>0</v>
      </c>
      <c r="AO192" s="9" t="n">
        <v>0</v>
      </c>
    </row>
    <row r="193">
      <c r="C193" s="8" t="inlineStr">
        <is>
          <t>Proceeds from Sales and Maturities of Investments</t>
        </is>
      </c>
      <c r="G193" s="14" t="n">
        <v>138</v>
      </c>
      <c r="H193" s="14" t="n">
        <v>324</v>
      </c>
      <c r="I193" s="14" t="n">
        <v>90</v>
      </c>
      <c r="J193" s="14" t="n">
        <v>561</v>
      </c>
      <c r="K193" s="14" t="n">
        <v>85</v>
      </c>
      <c r="L193" s="14" t="n">
        <v>72</v>
      </c>
      <c r="M193" s="14" t="n">
        <v>50</v>
      </c>
      <c r="N193" s="14" t="n">
        <v>365</v>
      </c>
      <c r="O193" s="14" t="n">
        <v>15</v>
      </c>
      <c r="P193" s="14" t="n">
        <v>341</v>
      </c>
      <c r="Q193" s="14" t="n">
        <v>88</v>
      </c>
      <c r="R193" s="14" t="n">
        <v>332</v>
      </c>
      <c r="S193" s="14" t="n">
        <v>255</v>
      </c>
      <c r="T193" s="14" t="n">
        <v>4482</v>
      </c>
      <c r="U193" s="14" t="n">
        <v>120</v>
      </c>
      <c r="V193" s="14" t="n">
        <v>991</v>
      </c>
      <c r="W193" s="14" t="n">
        <v>0</v>
      </c>
      <c r="X193" s="14" t="n">
        <v>0</v>
      </c>
      <c r="Y193" s="14" t="n">
        <v>0</v>
      </c>
      <c r="Z193" s="14" t="n">
        <v>0</v>
      </c>
      <c r="AA193" s="14" t="n">
        <v>0</v>
      </c>
      <c r="AB193" s="14" t="n">
        <v>0</v>
      </c>
      <c r="AC193" s="14" t="n">
        <v>0</v>
      </c>
      <c r="AD193" s="14" t="n">
        <v>0</v>
      </c>
      <c r="AF193" s="14" t="n">
        <v>26151</v>
      </c>
      <c r="AG193" s="14" t="n">
        <v>1113</v>
      </c>
      <c r="AH193" s="14" t="n">
        <v>572</v>
      </c>
      <c r="AI193" s="14" t="n">
        <v>776</v>
      </c>
      <c r="AJ193" s="14" t="n">
        <v>5848</v>
      </c>
      <c r="AK193" s="23">
        <f>W193+X193+Y193+Z193</f>
        <v/>
      </c>
      <c r="AL193" s="23">
        <f>AA193+AB193+AC193+AD193</f>
        <v/>
      </c>
      <c r="AM193" s="14" t="n">
        <v>0</v>
      </c>
      <c r="AN193" s="14" t="n">
        <v>0</v>
      </c>
      <c r="AO193" s="14" t="n">
        <v>0</v>
      </c>
    </row>
    <row r="194">
      <c r="C194" s="8" t="inlineStr">
        <is>
          <t>Acquisitions, Net of Cash Acquired</t>
        </is>
      </c>
      <c r="G194" s="14" t="n">
        <v>-27798</v>
      </c>
      <c r="H194" s="14" t="n">
        <v>-1</v>
      </c>
      <c r="I194" s="14" t="n">
        <v>78</v>
      </c>
      <c r="J194" s="14" t="n">
        <v>0</v>
      </c>
      <c r="K194" s="14" t="n">
        <v>0</v>
      </c>
      <c r="L194" s="14" t="n">
        <v>-59</v>
      </c>
      <c r="M194" s="14" t="n">
        <v>0</v>
      </c>
      <c r="N194" s="14" t="n">
        <v>-4</v>
      </c>
      <c r="O194" s="14" t="n">
        <v>0</v>
      </c>
      <c r="P194" s="14" t="n">
        <v>0</v>
      </c>
      <c r="Q194" s="14" t="n">
        <v>0</v>
      </c>
      <c r="R194" s="14" t="n">
        <v>0</v>
      </c>
      <c r="S194" s="14" t="n">
        <v>0</v>
      </c>
      <c r="T194" s="14" t="n">
        <v>0</v>
      </c>
      <c r="U194" s="14" t="n">
        <v>0</v>
      </c>
      <c r="V194" s="14" t="n">
        <v>0</v>
      </c>
      <c r="W194" s="14" t="n">
        <v>0</v>
      </c>
      <c r="X194" s="14" t="n">
        <v>0</v>
      </c>
      <c r="Y194" s="14" t="n">
        <v>0</v>
      </c>
      <c r="Z194" s="14" t="n">
        <v>0</v>
      </c>
      <c r="AA194" s="14" t="n">
        <v>0</v>
      </c>
      <c r="AB194" s="14" t="n">
        <v>0</v>
      </c>
      <c r="AC194" s="14" t="n">
        <v>0</v>
      </c>
      <c r="AD194" s="14" t="n">
        <v>0</v>
      </c>
      <c r="AF194" s="14" t="n">
        <v>-148</v>
      </c>
      <c r="AG194" s="14" t="n">
        <v>-27721</v>
      </c>
      <c r="AH194" s="14" t="n">
        <v>-63</v>
      </c>
      <c r="AI194" s="14" t="n">
        <v>0</v>
      </c>
      <c r="AJ194" s="14" t="n">
        <v>0</v>
      </c>
      <c r="AK194" s="23">
        <f>W194+X194+Y194+Z194</f>
        <v/>
      </c>
      <c r="AL194" s="23">
        <f>AA194+AB194+AC194+AD194</f>
        <v/>
      </c>
      <c r="AM194" s="14" t="n">
        <v>0</v>
      </c>
      <c r="AN194" s="14" t="n">
        <v>0</v>
      </c>
      <c r="AO194" s="14" t="n">
        <v>0</v>
      </c>
    </row>
    <row r="195">
      <c r="C195" s="8" t="inlineStr">
        <is>
          <t>Capital Expenditures</t>
        </is>
      </c>
      <c r="G195" s="14" t="n">
        <v>-1719</v>
      </c>
      <c r="H195" s="14" t="n">
        <v>-2435</v>
      </c>
      <c r="I195" s="14" t="n">
        <v>-2628</v>
      </c>
      <c r="J195" s="14" t="n">
        <v>-1913</v>
      </c>
      <c r="K195" s="14" t="n">
        <v>-1314</v>
      </c>
      <c r="L195" s="14" t="n">
        <v>-1080</v>
      </c>
      <c r="M195" s="14" t="n">
        <v>-1674</v>
      </c>
      <c r="N195" s="14" t="n">
        <v>-2798</v>
      </c>
      <c r="O195" s="14" t="n">
        <v>-2303</v>
      </c>
      <c r="P195" s="14" t="n">
        <v>-3970</v>
      </c>
      <c r="Q195" s="14" t="n">
        <v>-5862</v>
      </c>
      <c r="R195" s="14" t="n">
        <v>-9080</v>
      </c>
      <c r="S195" s="14" t="n">
        <v>-8502</v>
      </c>
      <c r="T195" s="14" t="n">
        <v>-12033</v>
      </c>
      <c r="U195" s="14" t="n">
        <v>-18635</v>
      </c>
      <c r="V195" s="14" t="n">
        <v>-16493</v>
      </c>
      <c r="W195" s="23">
        <f>-W161*W14</f>
        <v/>
      </c>
      <c r="X195" s="23">
        <f>-X161*X14</f>
        <v/>
      </c>
      <c r="Y195" s="23">
        <f>-Y161*Y14</f>
        <v/>
      </c>
      <c r="Z195" s="23">
        <f>-Z161*Z14</f>
        <v/>
      </c>
      <c r="AA195" s="23">
        <f>-AA161*AA14</f>
        <v/>
      </c>
      <c r="AB195" s="23">
        <f>-AB161*AB14</f>
        <v/>
      </c>
      <c r="AC195" s="23">
        <f>-AC161*AC14</f>
        <v/>
      </c>
      <c r="AD195" s="23">
        <f>-AD161*AD14</f>
        <v/>
      </c>
      <c r="AF195" s="14" t="n">
        <v>-4511</v>
      </c>
      <c r="AG195" s="14" t="n">
        <v>-8695</v>
      </c>
      <c r="AH195" s="14" t="n">
        <v>-6866</v>
      </c>
      <c r="AI195" s="14" t="n">
        <v>-21215</v>
      </c>
      <c r="AJ195" s="14" t="n">
        <v>-55663</v>
      </c>
      <c r="AK195" s="23">
        <f>W195+X195+Y195+Z195</f>
        <v/>
      </c>
      <c r="AL195" s="23">
        <f>AA195+AB195+AC195+AD195</f>
        <v/>
      </c>
      <c r="AM195" s="23">
        <f>-AM161*AM14</f>
        <v/>
      </c>
      <c r="AN195" s="23">
        <f>-AN161*AN14</f>
        <v/>
      </c>
      <c r="AO195" s="23">
        <f>-AO161*AO14</f>
        <v/>
      </c>
    </row>
    <row r="196">
      <c r="A196" s="10" t="inlineStr">
        <is>
          <t>x</t>
        </is>
      </c>
      <c r="B196" s="6" t="inlineStr">
        <is>
          <t>Cash Flow from Investing Activities</t>
        </is>
      </c>
      <c r="G196" s="11">
        <f>G192+G193+G194+G195</f>
        <v/>
      </c>
      <c r="H196" s="11">
        <f>H192+H193+H194+H195</f>
        <v/>
      </c>
      <c r="I196" s="11">
        <f>I192+I193+I194+I195</f>
        <v/>
      </c>
      <c r="J196" s="11">
        <f>J192+J193+J194+J195</f>
        <v/>
      </c>
      <c r="K196" s="11">
        <f>K192+K193+K194+K195</f>
        <v/>
      </c>
      <c r="L196" s="11">
        <f>L192+L193+L194+L195</f>
        <v/>
      </c>
      <c r="M196" s="11">
        <f>M192+M193+M194+M195</f>
        <v/>
      </c>
      <c r="N196" s="11">
        <f>N192+N193+N194+N195</f>
        <v/>
      </c>
      <c r="O196" s="11">
        <f>O192+O193+O194+O195</f>
        <v/>
      </c>
      <c r="P196" s="11">
        <f>P192+P193+P194+P195</f>
        <v/>
      </c>
      <c r="Q196" s="11">
        <f>Q192+Q193+Q194+Q195</f>
        <v/>
      </c>
      <c r="R196" s="11">
        <f>R192+R193+R194+R195</f>
        <v/>
      </c>
      <c r="S196" s="11">
        <f>S192+S193+S194+S195</f>
        <v/>
      </c>
      <c r="T196" s="11">
        <f>T192+T193+T194+T195</f>
        <v/>
      </c>
      <c r="U196" s="11">
        <f>U192+U193+U194+U195</f>
        <v/>
      </c>
      <c r="V196" s="11">
        <f>V192+V193+V194+V195</f>
        <v/>
      </c>
      <c r="W196" s="11">
        <f>W192+W193+W194+W195</f>
        <v/>
      </c>
      <c r="X196" s="11">
        <f>X192+X193+X194+X195</f>
        <v/>
      </c>
      <c r="Y196" s="11">
        <f>Y192+Y193+Y194+Y195</f>
        <v/>
      </c>
      <c r="Z196" s="11">
        <f>Z192+Z193+Z194+Z195</f>
        <v/>
      </c>
      <c r="AA196" s="11">
        <f>AA192+AA193+AA194+AA195</f>
        <v/>
      </c>
      <c r="AB196" s="11">
        <f>AB192+AB193+AB194+AB195</f>
        <v/>
      </c>
      <c r="AC196" s="11">
        <f>AC192+AC193+AC194+AC195</f>
        <v/>
      </c>
      <c r="AD196" s="11">
        <f>AD192+AD193+AD194+AD195</f>
        <v/>
      </c>
      <c r="AF196" s="11">
        <f>AF192+AF193+AF194+AF195</f>
        <v/>
      </c>
      <c r="AG196" s="11">
        <f>AG192+AG193+AG194+AG195</f>
        <v/>
      </c>
      <c r="AH196" s="11">
        <f>AH192+AH193+AH194+AH195</f>
        <v/>
      </c>
      <c r="AI196" s="11">
        <f>AI192+AI193+AI194+AI195</f>
        <v/>
      </c>
      <c r="AJ196" s="11">
        <f>AJ192+AJ193+AJ194+AJ195</f>
        <v/>
      </c>
      <c r="AK196" s="11">
        <f>W196+X196+Y196+Z196</f>
        <v/>
      </c>
      <c r="AL196" s="11">
        <f>AA196+AB196+AC196+AD196</f>
        <v/>
      </c>
      <c r="AM196" s="11">
        <f>AM192+AM193+AM194+AM195</f>
        <v/>
      </c>
      <c r="AN196" s="11">
        <f>AN192+AN193+AN194+AN195</f>
        <v/>
      </c>
      <c r="AO196" s="11">
        <f>AO192+AO193+AO194+AO195</f>
        <v/>
      </c>
    </row>
    <row r="197">
      <c r="D197" s="3" t="inlineStr">
        <is>
          <t>Recon: CFI</t>
        </is>
      </c>
      <c r="G197" s="24">
        <f>IF(_reported!G23="","",G196-_reported!G23)</f>
        <v/>
      </c>
      <c r="H197" s="24">
        <f>IF(_reported!H23="","",H196-_reported!H23)</f>
        <v/>
      </c>
      <c r="I197" s="24">
        <f>IF(_reported!I23="","",I196-_reported!I23)</f>
        <v/>
      </c>
      <c r="J197" s="24">
        <f>IF(_reported!J23="","",J196-_reported!J23)</f>
        <v/>
      </c>
      <c r="K197" s="24">
        <f>IF(_reported!K23="","",K196-_reported!K23)</f>
        <v/>
      </c>
      <c r="L197" s="24">
        <f>IF(_reported!L23="","",L196-_reported!L23)</f>
        <v/>
      </c>
      <c r="M197" s="24">
        <f>IF(_reported!M23="","",M196-_reported!M23)</f>
        <v/>
      </c>
      <c r="N197" s="24">
        <f>IF(_reported!N23="","",N196-_reported!N23)</f>
        <v/>
      </c>
      <c r="O197" s="24">
        <f>IF(_reported!O23="","",O196-_reported!O23)</f>
        <v/>
      </c>
      <c r="P197" s="24">
        <f>IF(_reported!P23="","",P196-_reported!P23)</f>
        <v/>
      </c>
      <c r="Q197" s="24">
        <f>IF(_reported!Q23="","",Q196-_reported!Q23)</f>
        <v/>
      </c>
      <c r="R197" s="24">
        <f>IF(_reported!R23="","",R196-_reported!R23)</f>
        <v/>
      </c>
      <c r="S197" s="24">
        <f>IF(_reported!S23="","",S196-_reported!S23)</f>
        <v/>
      </c>
      <c r="T197" s="24">
        <f>IF(_reported!T23="","",T196-_reported!T23)</f>
        <v/>
      </c>
      <c r="U197" s="24">
        <f>IF(_reported!U23="","",U196-_reported!U23)</f>
        <v/>
      </c>
      <c r="V197" s="24">
        <f>IF(_reported!V23="","",V196-_reported!V23)</f>
        <v/>
      </c>
      <c r="AF197" s="24">
        <f>IF(_reported!AF23="","",AF196-_reported!AF23)</f>
        <v/>
      </c>
      <c r="AG197" s="24">
        <f>IF(_reported!AG23="","",AG196-_reported!AG23)</f>
        <v/>
      </c>
      <c r="AH197" s="24">
        <f>IF(_reported!AH23="","",AH196-_reported!AH23)</f>
        <v/>
      </c>
      <c r="AI197" s="24">
        <f>IF(_reported!AI23="","",AI196-_reported!AI23)</f>
        <v/>
      </c>
      <c r="AJ197" s="24">
        <f>IF(_reported!AJ23="","",AJ196-_reported!AJ23)</f>
        <v/>
      </c>
    </row>
    <row r="198"/>
    <row r="199">
      <c r="C199" s="8" t="inlineStr">
        <is>
          <t>Proceeds from Issuances of Common Stock</t>
        </is>
      </c>
      <c r="G199" s="9" t="n">
        <v>515</v>
      </c>
      <c r="H199" s="9" t="n">
        <v>146</v>
      </c>
      <c r="I199" s="9" t="n">
        <v>98</v>
      </c>
      <c r="J199" s="9" t="n">
        <v>433</v>
      </c>
      <c r="K199" s="9" t="n">
        <v>308</v>
      </c>
      <c r="L199" s="9" t="n">
        <v>118</v>
      </c>
      <c r="M199" s="9" t="n">
        <v>28</v>
      </c>
      <c r="N199" s="9" t="n">
        <v>288</v>
      </c>
      <c r="O199" s="9" t="n">
        <v>179</v>
      </c>
      <c r="P199" s="9" t="n">
        <v>128</v>
      </c>
      <c r="Q199" s="9" t="n">
        <v>213</v>
      </c>
      <c r="R199" s="9" t="n">
        <v>133</v>
      </c>
      <c r="S199" s="9" t="n">
        <v>1170</v>
      </c>
      <c r="T199" s="9" t="n">
        <v>138</v>
      </c>
      <c r="U199" s="9" t="n">
        <v>9</v>
      </c>
      <c r="V199" s="9" t="n">
        <v>132</v>
      </c>
      <c r="W199" s="17">
        <f>W173</f>
        <v/>
      </c>
      <c r="X199" s="17">
        <f>X173</f>
        <v/>
      </c>
      <c r="Y199" s="17">
        <f>Y173</f>
        <v/>
      </c>
      <c r="Z199" s="17">
        <f>Z173</f>
        <v/>
      </c>
      <c r="AA199" s="17">
        <f>AA173</f>
        <v/>
      </c>
      <c r="AB199" s="17">
        <f>AB173</f>
        <v/>
      </c>
      <c r="AC199" s="17">
        <f>AC173</f>
        <v/>
      </c>
      <c r="AD199" s="17">
        <f>AD173</f>
        <v/>
      </c>
      <c r="AF199" s="9" t="n">
        <v>482</v>
      </c>
      <c r="AG199" s="9" t="n">
        <v>1192</v>
      </c>
      <c r="AH199" s="9" t="n">
        <v>742</v>
      </c>
      <c r="AI199" s="9" t="n">
        <v>653</v>
      </c>
      <c r="AJ199" s="9" t="n">
        <v>1449</v>
      </c>
      <c r="AK199" s="17">
        <f>W199+X199+Y199+Z199</f>
        <v/>
      </c>
      <c r="AL199" s="17">
        <f>AA199+AB199+AC199+AD199</f>
        <v/>
      </c>
      <c r="AM199" s="17">
        <f>AM173</f>
        <v/>
      </c>
      <c r="AN199" s="17">
        <f>AN173</f>
        <v/>
      </c>
      <c r="AO199" s="17">
        <f>AO173</f>
        <v/>
      </c>
    </row>
    <row r="200">
      <c r="C200" s="8" t="inlineStr">
        <is>
          <t>Repurchases of Common Stock</t>
        </is>
      </c>
      <c r="G200" s="14" t="n">
        <v>-552</v>
      </c>
      <c r="H200" s="14" t="n">
        <v>-448</v>
      </c>
      <c r="I200" s="14" t="n">
        <v>-150</v>
      </c>
      <c r="J200" s="14" t="n">
        <v>-150</v>
      </c>
      <c r="K200" s="14" t="n">
        <v>-150</v>
      </c>
      <c r="L200" s="14" t="n">
        <v>-450</v>
      </c>
      <c r="M200" s="14" t="n">
        <v>-450</v>
      </c>
      <c r="N200" s="14" t="n">
        <v>-152</v>
      </c>
      <c r="O200" s="14" t="n">
        <v>-150</v>
      </c>
      <c r="P200" s="14" t="n">
        <v>-150</v>
      </c>
      <c r="Q200" s="14" t="n">
        <v>-150</v>
      </c>
      <c r="R200" s="14" t="n">
        <v>-150</v>
      </c>
      <c r="S200" s="14" t="n">
        <v>-95</v>
      </c>
      <c r="T200" s="14" t="n">
        <v>0</v>
      </c>
      <c r="U200" s="14" t="n">
        <v>0</v>
      </c>
      <c r="V200" s="14" t="n">
        <v>0</v>
      </c>
      <c r="W200" s="23">
        <f>W171</f>
        <v/>
      </c>
      <c r="X200" s="23">
        <f>X171</f>
        <v/>
      </c>
      <c r="Y200" s="23">
        <f>Y171</f>
        <v/>
      </c>
      <c r="Z200" s="23">
        <f>Z171</f>
        <v/>
      </c>
      <c r="AA200" s="23">
        <f>AA171</f>
        <v/>
      </c>
      <c r="AB200" s="23">
        <f>AB171</f>
        <v/>
      </c>
      <c r="AC200" s="23">
        <f>AC171</f>
        <v/>
      </c>
      <c r="AD200" s="23">
        <f>AD171</f>
        <v/>
      </c>
      <c r="AF200" s="14" t="n">
        <v>-16248</v>
      </c>
      <c r="AG200" s="14" t="n">
        <v>-1300</v>
      </c>
      <c r="AH200" s="14" t="n">
        <v>-1202</v>
      </c>
      <c r="AI200" s="14" t="n">
        <v>-600</v>
      </c>
      <c r="AJ200" s="14" t="n">
        <v>-95</v>
      </c>
      <c r="AK200" s="23">
        <f>W200+X200+Y200+Z200</f>
        <v/>
      </c>
      <c r="AL200" s="23">
        <f>AA200+AB200+AC200+AD200</f>
        <v/>
      </c>
      <c r="AM200" s="23">
        <f>AM171</f>
        <v/>
      </c>
      <c r="AN200" s="23">
        <f>AN171</f>
        <v/>
      </c>
      <c r="AO200" s="23">
        <f>AO171</f>
        <v/>
      </c>
    </row>
    <row r="201">
      <c r="C201" s="8" t="inlineStr">
        <is>
          <t>Shares Repurchased for RSU Tax Withholdings</t>
        </is>
      </c>
      <c r="G201" s="14" t="n">
        <v>-829</v>
      </c>
      <c r="H201" s="14" t="n">
        <v>-66</v>
      </c>
      <c r="I201" s="14" t="n">
        <v>-145</v>
      </c>
      <c r="J201" s="14" t="n">
        <v>-163</v>
      </c>
      <c r="K201" s="14" t="n">
        <v>-1060</v>
      </c>
      <c r="L201" s="14" t="n">
        <v>-673</v>
      </c>
      <c r="M201" s="14" t="n">
        <v>-132</v>
      </c>
      <c r="N201" s="14" t="n">
        <v>-175</v>
      </c>
      <c r="O201" s="14" t="n">
        <v>-851</v>
      </c>
      <c r="P201" s="14" t="n">
        <v>-47</v>
      </c>
      <c r="Q201" s="14" t="n">
        <v>-2</v>
      </c>
      <c r="R201" s="14" t="n">
        <v>0</v>
      </c>
      <c r="S201" s="14" t="n">
        <v>-17</v>
      </c>
      <c r="T201" s="14" t="n">
        <v>-92</v>
      </c>
      <c r="U201" s="14" t="n">
        <v>-2</v>
      </c>
      <c r="V201" s="14" t="n">
        <v>0</v>
      </c>
      <c r="W201" s="23">
        <f>W172</f>
        <v/>
      </c>
      <c r="X201" s="23">
        <f>X172</f>
        <v/>
      </c>
      <c r="Y201" s="23">
        <f>Y172</f>
        <v/>
      </c>
      <c r="Z201" s="23">
        <f>Z172</f>
        <v/>
      </c>
      <c r="AA201" s="23">
        <f>AA172</f>
        <v/>
      </c>
      <c r="AB201" s="23">
        <f>AB172</f>
        <v/>
      </c>
      <c r="AC201" s="23">
        <f>AC172</f>
        <v/>
      </c>
      <c r="AD201" s="23">
        <f>AD172</f>
        <v/>
      </c>
      <c r="AF201" s="14" t="n">
        <v>-1093</v>
      </c>
      <c r="AG201" s="14" t="n">
        <v>-1203</v>
      </c>
      <c r="AH201" s="14" t="n">
        <v>-2040</v>
      </c>
      <c r="AI201" s="14" t="n">
        <v>-900</v>
      </c>
      <c r="AJ201" s="14" t="n">
        <v>-111</v>
      </c>
      <c r="AK201" s="23">
        <f>W201+X201+Y201+Z201</f>
        <v/>
      </c>
      <c r="AL201" s="23">
        <f>AA201+AB201+AC201+AD201</f>
        <v/>
      </c>
      <c r="AM201" s="23">
        <f>AM172</f>
        <v/>
      </c>
      <c r="AN201" s="23">
        <f>AN172</f>
        <v/>
      </c>
      <c r="AO201" s="23">
        <f>AO172</f>
        <v/>
      </c>
    </row>
    <row r="202">
      <c r="C202" s="8" t="inlineStr">
        <is>
          <t>Proceeds from Mandatory Convertible Preferred Stock</t>
        </is>
      </c>
      <c r="G202" s="14" t="n">
        <v>0</v>
      </c>
      <c r="H202" s="14" t="n">
        <v>0</v>
      </c>
      <c r="I202" s="14" t="n">
        <v>0</v>
      </c>
      <c r="J202" s="14" t="n">
        <v>0</v>
      </c>
      <c r="K202" s="14" t="n">
        <v>0</v>
      </c>
      <c r="L202" s="14" t="n">
        <v>0</v>
      </c>
      <c r="M202" s="14" t="n">
        <v>0</v>
      </c>
      <c r="N202" s="14" t="n">
        <v>0</v>
      </c>
      <c r="O202" s="14" t="n">
        <v>0</v>
      </c>
      <c r="P202" s="14" t="n">
        <v>0</v>
      </c>
      <c r="Q202" s="14" t="n">
        <v>0</v>
      </c>
      <c r="R202" s="14" t="n">
        <v>0</v>
      </c>
      <c r="S202" s="14" t="n">
        <v>0</v>
      </c>
      <c r="T202" s="14" t="n">
        <v>0</v>
      </c>
      <c r="U202" s="14" t="n">
        <v>4954</v>
      </c>
      <c r="V202" s="14" t="n">
        <v>0</v>
      </c>
      <c r="W202" s="14" t="n">
        <v>0</v>
      </c>
      <c r="X202" s="14" t="n">
        <v>0</v>
      </c>
      <c r="Y202" s="14" t="n">
        <v>0</v>
      </c>
      <c r="Z202" s="14" t="n">
        <v>0</v>
      </c>
      <c r="AA202" s="14" t="n">
        <v>0</v>
      </c>
      <c r="AB202" s="14" t="n">
        <v>0</v>
      </c>
      <c r="AC202" s="14" t="n">
        <v>0</v>
      </c>
      <c r="AD202" s="14" t="n">
        <v>0</v>
      </c>
      <c r="AF202" s="14" t="n">
        <v>0</v>
      </c>
      <c r="AG202" s="14" t="n">
        <v>0</v>
      </c>
      <c r="AH202" s="14" t="n">
        <v>0</v>
      </c>
      <c r="AI202" s="14" t="n">
        <v>0</v>
      </c>
      <c r="AJ202" s="14" t="n">
        <v>4954</v>
      </c>
      <c r="AK202" s="23">
        <f>W202+X202+Y202+Z202</f>
        <v/>
      </c>
      <c r="AL202" s="23">
        <f>AA202+AB202+AC202+AD202</f>
        <v/>
      </c>
      <c r="AM202" s="14" t="n">
        <v>0</v>
      </c>
      <c r="AN202" s="14" t="n">
        <v>0</v>
      </c>
      <c r="AO202" s="14" t="n">
        <v>0</v>
      </c>
    </row>
    <row r="203">
      <c r="C203" s="8" t="inlineStr">
        <is>
          <t>Payments of Dividends to Stockholders</t>
        </is>
      </c>
      <c r="G203" s="14" t="n">
        <v>-860</v>
      </c>
      <c r="H203" s="14" t="n">
        <v>-863</v>
      </c>
      <c r="I203" s="14" t="n">
        <v>-863</v>
      </c>
      <c r="J203" s="14" t="n">
        <v>-1082</v>
      </c>
      <c r="K203" s="14" t="n">
        <v>-1091</v>
      </c>
      <c r="L203" s="14" t="n">
        <v>-1099</v>
      </c>
      <c r="M203" s="14" t="n">
        <v>-1099</v>
      </c>
      <c r="N203" s="14" t="n">
        <v>-1102</v>
      </c>
      <c r="O203" s="14" t="n">
        <v>-1103</v>
      </c>
      <c r="P203" s="14" t="n">
        <v>-1118</v>
      </c>
      <c r="Q203" s="14" t="n">
        <v>-1119</v>
      </c>
      <c r="R203" s="14" t="n">
        <v>-1403</v>
      </c>
      <c r="S203" s="14" t="n">
        <v>-1413</v>
      </c>
      <c r="T203" s="14" t="n">
        <v>-1435</v>
      </c>
      <c r="U203" s="14" t="n">
        <v>-1437</v>
      </c>
      <c r="V203" s="14" t="n">
        <v>-1502</v>
      </c>
      <c r="W203" s="23">
        <f>-W167*W46+W40</f>
        <v/>
      </c>
      <c r="X203" s="23">
        <f>-X167*X46+X40</f>
        <v/>
      </c>
      <c r="Y203" s="23">
        <f>-Y167*Y46+Y40</f>
        <v/>
      </c>
      <c r="Z203" s="23">
        <f>-Z167*Z46+Z40</f>
        <v/>
      </c>
      <c r="AA203" s="23">
        <f>-AA167*AA46+AA40</f>
        <v/>
      </c>
      <c r="AB203" s="23">
        <f>-AB167*AB46+AB40</f>
        <v/>
      </c>
      <c r="AC203" s="23">
        <f>-AC167*AC46+AC40</f>
        <v/>
      </c>
      <c r="AD203" s="23">
        <f>-AD167*AD46+AD40</f>
        <v/>
      </c>
      <c r="AF203" s="14" t="n">
        <v>-3457</v>
      </c>
      <c r="AG203" s="14" t="n">
        <v>-3668</v>
      </c>
      <c r="AH203" s="14" t="n">
        <v>-4391</v>
      </c>
      <c r="AI203" s="14" t="n">
        <v>-4743</v>
      </c>
      <c r="AJ203" s="14" t="n">
        <v>-5787</v>
      </c>
      <c r="AK203" s="23">
        <f>W203+X203+Y203+Z203</f>
        <v/>
      </c>
      <c r="AL203" s="23">
        <f>AA203+AB203+AC203+AD203</f>
        <v/>
      </c>
      <c r="AM203" s="23">
        <f>-AM167*AM46+AM40</f>
        <v/>
      </c>
      <c r="AN203" s="23">
        <f>-AN167*AN46+AN40</f>
        <v/>
      </c>
      <c r="AO203" s="23">
        <f>-AO167*AO46+AO40</f>
        <v/>
      </c>
    </row>
    <row r="204">
      <c r="C204" s="8" t="inlineStr">
        <is>
          <t>Proceeds from Senior Notes, Term Loans and Other Borrowings</t>
        </is>
      </c>
      <c r="G204" s="14" t="n">
        <v>20046</v>
      </c>
      <c r="H204" s="14" t="n">
        <v>8234</v>
      </c>
      <c r="I204" s="14" t="n">
        <v>5214</v>
      </c>
      <c r="J204" s="14" t="n">
        <v>0</v>
      </c>
      <c r="K204" s="14" t="n">
        <v>0</v>
      </c>
      <c r="L204" s="14" t="n">
        <v>0</v>
      </c>
      <c r="M204" s="14" t="n">
        <v>0</v>
      </c>
      <c r="N204" s="14" t="n">
        <v>0</v>
      </c>
      <c r="O204" s="14" t="n">
        <v>5627</v>
      </c>
      <c r="P204" s="14" t="n">
        <v>6210</v>
      </c>
      <c r="Q204" s="14" t="n">
        <v>7711</v>
      </c>
      <c r="R204" s="14" t="n">
        <v>0</v>
      </c>
      <c r="S204" s="14" t="n">
        <v>0</v>
      </c>
      <c r="T204" s="14" t="n">
        <v>17880</v>
      </c>
      <c r="U204" s="14" t="n">
        <v>26664</v>
      </c>
      <c r="V204" s="14" t="n">
        <v>1549</v>
      </c>
      <c r="W204" s="23">
        <f>W169</f>
        <v/>
      </c>
      <c r="X204" s="23">
        <f>X169</f>
        <v/>
      </c>
      <c r="Y204" s="23">
        <f>Y169</f>
        <v/>
      </c>
      <c r="Z204" s="23">
        <f>Z169</f>
        <v/>
      </c>
      <c r="AA204" s="23">
        <f>AA169</f>
        <v/>
      </c>
      <c r="AB204" s="23">
        <f>AB169</f>
        <v/>
      </c>
      <c r="AC204" s="23">
        <f>AC169</f>
        <v/>
      </c>
      <c r="AD204" s="23">
        <f>AD169</f>
        <v/>
      </c>
      <c r="AF204" s="14" t="n">
        <v>0</v>
      </c>
      <c r="AG204" s="14" t="n">
        <v>33494</v>
      </c>
      <c r="AH204" s="14" t="n">
        <v>0</v>
      </c>
      <c r="AI204" s="14" t="n">
        <v>19548</v>
      </c>
      <c r="AJ204" s="14" t="n">
        <v>46093</v>
      </c>
      <c r="AK204" s="23">
        <f>W204+X204+Y204+Z204</f>
        <v/>
      </c>
      <c r="AL204" s="23">
        <f>AA204+AB204+AC204+AD204</f>
        <v/>
      </c>
      <c r="AM204" s="23">
        <f>AM169</f>
        <v/>
      </c>
      <c r="AN204" s="23">
        <f>AN169</f>
        <v/>
      </c>
      <c r="AO204" s="23">
        <f>AO169</f>
        <v/>
      </c>
    </row>
    <row r="205">
      <c r="C205" s="8" t="inlineStr">
        <is>
          <t>Repayments of Senior Notes, Term Loans and Other Borrowings</t>
        </is>
      </c>
      <c r="G205" s="14" t="n">
        <v>-5883</v>
      </c>
      <c r="H205" s="14" t="n">
        <v>-10809</v>
      </c>
      <c r="I205" s="14" t="n">
        <v>-4358</v>
      </c>
      <c r="J205" s="14" t="n">
        <v>0</v>
      </c>
      <c r="K205" s="14" t="n">
        <v>-1000</v>
      </c>
      <c r="L205" s="14" t="n">
        <v>-2500</v>
      </c>
      <c r="M205" s="14" t="n">
        <v>0</v>
      </c>
      <c r="N205" s="14" t="n">
        <v>0</v>
      </c>
      <c r="O205" s="14" t="n">
        <v>-7630</v>
      </c>
      <c r="P205" s="14" t="n">
        <v>-2070</v>
      </c>
      <c r="Q205" s="14" t="n">
        <v>-71</v>
      </c>
      <c r="R205" s="14" t="n">
        <v>-6070</v>
      </c>
      <c r="S205" s="14" t="n">
        <v>-1052</v>
      </c>
      <c r="T205" s="14" t="n">
        <v>-1070</v>
      </c>
      <c r="U205" s="14" t="n">
        <v>-71</v>
      </c>
      <c r="V205" s="14" t="n">
        <v>-4749</v>
      </c>
      <c r="W205" s="23">
        <f>W170</f>
        <v/>
      </c>
      <c r="X205" s="23">
        <f>X170</f>
        <v/>
      </c>
      <c r="Y205" s="23">
        <f>Y170</f>
        <v/>
      </c>
      <c r="Z205" s="23">
        <f>Z170</f>
        <v/>
      </c>
      <c r="AA205" s="23">
        <f>AA170</f>
        <v/>
      </c>
      <c r="AB205" s="23">
        <f>AB170</f>
        <v/>
      </c>
      <c r="AC205" s="23">
        <f>AC170</f>
        <v/>
      </c>
      <c r="AD205" s="23">
        <f>AD170</f>
        <v/>
      </c>
      <c r="AF205" s="14" t="n">
        <v>-8250</v>
      </c>
      <c r="AG205" s="14" t="n">
        <v>-21050</v>
      </c>
      <c r="AH205" s="14" t="n">
        <v>-3500</v>
      </c>
      <c r="AI205" s="14" t="n">
        <v>-15841</v>
      </c>
      <c r="AJ205" s="14" t="n">
        <v>-6942</v>
      </c>
      <c r="AK205" s="23">
        <f>W205+X205+Y205+Z205</f>
        <v/>
      </c>
      <c r="AL205" s="23">
        <f>AA205+AB205+AC205+AD205</f>
        <v/>
      </c>
      <c r="AM205" s="23">
        <f>AM170</f>
        <v/>
      </c>
      <c r="AN205" s="23">
        <f>AN170</f>
        <v/>
      </c>
      <c r="AO205" s="23">
        <f>AO170</f>
        <v/>
      </c>
    </row>
    <row r="206">
      <c r="C206" s="8" t="inlineStr">
        <is>
          <t>Commercial Paper, Short-Term Financing and Other, Net</t>
        </is>
      </c>
      <c r="G206" s="14" t="n">
        <v>-127</v>
      </c>
      <c r="H206" s="14" t="n">
        <v>1951</v>
      </c>
      <c r="I206" s="14" t="n">
        <v>99</v>
      </c>
      <c r="J206" s="14" t="n">
        <v>-1478</v>
      </c>
      <c r="K206" s="14" t="n">
        <v>-535</v>
      </c>
      <c r="L206" s="14" t="n">
        <v>2315</v>
      </c>
      <c r="M206" s="14" t="n">
        <v>-810</v>
      </c>
      <c r="N206" s="14" t="n">
        <v>-1133</v>
      </c>
      <c r="O206" s="14" t="n">
        <v>-657</v>
      </c>
      <c r="P206" s="14" t="n">
        <v>-15</v>
      </c>
      <c r="Q206" s="14" t="n">
        <v>-23</v>
      </c>
      <c r="R206" s="14" t="n">
        <v>3676</v>
      </c>
      <c r="S206" s="14" t="n">
        <v>1617</v>
      </c>
      <c r="T206" s="14" t="n">
        <v>-934</v>
      </c>
      <c r="U206" s="14" t="n">
        <v>1381</v>
      </c>
      <c r="V206" s="14" t="n">
        <v>-1341</v>
      </c>
      <c r="W206" s="14" t="n">
        <v>0</v>
      </c>
      <c r="X206" s="14" t="n">
        <v>0</v>
      </c>
      <c r="Y206" s="14" t="n">
        <v>0</v>
      </c>
      <c r="Z206" s="14" t="n">
        <v>0</v>
      </c>
      <c r="AA206" s="14" t="n">
        <v>0</v>
      </c>
      <c r="AB206" s="14" t="n">
        <v>0</v>
      </c>
      <c r="AC206" s="14" t="n">
        <v>0</v>
      </c>
      <c r="AD206" s="14" t="n">
        <v>0</v>
      </c>
      <c r="AF206" s="14" t="n">
        <v>-560</v>
      </c>
      <c r="AG206" s="14" t="n">
        <v>445</v>
      </c>
      <c r="AH206" s="14" t="n">
        <v>-163</v>
      </c>
      <c r="AI206" s="14" t="n">
        <v>2981</v>
      </c>
      <c r="AJ206" s="14" t="n">
        <v>723</v>
      </c>
      <c r="AK206" s="23">
        <f>W206+X206+Y206+Z206</f>
        <v/>
      </c>
      <c r="AL206" s="23">
        <f>AA206+AB206+AC206+AD206</f>
        <v/>
      </c>
      <c r="AM206" s="14" t="n">
        <v>0</v>
      </c>
      <c r="AN206" s="14" t="n">
        <v>0</v>
      </c>
      <c r="AO206" s="14" t="n">
        <v>0</v>
      </c>
    </row>
    <row r="207">
      <c r="A207" s="10" t="inlineStr">
        <is>
          <t>x</t>
        </is>
      </c>
      <c r="B207" s="6" t="inlineStr">
        <is>
          <t>Cash Flow from Financing Activities</t>
        </is>
      </c>
      <c r="G207" s="11">
        <f>G199+G200+G201+G202+G203+G204+G205+G206</f>
        <v/>
      </c>
      <c r="H207" s="11">
        <f>H199+H200+H201+H202+H203+H204+H205+H206</f>
        <v/>
      </c>
      <c r="I207" s="11">
        <f>I199+I200+I201+I202+I203+I204+I205+I206</f>
        <v/>
      </c>
      <c r="J207" s="11">
        <f>J199+J200+J201+J202+J203+J204+J205+J206</f>
        <v/>
      </c>
      <c r="K207" s="11">
        <f>K199+K200+K201+K202+K203+K204+K205+K206</f>
        <v/>
      </c>
      <c r="L207" s="11">
        <f>L199+L200+L201+L202+L203+L204+L205+L206</f>
        <v/>
      </c>
      <c r="M207" s="11">
        <f>M199+M200+M201+M202+M203+M204+M205+M206</f>
        <v/>
      </c>
      <c r="N207" s="11">
        <f>N199+N200+N201+N202+N203+N204+N205+N206</f>
        <v/>
      </c>
      <c r="O207" s="11">
        <f>O199+O200+O201+O202+O203+O204+O205+O206</f>
        <v/>
      </c>
      <c r="P207" s="11">
        <f>P199+P200+P201+P202+P203+P204+P205+P206</f>
        <v/>
      </c>
      <c r="Q207" s="11">
        <f>Q199+Q200+Q201+Q202+Q203+Q204+Q205+Q206</f>
        <v/>
      </c>
      <c r="R207" s="11">
        <f>R199+R200+R201+R202+R203+R204+R205+R206</f>
        <v/>
      </c>
      <c r="S207" s="11">
        <f>S199+S200+S201+S202+S203+S204+S205+S206</f>
        <v/>
      </c>
      <c r="T207" s="11">
        <f>T199+T200+T201+T202+T203+T204+T205+T206</f>
        <v/>
      </c>
      <c r="U207" s="11">
        <f>U199+U200+U201+U202+U203+U204+U205+U206</f>
        <v/>
      </c>
      <c r="V207" s="11">
        <f>V199+V200+V201+V202+V203+V204+V205+V206</f>
        <v/>
      </c>
      <c r="W207" s="11">
        <f>W199+W200+W201+W202+W203+W204+W205+W206</f>
        <v/>
      </c>
      <c r="X207" s="11">
        <f>X199+X200+X201+X202+X203+X204+X205+X206</f>
        <v/>
      </c>
      <c r="Y207" s="11">
        <f>Y199+Y200+Y201+Y202+Y203+Y204+Y205+Y206</f>
        <v/>
      </c>
      <c r="Z207" s="11">
        <f>Z199+Z200+Z201+Z202+Z203+Z204+Z205+Z206</f>
        <v/>
      </c>
      <c r="AA207" s="11">
        <f>AA199+AA200+AA201+AA202+AA203+AA204+AA205+AA206</f>
        <v/>
      </c>
      <c r="AB207" s="11">
        <f>AB199+AB200+AB201+AB202+AB203+AB204+AB205+AB206</f>
        <v/>
      </c>
      <c r="AC207" s="11">
        <f>AC199+AC200+AC201+AC202+AC203+AC204+AC205+AC206</f>
        <v/>
      </c>
      <c r="AD207" s="11">
        <f>AD199+AD200+AD201+AD202+AD203+AD204+AD205+AD206</f>
        <v/>
      </c>
      <c r="AF207" s="11">
        <f>AF199+AF200+AF201+AF202+AF203+AF204+AF205+AF206</f>
        <v/>
      </c>
      <c r="AG207" s="11">
        <f>AG199+AG200+AG201+AG202+AG203+AG204+AG205+AG206</f>
        <v/>
      </c>
      <c r="AH207" s="11">
        <f>AH199+AH200+AH201+AH202+AH203+AH204+AH205+AH206</f>
        <v/>
      </c>
      <c r="AI207" s="11">
        <f>AI199+AI200+AI201+AI202+AI203+AI204+AI205+AI206</f>
        <v/>
      </c>
      <c r="AJ207" s="11">
        <f>AJ199+AJ200+AJ201+AJ202+AJ203+AJ204+AJ205+AJ206</f>
        <v/>
      </c>
      <c r="AK207" s="11">
        <f>W207+X207+Y207+Z207</f>
        <v/>
      </c>
      <c r="AL207" s="11">
        <f>AA207+AB207+AC207+AD207</f>
        <v/>
      </c>
      <c r="AM207" s="11">
        <f>AM199+AM200+AM201+AM202+AM203+AM204+AM205+AM206</f>
        <v/>
      </c>
      <c r="AN207" s="11">
        <f>AN199+AN200+AN201+AN202+AN203+AN204+AN205+AN206</f>
        <v/>
      </c>
      <c r="AO207" s="11">
        <f>AO199+AO200+AO201+AO202+AO203+AO204+AO205+AO206</f>
        <v/>
      </c>
    </row>
    <row r="208">
      <c r="D208" s="3" t="inlineStr">
        <is>
          <t>Recon: CFF</t>
        </is>
      </c>
      <c r="G208" s="24">
        <f>IF(_reported!G24="","",G207-_reported!G24)</f>
        <v/>
      </c>
      <c r="H208" s="24">
        <f>IF(_reported!H24="","",H207-_reported!H24)</f>
        <v/>
      </c>
      <c r="I208" s="24">
        <f>IF(_reported!I24="","",I207-_reported!I24)</f>
        <v/>
      </c>
      <c r="J208" s="24">
        <f>IF(_reported!J24="","",J207-_reported!J24)</f>
        <v/>
      </c>
      <c r="K208" s="24">
        <f>IF(_reported!K24="","",K207-_reported!K24)</f>
        <v/>
      </c>
      <c r="L208" s="24">
        <f>IF(_reported!L24="","",L207-_reported!L24)</f>
        <v/>
      </c>
      <c r="M208" s="24">
        <f>IF(_reported!M24="","",M207-_reported!M24)</f>
        <v/>
      </c>
      <c r="N208" s="24">
        <f>IF(_reported!N24="","",N207-_reported!N24)</f>
        <v/>
      </c>
      <c r="O208" s="24">
        <f>IF(_reported!O24="","",O207-_reported!O24)</f>
        <v/>
      </c>
      <c r="P208" s="24">
        <f>IF(_reported!P24="","",P207-_reported!P24)</f>
        <v/>
      </c>
      <c r="Q208" s="24">
        <f>IF(_reported!Q24="","",Q207-_reported!Q24)</f>
        <v/>
      </c>
      <c r="R208" s="24">
        <f>IF(_reported!R24="","",R207-_reported!R24)</f>
        <v/>
      </c>
      <c r="S208" s="24">
        <f>IF(_reported!S24="","",S207-_reported!S24)</f>
        <v/>
      </c>
      <c r="T208" s="24">
        <f>IF(_reported!T24="","",T207-_reported!T24)</f>
        <v/>
      </c>
      <c r="U208" s="24">
        <f>IF(_reported!U24="","",U207-_reported!U24)</f>
        <v/>
      </c>
      <c r="V208" s="24">
        <f>IF(_reported!V24="","",V207-_reported!V24)</f>
        <v/>
      </c>
      <c r="AF208" s="24">
        <f>IF(_reported!AF24="","",AF207-_reported!AF24)</f>
        <v/>
      </c>
      <c r="AG208" s="24">
        <f>IF(_reported!AG24="","",AG207-_reported!AG24)</f>
        <v/>
      </c>
      <c r="AH208" s="24">
        <f>IF(_reported!AH24="","",AH207-_reported!AH24)</f>
        <v/>
      </c>
      <c r="AI208" s="24">
        <f>IF(_reported!AI24="","",AI207-_reported!AI24)</f>
        <v/>
      </c>
      <c r="AJ208" s="24">
        <f>IF(_reported!AJ24="","",AJ207-_reported!AJ24)</f>
        <v/>
      </c>
    </row>
    <row r="209"/>
    <row r="210">
      <c r="C210" s="8" t="inlineStr">
        <is>
          <t>Effect of Exchange Rate Changes on Cash</t>
        </is>
      </c>
      <c r="G210" s="9" t="n">
        <v>-203</v>
      </c>
      <c r="H210" s="9" t="n">
        <v>29</v>
      </c>
      <c r="I210" s="9" t="n">
        <v>14</v>
      </c>
      <c r="J210" s="9" t="n">
        <v>-49</v>
      </c>
      <c r="K210" s="9" t="n">
        <v>-36</v>
      </c>
      <c r="L210" s="9" t="n">
        <v>26</v>
      </c>
      <c r="M210" s="9" t="n">
        <v>8</v>
      </c>
      <c r="N210" s="9" t="n">
        <v>-68</v>
      </c>
      <c r="O210" s="9" t="n">
        <v>85</v>
      </c>
      <c r="P210" s="9" t="n">
        <v>-129</v>
      </c>
      <c r="Q210" s="9" t="n">
        <v>-51</v>
      </c>
      <c r="R210" s="9" t="n">
        <v>219</v>
      </c>
      <c r="S210" s="9" t="n">
        <v>27</v>
      </c>
      <c r="T210" s="9" t="n">
        <v>-43</v>
      </c>
      <c r="U210" s="9" t="n">
        <v>109</v>
      </c>
      <c r="V210" s="9" t="n">
        <v>3</v>
      </c>
      <c r="W210" s="9" t="n">
        <v>0</v>
      </c>
      <c r="X210" s="9" t="n">
        <v>0</v>
      </c>
      <c r="Y210" s="9" t="n">
        <v>0</v>
      </c>
      <c r="Z210" s="9" t="n">
        <v>0</v>
      </c>
      <c r="AA210" s="9" t="n">
        <v>0</v>
      </c>
      <c r="AB210" s="9" t="n">
        <v>0</v>
      </c>
      <c r="AC210" s="9" t="n">
        <v>0</v>
      </c>
      <c r="AD210" s="9" t="n">
        <v>0</v>
      </c>
      <c r="AF210" s="9" t="n">
        <v>-348</v>
      </c>
      <c r="AG210" s="9" t="n">
        <v>-209</v>
      </c>
      <c r="AH210" s="9" t="n">
        <v>-70</v>
      </c>
      <c r="AI210" s="9" t="n">
        <v>124</v>
      </c>
      <c r="AJ210" s="9" t="n">
        <v>96</v>
      </c>
      <c r="AK210" s="17">
        <f>W210+X210+Y210+Z210</f>
        <v/>
      </c>
      <c r="AL210" s="17">
        <f>AA210+AB210+AC210+AD210</f>
        <v/>
      </c>
      <c r="AM210" s="9" t="n">
        <v>0</v>
      </c>
      <c r="AN210" s="9" t="n">
        <v>0</v>
      </c>
      <c r="AO210" s="9" t="n">
        <v>0</v>
      </c>
    </row>
    <row r="211">
      <c r="A211" s="10" t="inlineStr">
        <is>
          <t>x</t>
        </is>
      </c>
      <c r="B211" s="6" t="inlineStr">
        <is>
          <t>Net Change in Cash</t>
        </is>
      </c>
      <c r="G211" s="11">
        <f>G189+G196+G207+G210</f>
        <v/>
      </c>
      <c r="H211" s="11">
        <f>H189+H196+H207+H210</f>
        <v/>
      </c>
      <c r="I211" s="11">
        <f>I189+I196+I207+I210</f>
        <v/>
      </c>
      <c r="J211" s="11">
        <f>J189+J196+J207+J210</f>
        <v/>
      </c>
      <c r="K211" s="11">
        <f>K189+K196+K207+K210</f>
        <v/>
      </c>
      <c r="L211" s="11">
        <f>L189+L196+L207+L210</f>
        <v/>
      </c>
      <c r="M211" s="11">
        <f>M189+M196+M207+M210</f>
        <v/>
      </c>
      <c r="N211" s="11">
        <f>N189+N196+N207+N210</f>
        <v/>
      </c>
      <c r="O211" s="11">
        <f>O189+O196+O207+O210</f>
        <v/>
      </c>
      <c r="P211" s="11">
        <f>P189+P196+P207+P210</f>
        <v/>
      </c>
      <c r="Q211" s="11">
        <f>Q189+Q196+Q207+Q210</f>
        <v/>
      </c>
      <c r="R211" s="11">
        <f>R189+R196+R207+R210</f>
        <v/>
      </c>
      <c r="S211" s="11">
        <f>S189+S196+S207+S210</f>
        <v/>
      </c>
      <c r="T211" s="11">
        <f>T189+T196+T207+T210</f>
        <v/>
      </c>
      <c r="U211" s="11">
        <f>U189+U196+U207+U210</f>
        <v/>
      </c>
      <c r="V211" s="11">
        <f>V189+V196+V207+V210</f>
        <v/>
      </c>
      <c r="W211" s="11">
        <f>W189+W196+W207+W210</f>
        <v/>
      </c>
      <c r="X211" s="11">
        <f>X189+X196+X207+X210</f>
        <v/>
      </c>
      <c r="Y211" s="11">
        <f>Y189+Y196+Y207+Y210</f>
        <v/>
      </c>
      <c r="Z211" s="11">
        <f>Z189+Z196+Z207+Z210</f>
        <v/>
      </c>
      <c r="AA211" s="11">
        <f>AA189+AA196+AA207+AA210</f>
        <v/>
      </c>
      <c r="AB211" s="11">
        <f>AB189+AB196+AB207+AB210</f>
        <v/>
      </c>
      <c r="AC211" s="11">
        <f>AC189+AC196+AC207+AC210</f>
        <v/>
      </c>
      <c r="AD211" s="11">
        <f>AD189+AD196+AD207+AD210</f>
        <v/>
      </c>
      <c r="AF211" s="11">
        <f>AF189+AF196+AF207+AF210</f>
        <v/>
      </c>
      <c r="AG211" s="11">
        <f>AG189+AG196+AG207+AG210</f>
        <v/>
      </c>
      <c r="AH211" s="11">
        <f>AH189+AH196+AH207+AH210</f>
        <v/>
      </c>
      <c r="AI211" s="11">
        <f>AI189+AI196+AI207+AI210</f>
        <v/>
      </c>
      <c r="AJ211" s="11">
        <f>AJ189+AJ196+AJ207+AJ210</f>
        <v/>
      </c>
      <c r="AK211" s="11">
        <f>W211+X211+Y211+Z211</f>
        <v/>
      </c>
      <c r="AL211" s="11">
        <f>AA211+AB211+AC211+AD211</f>
        <v/>
      </c>
      <c r="AM211" s="11">
        <f>AM189+AM196+AM207+AM210</f>
        <v/>
      </c>
      <c r="AN211" s="11">
        <f>AN189+AN196+AN207+AN210</f>
        <v/>
      </c>
      <c r="AO211" s="11">
        <f>AO189+AO196+AO207+AO210</f>
        <v/>
      </c>
    </row>
    <row r="212">
      <c r="D212" s="3" t="inlineStr">
        <is>
          <t>Recon: Net Change in Cash</t>
        </is>
      </c>
      <c r="G212" s="24">
        <f>IF(_reported!G25="","",G211-_reported!G25)</f>
        <v/>
      </c>
      <c r="H212" s="24">
        <f>IF(_reported!H25="","",H211-_reported!H25)</f>
        <v/>
      </c>
      <c r="I212" s="24">
        <f>IF(_reported!I25="","",I211-_reported!I25)</f>
        <v/>
      </c>
      <c r="J212" s="24">
        <f>IF(_reported!J25="","",J211-_reported!J25)</f>
        <v/>
      </c>
      <c r="K212" s="24">
        <f>IF(_reported!K25="","",K211-_reported!K25)</f>
        <v/>
      </c>
      <c r="L212" s="24">
        <f>IF(_reported!L25="","",L211-_reported!L25)</f>
        <v/>
      </c>
      <c r="M212" s="24">
        <f>IF(_reported!M25="","",M211-_reported!M25)</f>
        <v/>
      </c>
      <c r="N212" s="24">
        <f>IF(_reported!N25="","",N211-_reported!N25)</f>
        <v/>
      </c>
      <c r="O212" s="24">
        <f>IF(_reported!O25="","",O211-_reported!O25)</f>
        <v/>
      </c>
      <c r="P212" s="24">
        <f>IF(_reported!P25="","",P211-_reported!P25)</f>
        <v/>
      </c>
      <c r="Q212" s="24">
        <f>IF(_reported!Q25="","",Q211-_reported!Q25)</f>
        <v/>
      </c>
      <c r="R212" s="24">
        <f>IF(_reported!R25="","",R211-_reported!R25)</f>
        <v/>
      </c>
      <c r="S212" s="24">
        <f>IF(_reported!S25="","",S211-_reported!S25)</f>
        <v/>
      </c>
      <c r="T212" s="24">
        <f>IF(_reported!T25="","",T211-_reported!T25)</f>
        <v/>
      </c>
      <c r="U212" s="24">
        <f>IF(_reported!U25="","",U211-_reported!U25)</f>
        <v/>
      </c>
      <c r="V212" s="24">
        <f>IF(_reported!V25="","",V211-_reported!V25)</f>
        <v/>
      </c>
      <c r="AF212" s="24">
        <f>IF(_reported!AF25="","",AF211-_reported!AF25)</f>
        <v/>
      </c>
      <c r="AG212" s="24">
        <f>IF(_reported!AG25="","",AG211-_reported!AG25)</f>
        <v/>
      </c>
      <c r="AH212" s="24">
        <f>IF(_reported!AH25="","",AH211-_reported!AH25)</f>
        <v/>
      </c>
      <c r="AI212" s="24">
        <f>IF(_reported!AI25="","",AI211-_reported!AI25)</f>
        <v/>
      </c>
      <c r="AJ212" s="24">
        <f>IF(_reported!AJ25="","",AJ211-_reported!AJ25)</f>
        <v/>
      </c>
    </row>
    <row r="213">
      <c r="C213" s="8" t="inlineStr">
        <is>
          <t>Cash and Cash Equivalents, Beginning of Period</t>
        </is>
      </c>
      <c r="G213" s="14" t="n">
        <v>21383</v>
      </c>
      <c r="H213" s="14" t="n">
        <v>10448</v>
      </c>
      <c r="I213" s="14" t="n">
        <v>6813</v>
      </c>
      <c r="J213" s="14" t="n">
        <v>8219</v>
      </c>
      <c r="K213" s="14" t="n">
        <v>9765</v>
      </c>
      <c r="L213" s="14" t="n">
        <v>11613</v>
      </c>
      <c r="M213" s="14" t="n">
        <v>8244</v>
      </c>
      <c r="N213" s="14" t="n">
        <v>9481</v>
      </c>
      <c r="O213" s="14" t="n">
        <v>10454</v>
      </c>
      <c r="P213" s="14" t="n">
        <v>10616</v>
      </c>
      <c r="Q213" s="14" t="n">
        <v>10941</v>
      </c>
      <c r="R213" s="14" t="n">
        <v>17406</v>
      </c>
      <c r="S213" s="14" t="n">
        <v>10786</v>
      </c>
      <c r="T213" s="14" t="n">
        <v>10445</v>
      </c>
      <c r="U213" s="14" t="n">
        <v>19241</v>
      </c>
      <c r="V213" s="14" t="n">
        <v>38455</v>
      </c>
      <c r="W213" s="23">
        <f>V214</f>
        <v/>
      </c>
      <c r="X213" s="23">
        <f>W214</f>
        <v/>
      </c>
      <c r="Y213" s="23">
        <f>X214</f>
        <v/>
      </c>
      <c r="Z213" s="23">
        <f>Y214</f>
        <v/>
      </c>
      <c r="AA213" s="23">
        <f>Z214</f>
        <v/>
      </c>
      <c r="AB213" s="23">
        <f>AA214</f>
        <v/>
      </c>
      <c r="AC213" s="23">
        <f>AB214</f>
        <v/>
      </c>
      <c r="AD213" s="23">
        <f>AC214</f>
        <v/>
      </c>
      <c r="AF213" s="14" t="n">
        <v>30098</v>
      </c>
      <c r="AG213" s="14" t="n">
        <v>21383</v>
      </c>
      <c r="AH213" s="14" t="n">
        <v>9765</v>
      </c>
      <c r="AI213" s="14" t="n">
        <v>10454</v>
      </c>
      <c r="AJ213" s="14" t="n">
        <v>10786</v>
      </c>
      <c r="AK213" s="23">
        <f>W213</f>
        <v/>
      </c>
      <c r="AL213" s="23">
        <f>AA213</f>
        <v/>
      </c>
      <c r="AM213" s="23">
        <f>AL214</f>
        <v/>
      </c>
      <c r="AN213" s="23">
        <f>AM214</f>
        <v/>
      </c>
      <c r="AO213" s="23">
        <f>AN214</f>
        <v/>
      </c>
    </row>
    <row r="214">
      <c r="B214" s="6" t="inlineStr">
        <is>
          <t>Cash and Cash Equivalents, End of Period</t>
        </is>
      </c>
      <c r="G214" s="11">
        <f>G213+G211</f>
        <v/>
      </c>
      <c r="H214" s="11">
        <f>H213+H211</f>
        <v/>
      </c>
      <c r="I214" s="11">
        <f>I213+I211</f>
        <v/>
      </c>
      <c r="J214" s="11">
        <f>J213+J211</f>
        <v/>
      </c>
      <c r="K214" s="11">
        <f>K213+K211</f>
        <v/>
      </c>
      <c r="L214" s="11">
        <f>L213+L211</f>
        <v/>
      </c>
      <c r="M214" s="11">
        <f>M213+M211</f>
        <v/>
      </c>
      <c r="N214" s="11">
        <f>N213+N211</f>
        <v/>
      </c>
      <c r="O214" s="11">
        <f>O213+O211</f>
        <v/>
      </c>
      <c r="P214" s="11">
        <f>P213+P211</f>
        <v/>
      </c>
      <c r="Q214" s="11">
        <f>Q213+Q211</f>
        <v/>
      </c>
      <c r="R214" s="11">
        <f>R213+R211</f>
        <v/>
      </c>
      <c r="S214" s="11">
        <f>S213+S211</f>
        <v/>
      </c>
      <c r="T214" s="11">
        <f>T213+T211</f>
        <v/>
      </c>
      <c r="U214" s="11">
        <f>U213+U211</f>
        <v/>
      </c>
      <c r="V214" s="11">
        <f>V213+V211</f>
        <v/>
      </c>
      <c r="W214" s="11">
        <f>W213+W211</f>
        <v/>
      </c>
      <c r="X214" s="11">
        <f>X213+X211</f>
        <v/>
      </c>
      <c r="Y214" s="11">
        <f>Y213+Y211</f>
        <v/>
      </c>
      <c r="Z214" s="11">
        <f>Z213+Z211</f>
        <v/>
      </c>
      <c r="AA214" s="11">
        <f>AA213+AA211</f>
        <v/>
      </c>
      <c r="AB214" s="11">
        <f>AB213+AB211</f>
        <v/>
      </c>
      <c r="AC214" s="11">
        <f>AC213+AC211</f>
        <v/>
      </c>
      <c r="AD214" s="11">
        <f>AD213+AD211</f>
        <v/>
      </c>
      <c r="AF214" s="11">
        <f>AF213+AF211</f>
        <v/>
      </c>
      <c r="AG214" s="11">
        <f>AG213+AG211</f>
        <v/>
      </c>
      <c r="AH214" s="11">
        <f>AH213+AH211</f>
        <v/>
      </c>
      <c r="AI214" s="11">
        <f>AI213+AI211</f>
        <v/>
      </c>
      <c r="AJ214" s="11">
        <f>AJ213+AJ211</f>
        <v/>
      </c>
      <c r="AK214" s="11">
        <f>Z214</f>
        <v/>
      </c>
      <c r="AL214" s="11">
        <f>AD214</f>
        <v/>
      </c>
      <c r="AM214" s="11">
        <f>AM213+AM211</f>
        <v/>
      </c>
      <c r="AN214" s="11">
        <f>AN213+AN211</f>
        <v/>
      </c>
      <c r="AO214" s="11">
        <f>AO213+AO211</f>
        <v/>
      </c>
    </row>
    <row r="215">
      <c r="D215" s="3" t="inlineStr">
        <is>
          <t>Cash Tie-Out: BS Cash − CF Ending Cash (must be $0.000)</t>
        </is>
      </c>
      <c r="G215" s="24">
        <f>G101-G214</f>
        <v/>
      </c>
      <c r="H215" s="24">
        <f>H101-H214</f>
        <v/>
      </c>
      <c r="I215" s="24">
        <f>I101-I214</f>
        <v/>
      </c>
      <c r="J215" s="24">
        <f>J101-J214</f>
        <v/>
      </c>
      <c r="K215" s="24">
        <f>K101-K214</f>
        <v/>
      </c>
      <c r="L215" s="24">
        <f>L101-L214</f>
        <v/>
      </c>
      <c r="M215" s="24">
        <f>M101-M214</f>
        <v/>
      </c>
      <c r="N215" s="24">
        <f>N101-N214</f>
        <v/>
      </c>
      <c r="O215" s="24">
        <f>O101-O214</f>
        <v/>
      </c>
      <c r="P215" s="24">
        <f>P101-P214</f>
        <v/>
      </c>
      <c r="Q215" s="24">
        <f>Q101-Q214</f>
        <v/>
      </c>
      <c r="R215" s="24">
        <f>R101-R214</f>
        <v/>
      </c>
      <c r="S215" s="24">
        <f>S101-S214</f>
        <v/>
      </c>
      <c r="T215" s="24">
        <f>T101-T214</f>
        <v/>
      </c>
      <c r="U215" s="24">
        <f>U101-U214</f>
        <v/>
      </c>
      <c r="V215" s="24">
        <f>V101-V214</f>
        <v/>
      </c>
      <c r="W215" s="26">
        <f>W101-W214</f>
        <v/>
      </c>
      <c r="X215" s="26">
        <f>X101-X214</f>
        <v/>
      </c>
      <c r="Y215" s="26">
        <f>Y101-Y214</f>
        <v/>
      </c>
      <c r="Z215" s="26">
        <f>Z101-Z214</f>
        <v/>
      </c>
      <c r="AA215" s="26">
        <f>AA101-AA214</f>
        <v/>
      </c>
      <c r="AB215" s="26">
        <f>AB101-AB214</f>
        <v/>
      </c>
      <c r="AC215" s="26">
        <f>AC101-AC214</f>
        <v/>
      </c>
      <c r="AD215" s="26">
        <f>AD101-AD214</f>
        <v/>
      </c>
      <c r="AF215" s="24">
        <f>AF101-AF214</f>
        <v/>
      </c>
      <c r="AG215" s="24">
        <f>AG101-AG214</f>
        <v/>
      </c>
      <c r="AH215" s="24">
        <f>AH101-AH214</f>
        <v/>
      </c>
      <c r="AI215" s="24">
        <f>AI101-AI214</f>
        <v/>
      </c>
      <c r="AJ215" s="24">
        <f>AJ101-AJ214</f>
        <v/>
      </c>
      <c r="AK215" s="26">
        <f>AK101-AK214</f>
        <v/>
      </c>
      <c r="AL215" s="26">
        <f>AL101-AL214</f>
        <v/>
      </c>
      <c r="AM215" s="26">
        <f>AM101-AM214</f>
        <v/>
      </c>
      <c r="AN215" s="26">
        <f>AN101-AN214</f>
        <v/>
      </c>
      <c r="AO215" s="26">
        <f>AO101-AO214</f>
        <v/>
      </c>
    </row>
    <row r="216"/>
    <row r="217"/>
    <row r="218">
      <c r="B218" s="19" t="inlineStr">
        <is>
          <t>Cash Flow Ratios &amp; Assumptions</t>
        </is>
      </c>
      <c r="C218" s="19" t="n"/>
      <c r="D218" s="19" t="n"/>
      <c r="E218" s="19" t="n"/>
      <c r="F218" s="19" t="n"/>
      <c r="G218" s="19" t="n"/>
      <c r="H218" s="19" t="n"/>
      <c r="I218" s="19" t="n"/>
      <c r="J218" s="19" t="n"/>
      <c r="K218" s="19" t="n"/>
      <c r="L218" s="19" t="n"/>
      <c r="M218" s="19" t="n"/>
      <c r="N218" s="19" t="n"/>
      <c r="O218" s="19" t="n"/>
      <c r="P218" s="19" t="n"/>
      <c r="Q218" s="19" t="n"/>
      <c r="R218" s="19" t="n"/>
      <c r="S218" s="19" t="n"/>
      <c r="T218" s="19" t="n"/>
      <c r="U218" s="19" t="n"/>
      <c r="V218" s="19" t="n"/>
      <c r="W218" s="19" t="n"/>
      <c r="X218" s="19" t="n"/>
      <c r="Y218" s="19" t="n"/>
      <c r="Z218" s="19" t="n"/>
      <c r="AA218" s="19" t="n"/>
      <c r="AB218" s="19" t="n"/>
      <c r="AC218" s="19" t="n"/>
      <c r="AD218" s="19" t="n"/>
      <c r="AF218" s="19" t="n"/>
      <c r="AG218" s="19" t="n"/>
      <c r="AH218" s="19" t="n"/>
      <c r="AI218" s="19" t="n"/>
      <c r="AJ218" s="19" t="n"/>
      <c r="AK218" s="19" t="n"/>
      <c r="AL218" s="19" t="n"/>
      <c r="AM218" s="19" t="n"/>
      <c r="AN218" s="19" t="n"/>
      <c r="AO218" s="19" t="n"/>
    </row>
    <row r="219"/>
    <row r="220">
      <c r="B220" s="6" t="inlineStr">
        <is>
          <t>Free Cash Flow (CFO + Capex)</t>
        </is>
      </c>
      <c r="G220" s="11">
        <f>G189+G195</f>
        <v/>
      </c>
      <c r="H220" s="11">
        <f>H189+H195</f>
        <v/>
      </c>
      <c r="I220" s="11">
        <f>I189+I195</f>
        <v/>
      </c>
      <c r="J220" s="11">
        <f>J189+J195</f>
        <v/>
      </c>
      <c r="K220" s="11">
        <f>K189+K195</f>
        <v/>
      </c>
      <c r="L220" s="11">
        <f>L189+L195</f>
        <v/>
      </c>
      <c r="M220" s="11">
        <f>M189+M195</f>
        <v/>
      </c>
      <c r="N220" s="11">
        <f>N189+N195</f>
        <v/>
      </c>
      <c r="O220" s="11">
        <f>O189+O195</f>
        <v/>
      </c>
      <c r="P220" s="11">
        <f>P189+P195</f>
        <v/>
      </c>
      <c r="Q220" s="11">
        <f>Q189+Q195</f>
        <v/>
      </c>
      <c r="R220" s="11">
        <f>R189+R195</f>
        <v/>
      </c>
      <c r="S220" s="11">
        <f>S189+S195</f>
        <v/>
      </c>
      <c r="T220" s="11">
        <f>T189+T195</f>
        <v/>
      </c>
      <c r="U220" s="11">
        <f>U189+U195</f>
        <v/>
      </c>
      <c r="V220" s="11">
        <f>V189+V195</f>
        <v/>
      </c>
      <c r="W220" s="11">
        <f>W189+W195</f>
        <v/>
      </c>
      <c r="X220" s="11">
        <f>X189+X195</f>
        <v/>
      </c>
      <c r="Y220" s="11">
        <f>Y189+Y195</f>
        <v/>
      </c>
      <c r="Z220" s="11">
        <f>Z189+Z195</f>
        <v/>
      </c>
      <c r="AA220" s="11">
        <f>AA189+AA195</f>
        <v/>
      </c>
      <c r="AB220" s="11">
        <f>AB189+AB195</f>
        <v/>
      </c>
      <c r="AC220" s="11">
        <f>AC189+AC195</f>
        <v/>
      </c>
      <c r="AD220" s="11">
        <f>AD189+AD195</f>
        <v/>
      </c>
      <c r="AF220" s="11">
        <f>AF189+AF195</f>
        <v/>
      </c>
      <c r="AG220" s="11">
        <f>AG189+AG195</f>
        <v/>
      </c>
      <c r="AH220" s="11">
        <f>AH189+AH195</f>
        <v/>
      </c>
      <c r="AI220" s="11">
        <f>AI189+AI195</f>
        <v/>
      </c>
      <c r="AJ220" s="11">
        <f>AJ189+AJ195</f>
        <v/>
      </c>
      <c r="AK220" s="11">
        <f>AK189+AK195</f>
        <v/>
      </c>
      <c r="AL220" s="11">
        <f>AL189+AL195</f>
        <v/>
      </c>
      <c r="AM220" s="11">
        <f>AM189+AM195</f>
        <v/>
      </c>
      <c r="AN220" s="11">
        <f>AN189+AN195</f>
        <v/>
      </c>
      <c r="AO220" s="11">
        <f>AO189+AO195</f>
        <v/>
      </c>
    </row>
    <row r="221">
      <c r="D221" s="8" t="inlineStr">
        <is>
          <t>OCF Margin (CFO / Revenue)</t>
        </is>
      </c>
      <c r="G221" s="15">
        <f>IFERROR(G189/G14,"")</f>
        <v/>
      </c>
      <c r="H221" s="15">
        <f>IFERROR(H189/H14,"")</f>
        <v/>
      </c>
      <c r="I221" s="15">
        <f>IFERROR(I189/I14,"")</f>
        <v/>
      </c>
      <c r="J221" s="15">
        <f>IFERROR(J189/J14,"")</f>
        <v/>
      </c>
      <c r="K221" s="15">
        <f>IFERROR(K189/K14,"")</f>
        <v/>
      </c>
      <c r="L221" s="15">
        <f>IFERROR(L189/L14,"")</f>
        <v/>
      </c>
      <c r="M221" s="15">
        <f>IFERROR(M189/M14,"")</f>
        <v/>
      </c>
      <c r="N221" s="15">
        <f>IFERROR(N189/N14,"")</f>
        <v/>
      </c>
      <c r="O221" s="15">
        <f>IFERROR(O189/O14,"")</f>
        <v/>
      </c>
      <c r="P221" s="15">
        <f>IFERROR(P189/P14,"")</f>
        <v/>
      </c>
      <c r="Q221" s="15">
        <f>IFERROR(Q189/Q14,"")</f>
        <v/>
      </c>
      <c r="R221" s="15">
        <f>IFERROR(R189/R14,"")</f>
        <v/>
      </c>
      <c r="S221" s="15">
        <f>IFERROR(S189/S14,"")</f>
        <v/>
      </c>
      <c r="T221" s="15">
        <f>IFERROR(T189/T14,"")</f>
        <v/>
      </c>
      <c r="U221" s="15">
        <f>IFERROR(U189/U14,"")</f>
        <v/>
      </c>
      <c r="V221" s="15">
        <f>IFERROR(V189/V14,"")</f>
        <v/>
      </c>
      <c r="W221" s="15">
        <f>IFERROR(W189/W14,"")</f>
        <v/>
      </c>
      <c r="X221" s="15">
        <f>IFERROR(X189/X14,"")</f>
        <v/>
      </c>
      <c r="Y221" s="15">
        <f>IFERROR(Y189/Y14,"")</f>
        <v/>
      </c>
      <c r="Z221" s="15">
        <f>IFERROR(Z189/Z14,"")</f>
        <v/>
      </c>
      <c r="AA221" s="15">
        <f>IFERROR(AA189/AA14,"")</f>
        <v/>
      </c>
      <c r="AB221" s="15">
        <f>IFERROR(AB189/AB14,"")</f>
        <v/>
      </c>
      <c r="AC221" s="15">
        <f>IFERROR(AC189/AC14,"")</f>
        <v/>
      </c>
      <c r="AD221" s="15">
        <f>IFERROR(AD189/AD14,"")</f>
        <v/>
      </c>
      <c r="AF221" s="15">
        <f>IFERROR(AF189/AF14,"")</f>
        <v/>
      </c>
      <c r="AG221" s="15">
        <f>IFERROR(AG189/AG14,"")</f>
        <v/>
      </c>
      <c r="AH221" s="15">
        <f>IFERROR(AH189/AH14,"")</f>
        <v/>
      </c>
      <c r="AI221" s="15">
        <f>IFERROR(AI189/AI14,"")</f>
        <v/>
      </c>
      <c r="AJ221" s="15">
        <f>IFERROR(AJ189/AJ14,"")</f>
        <v/>
      </c>
      <c r="AK221" s="15">
        <f>IFERROR(AK189/AK14,"")</f>
        <v/>
      </c>
      <c r="AL221" s="15">
        <f>IFERROR(AL189/AL14,"")</f>
        <v/>
      </c>
      <c r="AM221" s="15">
        <f>IFERROR(AM189/AM14,"")</f>
        <v/>
      </c>
      <c r="AN221" s="15">
        <f>IFERROR(AN189/AN14,"")</f>
        <v/>
      </c>
      <c r="AO221" s="15">
        <f>IFERROR(AO189/AO14,"")</f>
        <v/>
      </c>
    </row>
    <row r="222">
      <c r="D222" s="8" t="inlineStr">
        <is>
          <t>FCF Margin (FCF / Revenue)</t>
        </is>
      </c>
      <c r="G222" s="15">
        <f>IFERROR(G220/G14,"")</f>
        <v/>
      </c>
      <c r="H222" s="15">
        <f>IFERROR(H220/H14,"")</f>
        <v/>
      </c>
      <c r="I222" s="15">
        <f>IFERROR(I220/I14,"")</f>
        <v/>
      </c>
      <c r="J222" s="15">
        <f>IFERROR(J220/J14,"")</f>
        <v/>
      </c>
      <c r="K222" s="15">
        <f>IFERROR(K220/K14,"")</f>
        <v/>
      </c>
      <c r="L222" s="15">
        <f>IFERROR(L220/L14,"")</f>
        <v/>
      </c>
      <c r="M222" s="15">
        <f>IFERROR(M220/M14,"")</f>
        <v/>
      </c>
      <c r="N222" s="15">
        <f>IFERROR(N220/N14,"")</f>
        <v/>
      </c>
      <c r="O222" s="15">
        <f>IFERROR(O220/O14,"")</f>
        <v/>
      </c>
      <c r="P222" s="15">
        <f>IFERROR(P220/P14,"")</f>
        <v/>
      </c>
      <c r="Q222" s="15">
        <f>IFERROR(Q220/Q14,"")</f>
        <v/>
      </c>
      <c r="R222" s="15">
        <f>IFERROR(R220/R14,"")</f>
        <v/>
      </c>
      <c r="S222" s="15">
        <f>IFERROR(S220/S14,"")</f>
        <v/>
      </c>
      <c r="T222" s="15">
        <f>IFERROR(T220/T14,"")</f>
        <v/>
      </c>
      <c r="U222" s="15">
        <f>IFERROR(U220/U14,"")</f>
        <v/>
      </c>
      <c r="V222" s="15">
        <f>IFERROR(V220/V14,"")</f>
        <v/>
      </c>
      <c r="W222" s="15">
        <f>IFERROR(W220/W14,"")</f>
        <v/>
      </c>
      <c r="X222" s="15">
        <f>IFERROR(X220/X14,"")</f>
        <v/>
      </c>
      <c r="Y222" s="15">
        <f>IFERROR(Y220/Y14,"")</f>
        <v/>
      </c>
      <c r="Z222" s="15">
        <f>IFERROR(Z220/Z14,"")</f>
        <v/>
      </c>
      <c r="AA222" s="15">
        <f>IFERROR(AA220/AA14,"")</f>
        <v/>
      </c>
      <c r="AB222" s="15">
        <f>IFERROR(AB220/AB14,"")</f>
        <v/>
      </c>
      <c r="AC222" s="15">
        <f>IFERROR(AC220/AC14,"")</f>
        <v/>
      </c>
      <c r="AD222" s="15">
        <f>IFERROR(AD220/AD14,"")</f>
        <v/>
      </c>
      <c r="AF222" s="15">
        <f>IFERROR(AF220/AF14,"")</f>
        <v/>
      </c>
      <c r="AG222" s="15">
        <f>IFERROR(AG220/AG14,"")</f>
        <v/>
      </c>
      <c r="AH222" s="15">
        <f>IFERROR(AH220/AH14,"")</f>
        <v/>
      </c>
      <c r="AI222" s="15">
        <f>IFERROR(AI220/AI14,"")</f>
        <v/>
      </c>
      <c r="AJ222" s="15">
        <f>IFERROR(AJ220/AJ14,"")</f>
        <v/>
      </c>
      <c r="AK222" s="15">
        <f>IFERROR(AK220/AK14,"")</f>
        <v/>
      </c>
      <c r="AL222" s="15">
        <f>IFERROR(AL220/AL14,"")</f>
        <v/>
      </c>
      <c r="AM222" s="15">
        <f>IFERROR(AM220/AM14,"")</f>
        <v/>
      </c>
      <c r="AN222" s="15">
        <f>IFERROR(AN220/AN14,"")</f>
        <v/>
      </c>
      <c r="AO222" s="15">
        <f>IFERROR(AO220/AO14,"")</f>
        <v/>
      </c>
    </row>
    <row r="223">
      <c r="D223" s="8" t="inlineStr">
        <is>
          <t>Capex (% of Revenue)</t>
        </is>
      </c>
      <c r="G223" s="15">
        <f>IFERROR(-G195/G14,"")</f>
        <v/>
      </c>
      <c r="H223" s="15">
        <f>IFERROR(-H195/H14,"")</f>
        <v/>
      </c>
      <c r="I223" s="15">
        <f>IFERROR(-I195/I14,"")</f>
        <v/>
      </c>
      <c r="J223" s="15">
        <f>IFERROR(-J195/J14,"")</f>
        <v/>
      </c>
      <c r="K223" s="15">
        <f>IFERROR(-K195/K14,"")</f>
        <v/>
      </c>
      <c r="L223" s="15">
        <f>IFERROR(-L195/L14,"")</f>
        <v/>
      </c>
      <c r="M223" s="15">
        <f>IFERROR(-M195/M14,"")</f>
        <v/>
      </c>
      <c r="N223" s="15">
        <f>IFERROR(-N195/N14,"")</f>
        <v/>
      </c>
      <c r="O223" s="15">
        <f>IFERROR(-O195/O14,"")</f>
        <v/>
      </c>
      <c r="P223" s="15">
        <f>IFERROR(-P195/P14,"")</f>
        <v/>
      </c>
      <c r="Q223" s="15">
        <f>IFERROR(-Q195/Q14,"")</f>
        <v/>
      </c>
      <c r="R223" s="15">
        <f>IFERROR(-R195/R14,"")</f>
        <v/>
      </c>
      <c r="S223" s="15">
        <f>IFERROR(-S195/S14,"")</f>
        <v/>
      </c>
      <c r="T223" s="15">
        <f>IFERROR(-T195/T14,"")</f>
        <v/>
      </c>
      <c r="U223" s="15">
        <f>IFERROR(-U195/U14,"")</f>
        <v/>
      </c>
      <c r="V223" s="15">
        <f>IFERROR(-V195/V14,"")</f>
        <v/>
      </c>
      <c r="W223" s="15">
        <f>IFERROR(-W195/W14,"")</f>
        <v/>
      </c>
      <c r="X223" s="15">
        <f>IFERROR(-X195/X14,"")</f>
        <v/>
      </c>
      <c r="Y223" s="15">
        <f>IFERROR(-Y195/Y14,"")</f>
        <v/>
      </c>
      <c r="Z223" s="15">
        <f>IFERROR(-Z195/Z14,"")</f>
        <v/>
      </c>
      <c r="AA223" s="15">
        <f>IFERROR(-AA195/AA14,"")</f>
        <v/>
      </c>
      <c r="AB223" s="15">
        <f>IFERROR(-AB195/AB14,"")</f>
        <v/>
      </c>
      <c r="AC223" s="15">
        <f>IFERROR(-AC195/AC14,"")</f>
        <v/>
      </c>
      <c r="AD223" s="15">
        <f>IFERROR(-AD195/AD14,"")</f>
        <v/>
      </c>
      <c r="AF223" s="15">
        <f>IFERROR(-AF195/AF14,"")</f>
        <v/>
      </c>
      <c r="AG223" s="15">
        <f>IFERROR(-AG195/AG14,"")</f>
        <v/>
      </c>
      <c r="AH223" s="15">
        <f>IFERROR(-AH195/AH14,"")</f>
        <v/>
      </c>
      <c r="AI223" s="15">
        <f>IFERROR(-AI195/AI14,"")</f>
        <v/>
      </c>
      <c r="AJ223" s="15">
        <f>IFERROR(-AJ195/AJ14,"")</f>
        <v/>
      </c>
      <c r="AK223" s="15">
        <f>IFERROR(-AK195/AK14,"")</f>
        <v/>
      </c>
      <c r="AL223" s="15">
        <f>IFERROR(-AL195/AL14,"")</f>
        <v/>
      </c>
      <c r="AM223" s="15">
        <f>IFERROR(-AM195/AM14,"")</f>
        <v/>
      </c>
      <c r="AN223" s="15">
        <f>IFERROR(-AN195/AN14,"")</f>
        <v/>
      </c>
      <c r="AO223" s="15">
        <f>IFERROR(-AO195/AO14,"")</f>
        <v/>
      </c>
    </row>
    <row r="224">
      <c r="D224" s="8" t="inlineStr">
        <is>
          <t>CFO / Net Income</t>
        </is>
      </c>
      <c r="G224" s="15">
        <f>IFERROR(G189/G178,"")</f>
        <v/>
      </c>
      <c r="H224" s="15">
        <f>IFERROR(H189/H178,"")</f>
        <v/>
      </c>
      <c r="I224" s="15">
        <f>IFERROR(I189/I178,"")</f>
        <v/>
      </c>
      <c r="J224" s="15">
        <f>IFERROR(J189/J178,"")</f>
        <v/>
      </c>
      <c r="K224" s="15">
        <f>IFERROR(K189/K178,"")</f>
        <v/>
      </c>
      <c r="L224" s="15">
        <f>IFERROR(L189/L178,"")</f>
        <v/>
      </c>
      <c r="M224" s="15">
        <f>IFERROR(M189/M178,"")</f>
        <v/>
      </c>
      <c r="N224" s="15">
        <f>IFERROR(N189/N178,"")</f>
        <v/>
      </c>
      <c r="O224" s="15">
        <f>IFERROR(O189/O178,"")</f>
        <v/>
      </c>
      <c r="P224" s="15">
        <f>IFERROR(P189/P178,"")</f>
        <v/>
      </c>
      <c r="Q224" s="15">
        <f>IFERROR(Q189/Q178,"")</f>
        <v/>
      </c>
      <c r="R224" s="15">
        <f>IFERROR(R189/R178,"")</f>
        <v/>
      </c>
      <c r="S224" s="15">
        <f>IFERROR(S189/S178,"")</f>
        <v/>
      </c>
      <c r="T224" s="15">
        <f>IFERROR(T189/T178,"")</f>
        <v/>
      </c>
      <c r="U224" s="15">
        <f>IFERROR(U189/U178,"")</f>
        <v/>
      </c>
      <c r="V224" s="15">
        <f>IFERROR(V189/V178,"")</f>
        <v/>
      </c>
      <c r="W224" s="15">
        <f>IFERROR(W189/W178,"")</f>
        <v/>
      </c>
      <c r="X224" s="15">
        <f>IFERROR(X189/X178,"")</f>
        <v/>
      </c>
      <c r="Y224" s="15">
        <f>IFERROR(Y189/Y178,"")</f>
        <v/>
      </c>
      <c r="Z224" s="15">
        <f>IFERROR(Z189/Z178,"")</f>
        <v/>
      </c>
      <c r="AA224" s="15">
        <f>IFERROR(AA189/AA178,"")</f>
        <v/>
      </c>
      <c r="AB224" s="15">
        <f>IFERROR(AB189/AB178,"")</f>
        <v/>
      </c>
      <c r="AC224" s="15">
        <f>IFERROR(AC189/AC178,"")</f>
        <v/>
      </c>
      <c r="AD224" s="15">
        <f>IFERROR(AD189/AD178,"")</f>
        <v/>
      </c>
      <c r="AF224" s="15">
        <f>IFERROR(AF189/AF178,"")</f>
        <v/>
      </c>
      <c r="AG224" s="15">
        <f>IFERROR(AG189/AG178,"")</f>
        <v/>
      </c>
      <c r="AH224" s="15">
        <f>IFERROR(AH189/AH178,"")</f>
        <v/>
      </c>
      <c r="AI224" s="15">
        <f>IFERROR(AI189/AI178,"")</f>
        <v/>
      </c>
      <c r="AJ224" s="15">
        <f>IFERROR(AJ189/AJ178,"")</f>
        <v/>
      </c>
      <c r="AK224" s="15">
        <f>IFERROR(AK189/AK178,"")</f>
        <v/>
      </c>
      <c r="AL224" s="15">
        <f>IFERROR(AL189/AL178,"")</f>
        <v/>
      </c>
      <c r="AM224" s="15">
        <f>IFERROR(AM189/AM178,"")</f>
        <v/>
      </c>
      <c r="AN224" s="15">
        <f>IFERROR(AN189/AN178,"")</f>
        <v/>
      </c>
      <c r="AO224" s="15">
        <f>IFERROR(AO189/AO178,"")</f>
        <v/>
      </c>
    </row>
    <row r="225">
      <c r="D225" s="8" t="inlineStr">
        <is>
          <t>SBC (% of Revenue)</t>
        </is>
      </c>
      <c r="G225" s="15">
        <f>IFERROR(G182/G14,"")</f>
        <v/>
      </c>
      <c r="H225" s="15">
        <f>IFERROR(H182/H14,"")</f>
        <v/>
      </c>
      <c r="I225" s="15">
        <f>IFERROR(I182/I14,"")</f>
        <v/>
      </c>
      <c r="J225" s="15">
        <f>IFERROR(J182/J14,"")</f>
        <v/>
      </c>
      <c r="K225" s="15">
        <f>IFERROR(K182/K14,"")</f>
        <v/>
      </c>
      <c r="L225" s="15">
        <f>IFERROR(L182/L14,"")</f>
        <v/>
      </c>
      <c r="M225" s="15">
        <f>IFERROR(M182/M14,"")</f>
        <v/>
      </c>
      <c r="N225" s="15">
        <f>IFERROR(N182/N14,"")</f>
        <v/>
      </c>
      <c r="O225" s="15">
        <f>IFERROR(O182/O14,"")</f>
        <v/>
      </c>
      <c r="P225" s="15">
        <f>IFERROR(P182/P14,"")</f>
        <v/>
      </c>
      <c r="Q225" s="15">
        <f>IFERROR(Q182/Q14,"")</f>
        <v/>
      </c>
      <c r="R225" s="15">
        <f>IFERROR(R182/R14,"")</f>
        <v/>
      </c>
      <c r="S225" s="15">
        <f>IFERROR(S182/S14,"")</f>
        <v/>
      </c>
      <c r="T225" s="15">
        <f>IFERROR(T182/T14,"")</f>
        <v/>
      </c>
      <c r="U225" s="15">
        <f>IFERROR(U182/U14,"")</f>
        <v/>
      </c>
      <c r="V225" s="15">
        <f>IFERROR(V182/V14,"")</f>
        <v/>
      </c>
      <c r="W225" s="15">
        <f>IFERROR(W182/W14,"")</f>
        <v/>
      </c>
      <c r="X225" s="15">
        <f>IFERROR(X182/X14,"")</f>
        <v/>
      </c>
      <c r="Y225" s="15">
        <f>IFERROR(Y182/Y14,"")</f>
        <v/>
      </c>
      <c r="Z225" s="15">
        <f>IFERROR(Z182/Z14,"")</f>
        <v/>
      </c>
      <c r="AA225" s="15">
        <f>IFERROR(AA182/AA14,"")</f>
        <v/>
      </c>
      <c r="AB225" s="15">
        <f>IFERROR(AB182/AB14,"")</f>
        <v/>
      </c>
      <c r="AC225" s="15">
        <f>IFERROR(AC182/AC14,"")</f>
        <v/>
      </c>
      <c r="AD225" s="15">
        <f>IFERROR(AD182/AD14,"")</f>
        <v/>
      </c>
      <c r="AF225" s="15">
        <f>IFERROR(AF182/AF14,"")</f>
        <v/>
      </c>
      <c r="AG225" s="15">
        <f>IFERROR(AG182/AG14,"")</f>
        <v/>
      </c>
      <c r="AH225" s="15">
        <f>IFERROR(AH182/AH14,"")</f>
        <v/>
      </c>
      <c r="AI225" s="15">
        <f>IFERROR(AI182/AI14,"")</f>
        <v/>
      </c>
      <c r="AJ225" s="15">
        <f>IFERROR(AJ182/AJ14,"")</f>
        <v/>
      </c>
      <c r="AK225" s="15">
        <f>IFERROR(AK182/AK14,"")</f>
        <v/>
      </c>
      <c r="AL225" s="15">
        <f>IFERROR(AL182/AL14,"")</f>
        <v/>
      </c>
      <c r="AM225" s="15">
        <f>IFERROR(AM182/AM14,"")</f>
        <v/>
      </c>
      <c r="AN225" s="15">
        <f>IFERROR(AN182/AN14,"")</f>
        <v/>
      </c>
      <c r="AO225" s="15">
        <f>IFERROR(AO182/AO14,"")</f>
        <v/>
      </c>
    </row>
    <row r="226"/>
    <row r="227"/>
    <row r="228"/>
    <row r="229">
      <c r="B229" s="29" t="n"/>
      <c r="C229" s="29" t="n"/>
      <c r="D229" s="29" t="n"/>
      <c r="E229" s="29" t="n"/>
      <c r="F229" s="29" t="n"/>
      <c r="G229" s="29" t="n"/>
      <c r="H229" s="29" t="n"/>
      <c r="I229" s="29" t="n"/>
      <c r="J229" s="29" t="n"/>
      <c r="K229" s="29" t="n"/>
      <c r="L229" s="29" t="n"/>
      <c r="M229" s="29" t="n"/>
      <c r="N229" s="29" t="n"/>
      <c r="O229" s="29" t="n"/>
      <c r="P229" s="29" t="n"/>
      <c r="Q229" s="29" t="n"/>
      <c r="R229" s="29" t="n"/>
      <c r="S229" s="29" t="n"/>
      <c r="T229" s="29" t="n"/>
      <c r="U229" s="29" t="n"/>
      <c r="V229" s="29" t="n"/>
      <c r="W229" s="29" t="n"/>
      <c r="X229" s="29" t="n"/>
      <c r="Y229" s="29" t="n"/>
      <c r="Z229" s="29" t="n"/>
      <c r="AA229" s="29" t="n"/>
      <c r="AB229" s="29" t="n"/>
      <c r="AC229" s="29" t="n"/>
      <c r="AD229" s="29" t="n"/>
      <c r="AF229" s="29" t="n"/>
      <c r="AG229" s="29" t="n"/>
      <c r="AH229" s="29" t="n"/>
      <c r="AI229" s="29" t="n"/>
      <c r="AJ229" s="29" t="n"/>
      <c r="AK229" s="29" t="n"/>
      <c r="AL229" s="29" t="n"/>
      <c r="AM229" s="29" t="n"/>
      <c r="AN229" s="29" t="n"/>
      <c r="AO229" s="29" t="n"/>
    </row>
    <row r="230"/>
    <row r="231">
      <c r="C231" s="8" t="n"/>
      <c r="G231" s="17" t="n"/>
      <c r="H231" s="17" t="n"/>
      <c r="I231" s="17" t="n"/>
      <c r="J231" s="17" t="n"/>
      <c r="K231" s="17" t="n"/>
      <c r="L231" s="17" t="n"/>
      <c r="M231" s="17" t="n"/>
      <c r="N231" s="17" t="n"/>
      <c r="O231" s="17" t="n"/>
      <c r="P231" s="17" t="n"/>
      <c r="Q231" s="17" t="n"/>
      <c r="R231" s="17" t="n"/>
      <c r="S231" s="17" t="n"/>
      <c r="T231" s="17" t="n"/>
      <c r="U231" s="17" t="n"/>
      <c r="V231" s="17" t="n"/>
      <c r="W231" s="17" t="n"/>
      <c r="X231" s="17" t="n"/>
      <c r="Y231" s="17" t="n"/>
      <c r="Z231" s="17" t="n"/>
      <c r="AA231" s="17" t="n"/>
      <c r="AB231" s="17" t="n"/>
      <c r="AC231" s="17" t="n"/>
      <c r="AD231" s="17" t="n"/>
      <c r="AF231" s="17" t="n"/>
      <c r="AG231" s="17" t="n"/>
      <c r="AH231" s="17" t="n"/>
      <c r="AI231" s="17" t="n"/>
      <c r="AJ231" s="17" t="n"/>
      <c r="AK231" s="17" t="n"/>
      <c r="AL231" s="17" t="n"/>
      <c r="AM231" s="17" t="n"/>
      <c r="AN231" s="17" t="n"/>
      <c r="AO231" s="17" t="n"/>
    </row>
    <row r="232">
      <c r="D232" s="3" t="n"/>
      <c r="K232" s="15" t="n"/>
      <c r="L232" s="15" t="n"/>
      <c r="M232" s="15" t="n"/>
      <c r="N232" s="15" t="n"/>
      <c r="O232" s="15" t="n"/>
      <c r="P232" s="15" t="n"/>
      <c r="Q232" s="15" t="n"/>
      <c r="R232" s="15" t="n"/>
      <c r="S232" s="15" t="n"/>
      <c r="T232" s="15" t="n"/>
      <c r="U232" s="15" t="n"/>
      <c r="V232" s="15" t="n"/>
      <c r="W232" s="25" t="n"/>
      <c r="X232" s="25" t="n"/>
      <c r="Y232" s="25" t="n"/>
      <c r="Z232" s="25" t="n"/>
      <c r="AA232" s="25" t="n"/>
      <c r="AB232" s="25" t="n"/>
      <c r="AC232" s="25" t="n"/>
      <c r="AD232" s="25" t="n"/>
      <c r="AG232" s="15" t="n"/>
      <c r="AH232" s="15" t="n"/>
      <c r="AI232" s="15" t="n"/>
      <c r="AJ232" s="15" t="n"/>
      <c r="AK232" s="15" t="n"/>
      <c r="AL232" s="15" t="n"/>
      <c r="AM232" s="25" t="n"/>
      <c r="AN232" s="25" t="n"/>
      <c r="AO232" s="25" t="n"/>
    </row>
    <row r="233"/>
    <row r="234">
      <c r="C234" s="8" t="n"/>
      <c r="G234" s="17" t="n"/>
      <c r="H234" s="17" t="n"/>
      <c r="I234" s="17" t="n"/>
      <c r="J234" s="17" t="n"/>
      <c r="K234" s="17" t="n"/>
      <c r="L234" s="17" t="n"/>
      <c r="M234" s="17" t="n"/>
      <c r="N234" s="17" t="n"/>
      <c r="O234" s="17" t="n"/>
      <c r="P234" s="17" t="n"/>
      <c r="Q234" s="17" t="n"/>
      <c r="R234" s="17" t="n"/>
      <c r="S234" s="17" t="n"/>
      <c r="T234" s="17" t="n"/>
      <c r="U234" s="17" t="n"/>
      <c r="V234" s="17" t="n"/>
      <c r="W234" s="17" t="n"/>
      <c r="X234" s="17" t="n"/>
      <c r="Y234" s="17" t="n"/>
      <c r="Z234" s="17" t="n"/>
      <c r="AA234" s="17" t="n"/>
      <c r="AB234" s="17" t="n"/>
      <c r="AC234" s="17" t="n"/>
      <c r="AD234" s="17" t="n"/>
      <c r="AF234" s="17" t="n"/>
      <c r="AG234" s="17" t="n"/>
      <c r="AH234" s="17" t="n"/>
      <c r="AI234" s="17" t="n"/>
      <c r="AJ234" s="17" t="n"/>
      <c r="AK234" s="17" t="n"/>
      <c r="AL234" s="17" t="n"/>
      <c r="AM234" s="17" t="n"/>
      <c r="AN234" s="17" t="n"/>
      <c r="AO234" s="17" t="n"/>
    </row>
    <row r="235">
      <c r="D235" s="3" t="n"/>
      <c r="K235" s="15" t="n"/>
      <c r="L235" s="15" t="n"/>
      <c r="M235" s="15" t="n"/>
      <c r="N235" s="15" t="n"/>
      <c r="O235" s="15" t="n"/>
      <c r="P235" s="15" t="n"/>
      <c r="Q235" s="15" t="n"/>
      <c r="R235" s="15" t="n"/>
      <c r="S235" s="15" t="n"/>
      <c r="T235" s="15" t="n"/>
      <c r="U235" s="15" t="n"/>
      <c r="V235" s="15" t="n"/>
      <c r="W235" s="25" t="n"/>
      <c r="X235" s="25" t="n"/>
      <c r="Y235" s="25" t="n"/>
      <c r="Z235" s="25" t="n"/>
      <c r="AA235" s="25" t="n"/>
      <c r="AB235" s="25" t="n"/>
      <c r="AC235" s="25" t="n"/>
      <c r="AD235" s="25" t="n"/>
      <c r="AG235" s="15" t="n"/>
      <c r="AH235" s="15" t="n"/>
      <c r="AI235" s="15" t="n"/>
      <c r="AJ235" s="15" t="n"/>
      <c r="AK235" s="15" t="n"/>
      <c r="AL235" s="15" t="n"/>
      <c r="AM235" s="25" t="n"/>
      <c r="AN235" s="25" t="n"/>
      <c r="AO235" s="25" t="n"/>
    </row>
    <row r="236"/>
    <row r="237">
      <c r="C237" s="8" t="n"/>
      <c r="G237" s="17" t="n"/>
      <c r="H237" s="17" t="n"/>
      <c r="I237" s="17" t="n"/>
      <c r="J237" s="17" t="n"/>
      <c r="K237" s="17" t="n"/>
      <c r="L237" s="17" t="n"/>
      <c r="M237" s="17" t="n"/>
      <c r="N237" s="17" t="n"/>
      <c r="O237" s="17" t="n"/>
      <c r="P237" s="17" t="n"/>
      <c r="Q237" s="17" t="n"/>
      <c r="R237" s="17" t="n"/>
      <c r="S237" s="17" t="n"/>
      <c r="T237" s="17" t="n"/>
      <c r="U237" s="17" t="n"/>
      <c r="V237" s="17" t="n"/>
      <c r="W237" s="17" t="n"/>
      <c r="X237" s="17" t="n"/>
      <c r="Y237" s="17" t="n"/>
      <c r="Z237" s="17" t="n"/>
      <c r="AA237" s="17" t="n"/>
      <c r="AB237" s="17" t="n"/>
      <c r="AC237" s="17" t="n"/>
      <c r="AD237" s="17" t="n"/>
      <c r="AF237" s="17" t="n"/>
      <c r="AG237" s="17" t="n"/>
      <c r="AH237" s="17" t="n"/>
      <c r="AI237" s="17" t="n"/>
      <c r="AJ237" s="17" t="n"/>
      <c r="AK237" s="17" t="n"/>
      <c r="AL237" s="17" t="n"/>
      <c r="AM237" s="17" t="n"/>
      <c r="AN237" s="17" t="n"/>
      <c r="AO237" s="17" t="n"/>
    </row>
    <row r="238">
      <c r="D238" s="3" t="n"/>
      <c r="K238" s="15" t="n"/>
      <c r="L238" s="15" t="n"/>
      <c r="M238" s="15" t="n"/>
      <c r="N238" s="15" t="n"/>
      <c r="O238" s="15" t="n"/>
      <c r="P238" s="15" t="n"/>
      <c r="Q238" s="15" t="n"/>
      <c r="R238" s="15" t="n"/>
      <c r="S238" s="15" t="n"/>
      <c r="T238" s="15" t="n"/>
      <c r="U238" s="15" t="n"/>
      <c r="V238" s="15" t="n"/>
      <c r="W238" s="25" t="n"/>
      <c r="X238" s="25" t="n"/>
      <c r="Y238" s="25" t="n"/>
      <c r="Z238" s="25" t="n"/>
      <c r="AA238" s="25" t="n"/>
      <c r="AB238" s="25" t="n"/>
      <c r="AC238" s="25" t="n"/>
      <c r="AD238" s="25" t="n"/>
      <c r="AG238" s="15" t="n"/>
      <c r="AH238" s="15" t="n"/>
      <c r="AI238" s="15" t="n"/>
      <c r="AJ238" s="15" t="n"/>
      <c r="AK238" s="15" t="n"/>
      <c r="AL238" s="15" t="n"/>
      <c r="AM238" s="25" t="n"/>
      <c r="AN238" s="25" t="n"/>
      <c r="AO238" s="25" t="n"/>
    </row>
    <row r="239"/>
    <row r="240">
      <c r="C240" s="8" t="n"/>
      <c r="G240" s="17" t="n"/>
      <c r="H240" s="17" t="n"/>
      <c r="I240" s="17" t="n"/>
      <c r="J240" s="17" t="n"/>
      <c r="K240" s="17" t="n"/>
      <c r="L240" s="17" t="n"/>
      <c r="M240" s="17" t="n"/>
      <c r="N240" s="17" t="n"/>
      <c r="O240" s="17" t="n"/>
      <c r="P240" s="17" t="n"/>
      <c r="Q240" s="17" t="n"/>
      <c r="R240" s="17" t="n"/>
      <c r="S240" s="17" t="n"/>
      <c r="T240" s="17" t="n"/>
      <c r="U240" s="17" t="n"/>
      <c r="V240" s="17" t="n"/>
      <c r="W240" s="17" t="n"/>
      <c r="X240" s="17" t="n"/>
      <c r="Y240" s="17" t="n"/>
      <c r="Z240" s="17" t="n"/>
      <c r="AA240" s="17" t="n"/>
      <c r="AB240" s="17" t="n"/>
      <c r="AC240" s="17" t="n"/>
      <c r="AD240" s="17" t="n"/>
      <c r="AF240" s="17" t="n"/>
      <c r="AG240" s="17" t="n"/>
      <c r="AH240" s="17" t="n"/>
      <c r="AI240" s="17" t="n"/>
      <c r="AJ240" s="17" t="n"/>
      <c r="AK240" s="17" t="n"/>
      <c r="AL240" s="17" t="n"/>
      <c r="AM240" s="17" t="n"/>
      <c r="AN240" s="17" t="n"/>
      <c r="AO240" s="17" t="n"/>
    </row>
    <row r="241">
      <c r="D241" s="3" t="n"/>
      <c r="K241" s="15" t="n"/>
      <c r="L241" s="15" t="n"/>
      <c r="M241" s="15" t="n"/>
      <c r="N241" s="15" t="n"/>
      <c r="O241" s="15" t="n"/>
      <c r="P241" s="15" t="n"/>
      <c r="Q241" s="15" t="n"/>
      <c r="R241" s="15" t="n"/>
      <c r="S241" s="15" t="n"/>
      <c r="T241" s="15" t="n"/>
      <c r="U241" s="15" t="n"/>
      <c r="V241" s="15" t="n"/>
      <c r="W241" s="25" t="n"/>
      <c r="X241" s="25" t="n"/>
      <c r="Y241" s="25" t="n"/>
      <c r="Z241" s="25" t="n"/>
      <c r="AA241" s="25" t="n"/>
      <c r="AB241" s="25" t="n"/>
      <c r="AC241" s="25" t="n"/>
      <c r="AD241" s="25" t="n"/>
      <c r="AG241" s="15" t="n"/>
      <c r="AH241" s="15" t="n"/>
      <c r="AI241" s="15" t="n"/>
      <c r="AJ241" s="15" t="n"/>
      <c r="AK241" s="15" t="n"/>
      <c r="AL241" s="15" t="n"/>
      <c r="AM241" s="25" t="n"/>
      <c r="AN241" s="25" t="n"/>
      <c r="AO241" s="25" t="n"/>
    </row>
    <row r="242"/>
    <row r="243">
      <c r="C243" s="6" t="n"/>
      <c r="G243" s="11" t="n"/>
      <c r="H243" s="11" t="n"/>
      <c r="I243" s="11" t="n"/>
      <c r="J243" s="11" t="n"/>
      <c r="K243" s="11" t="n"/>
      <c r="L243" s="11" t="n"/>
      <c r="M243" s="11" t="n"/>
      <c r="N243" s="11" t="n"/>
      <c r="O243" s="11" t="n"/>
      <c r="P243" s="11" t="n"/>
      <c r="Q243" s="11" t="n"/>
      <c r="R243" s="11" t="n"/>
      <c r="S243" s="11" t="n"/>
      <c r="T243" s="11" t="n"/>
      <c r="U243" s="11" t="n"/>
      <c r="V243" s="11" t="n"/>
      <c r="W243" s="11" t="n"/>
      <c r="X243" s="11" t="n"/>
      <c r="Y243" s="11" t="n"/>
      <c r="Z243" s="11" t="n"/>
      <c r="AA243" s="11" t="n"/>
      <c r="AB243" s="11" t="n"/>
      <c r="AC243" s="11" t="n"/>
      <c r="AD243" s="11" t="n"/>
      <c r="AF243" s="11" t="n"/>
      <c r="AG243" s="11" t="n"/>
      <c r="AH243" s="11" t="n"/>
      <c r="AI243" s="11" t="n"/>
      <c r="AJ243" s="11" t="n"/>
      <c r="AK243" s="11" t="n"/>
      <c r="AL243" s="11" t="n"/>
      <c r="AM243" s="11" t="n"/>
      <c r="AN243" s="11" t="n"/>
      <c r="AO243" s="11" t="n"/>
    </row>
    <row r="244"/>
    <row r="245">
      <c r="C245" s="8" t="n"/>
      <c r="G245" s="27" t="n"/>
      <c r="H245" s="27" t="n"/>
      <c r="I245" s="27" t="n"/>
      <c r="J245" s="27" t="n"/>
      <c r="K245" s="27" t="n"/>
      <c r="L245" s="27" t="n"/>
      <c r="M245" s="27" t="n"/>
      <c r="N245" s="27" t="n"/>
      <c r="O245" s="27" t="n"/>
      <c r="P245" s="27" t="n"/>
      <c r="Q245" s="27" t="n"/>
      <c r="R245" s="27" t="n"/>
      <c r="S245" s="27" t="n"/>
      <c r="T245" s="27" t="n"/>
      <c r="U245" s="27" t="n"/>
      <c r="V245" s="27" t="n"/>
      <c r="W245" s="28" t="n"/>
      <c r="X245" s="28" t="n"/>
      <c r="Y245" s="28" t="n"/>
      <c r="Z245" s="28" t="n"/>
      <c r="AA245" s="28" t="n"/>
      <c r="AB245" s="28" t="n"/>
      <c r="AC245" s="28" t="n"/>
      <c r="AD245" s="28" t="n"/>
      <c r="AG245" s="27" t="n"/>
      <c r="AH245" s="27" t="n"/>
      <c r="AI245" s="27" t="n"/>
      <c r="AJ245" s="27" t="n"/>
      <c r="AK245" s="28" t="n"/>
      <c r="AL245" s="28" t="n"/>
      <c r="AM245" s="28" t="n"/>
      <c r="AN245" s="28" t="n"/>
      <c r="AO245" s="28" t="n"/>
    </row>
    <row r="246">
      <c r="D246" s="3" t="n"/>
      <c r="H246" s="15" t="n"/>
      <c r="I246" s="15" t="n"/>
      <c r="J246" s="15" t="n"/>
      <c r="K246" s="15" t="n"/>
      <c r="L246" s="15" t="n"/>
      <c r="M246" s="15" t="n"/>
      <c r="N246" s="15" t="n"/>
      <c r="O246" s="15" t="n"/>
      <c r="P246" s="15" t="n"/>
      <c r="Q246" s="15" t="n"/>
      <c r="R246" s="15" t="n"/>
      <c r="S246" s="15" t="n"/>
      <c r="T246" s="15" t="n"/>
      <c r="U246" s="15" t="n"/>
      <c r="V246" s="15" t="n"/>
      <c r="W246" s="25" t="n"/>
      <c r="X246" s="25" t="n"/>
      <c r="Y246" s="25" t="n"/>
      <c r="Z246" s="25" t="n"/>
      <c r="AA246" s="25" t="n"/>
      <c r="AB246" s="25" t="n"/>
      <c r="AC246" s="25" t="n"/>
      <c r="AD246" s="25" t="n"/>
      <c r="AM246" s="25" t="n"/>
      <c r="AN246" s="25" t="n"/>
      <c r="AO246" s="25" t="n"/>
    </row>
    <row r="247"/>
    <row r="248"/>
    <row r="249"/>
    <row r="250">
      <c r="B250" s="29" t="n"/>
      <c r="C250" s="29" t="n"/>
      <c r="D250" s="29" t="n"/>
      <c r="E250" s="29" t="n"/>
      <c r="F250" s="29" t="n"/>
      <c r="G250" s="29" t="n"/>
      <c r="H250" s="29" t="n"/>
      <c r="I250" s="29" t="n"/>
      <c r="J250" s="29" t="n"/>
      <c r="K250" s="29" t="n"/>
      <c r="L250" s="29" t="n"/>
      <c r="M250" s="29" t="n"/>
      <c r="N250" s="29" t="n"/>
      <c r="O250" s="29" t="n"/>
      <c r="P250" s="29" t="n"/>
      <c r="Q250" s="29" t="n"/>
      <c r="R250" s="29" t="n"/>
      <c r="S250" s="29" t="n"/>
      <c r="T250" s="29" t="n"/>
      <c r="U250" s="29" t="n"/>
      <c r="V250" s="29" t="n"/>
      <c r="W250" s="29" t="n"/>
      <c r="X250" s="29" t="n"/>
      <c r="Y250" s="29" t="n"/>
      <c r="Z250" s="29" t="n"/>
      <c r="AA250" s="29" t="n"/>
      <c r="AB250" s="29" t="n"/>
      <c r="AC250" s="29" t="n"/>
      <c r="AD250" s="29" t="n"/>
      <c r="AF250" s="29" t="n"/>
      <c r="AG250" s="29" t="n"/>
      <c r="AH250" s="29" t="n"/>
      <c r="AI250" s="29" t="n"/>
      <c r="AJ250" s="29" t="n"/>
      <c r="AK250" s="29" t="n"/>
      <c r="AL250" s="29" t="n"/>
      <c r="AM250" s="29" t="n"/>
      <c r="AN250" s="29" t="n"/>
      <c r="AO250" s="29" t="n"/>
    </row>
    <row r="251"/>
    <row r="252">
      <c r="C252" s="8" t="n"/>
      <c r="G252" s="15" t="n"/>
      <c r="H252" s="15" t="n"/>
      <c r="I252" s="15" t="n"/>
      <c r="J252" s="15" t="n"/>
      <c r="K252" s="15" t="n"/>
      <c r="L252" s="15" t="n"/>
      <c r="M252" s="15" t="n"/>
      <c r="N252" s="15" t="n"/>
      <c r="O252" s="15" t="n"/>
      <c r="P252" s="15" t="n"/>
      <c r="Q252" s="15" t="n"/>
      <c r="R252" s="15" t="n"/>
      <c r="S252" s="15" t="n"/>
      <c r="T252" s="15" t="n"/>
      <c r="U252" s="15" t="n"/>
      <c r="V252" s="15" t="n"/>
      <c r="W252" s="25" t="n"/>
      <c r="X252" s="25" t="n"/>
      <c r="Y252" s="25" t="n"/>
      <c r="Z252" s="25" t="n"/>
      <c r="AA252" s="25" t="n"/>
      <c r="AB252" s="25" t="n"/>
      <c r="AC252" s="25" t="n"/>
      <c r="AD252" s="25" t="n"/>
      <c r="AF252" s="15" t="n"/>
      <c r="AG252" s="15" t="n"/>
      <c r="AH252" s="15" t="n"/>
      <c r="AI252" s="15" t="n"/>
      <c r="AJ252" s="15" t="n"/>
      <c r="AK252" s="15" t="n"/>
      <c r="AL252" s="15" t="n"/>
      <c r="AM252" s="25" t="n"/>
      <c r="AN252" s="25" t="n"/>
      <c r="AO252" s="25" t="n"/>
    </row>
    <row r="253">
      <c r="C253" s="8" t="n"/>
      <c r="G253" s="15" t="n"/>
      <c r="H253" s="15" t="n"/>
      <c r="I253" s="15" t="n"/>
      <c r="J253" s="15" t="n"/>
      <c r="K253" s="15" t="n"/>
      <c r="L253" s="15" t="n"/>
      <c r="M253" s="15" t="n"/>
      <c r="N253" s="15" t="n"/>
      <c r="O253" s="15" t="n"/>
      <c r="P253" s="15" t="n"/>
      <c r="Q253" s="15" t="n"/>
      <c r="R253" s="15" t="n"/>
      <c r="S253" s="15" t="n"/>
      <c r="T253" s="15" t="n"/>
      <c r="U253" s="15" t="n"/>
      <c r="V253" s="15" t="n"/>
      <c r="W253" s="25" t="n"/>
      <c r="X253" s="25" t="n"/>
      <c r="Y253" s="25" t="n"/>
      <c r="Z253" s="25" t="n"/>
      <c r="AA253" s="25" t="n"/>
      <c r="AB253" s="25" t="n"/>
      <c r="AC253" s="25" t="n"/>
      <c r="AD253" s="25" t="n"/>
      <c r="AF253" s="15" t="n"/>
      <c r="AG253" s="15" t="n"/>
      <c r="AH253" s="15" t="n"/>
      <c r="AI253" s="15" t="n"/>
      <c r="AJ253" s="15" t="n"/>
      <c r="AK253" s="15" t="n"/>
      <c r="AL253" s="15" t="n"/>
      <c r="AM253" s="25" t="n"/>
      <c r="AN253" s="25" t="n"/>
      <c r="AO253" s="25" t="n"/>
    </row>
    <row r="254">
      <c r="C254" s="8" t="n"/>
      <c r="G254" s="15" t="n"/>
      <c r="H254" s="15" t="n"/>
      <c r="I254" s="15" t="n"/>
      <c r="J254" s="15" t="n"/>
      <c r="K254" s="15" t="n"/>
      <c r="L254" s="15" t="n"/>
      <c r="M254" s="15" t="n"/>
      <c r="N254" s="15" t="n"/>
      <c r="O254" s="15" t="n"/>
      <c r="P254" s="15" t="n"/>
      <c r="Q254" s="15" t="n"/>
      <c r="R254" s="15" t="n"/>
      <c r="S254" s="15" t="n"/>
      <c r="T254" s="15" t="n"/>
      <c r="U254" s="15" t="n"/>
      <c r="V254" s="15" t="n"/>
      <c r="W254" s="25" t="n"/>
      <c r="X254" s="25" t="n"/>
      <c r="Y254" s="25" t="n"/>
      <c r="Z254" s="25" t="n"/>
      <c r="AA254" s="25" t="n"/>
      <c r="AB254" s="25" t="n"/>
      <c r="AC254" s="25" t="n"/>
      <c r="AD254" s="25" t="n"/>
      <c r="AF254" s="15" t="n"/>
      <c r="AG254" s="15" t="n"/>
      <c r="AH254" s="15" t="n"/>
      <c r="AI254" s="15" t="n"/>
      <c r="AJ254" s="15" t="n"/>
      <c r="AK254" s="15" t="n"/>
      <c r="AL254" s="15" t="n"/>
      <c r="AM254" s="25" t="n"/>
      <c r="AN254" s="25" t="n"/>
      <c r="AO254" s="25" t="n"/>
    </row>
    <row r="255">
      <c r="C255" s="8" t="n"/>
      <c r="G255" s="15" t="n"/>
      <c r="H255" s="15" t="n"/>
      <c r="I255" s="15" t="n"/>
      <c r="J255" s="15" t="n"/>
      <c r="K255" s="15" t="n"/>
      <c r="L255" s="15" t="n"/>
      <c r="M255" s="15" t="n"/>
      <c r="N255" s="15" t="n"/>
      <c r="O255" s="15" t="n"/>
      <c r="P255" s="15" t="n"/>
      <c r="Q255" s="15" t="n"/>
      <c r="R255" s="15" t="n"/>
      <c r="S255" s="15" t="n"/>
      <c r="T255" s="15" t="n"/>
      <c r="U255" s="15" t="n"/>
      <c r="V255" s="15" t="n"/>
      <c r="W255" s="25" t="n"/>
      <c r="X255" s="25" t="n"/>
      <c r="Y255" s="25" t="n"/>
      <c r="Z255" s="25" t="n"/>
      <c r="AA255" s="25" t="n"/>
      <c r="AB255" s="25" t="n"/>
      <c r="AC255" s="25" t="n"/>
      <c r="AD255" s="25" t="n"/>
      <c r="AF255" s="15" t="n"/>
      <c r="AG255" s="15" t="n"/>
      <c r="AH255" s="15" t="n"/>
      <c r="AI255" s="15" t="n"/>
      <c r="AJ255" s="15" t="n"/>
      <c r="AK255" s="15" t="n"/>
      <c r="AL255" s="15" t="n"/>
      <c r="AM255" s="25" t="n"/>
      <c r="AN255" s="25" t="n"/>
      <c r="AO255" s="25" t="n"/>
    </row>
    <row r="256">
      <c r="C256" s="8" t="n"/>
      <c r="G256" s="15" t="n"/>
      <c r="H256" s="15" t="n"/>
      <c r="I256" s="15" t="n"/>
      <c r="J256" s="15" t="n"/>
      <c r="K256" s="15" t="n"/>
      <c r="L256" s="15" t="n"/>
      <c r="M256" s="15" t="n"/>
      <c r="N256" s="15" t="n"/>
      <c r="O256" s="15" t="n"/>
      <c r="P256" s="15" t="n"/>
      <c r="Q256" s="15" t="n"/>
      <c r="R256" s="15" t="n"/>
      <c r="S256" s="15" t="n"/>
      <c r="T256" s="15" t="n"/>
      <c r="U256" s="15" t="n"/>
      <c r="V256" s="15" t="n"/>
      <c r="W256" s="25" t="n"/>
      <c r="X256" s="25" t="n"/>
      <c r="Y256" s="25" t="n"/>
      <c r="Z256" s="25" t="n"/>
      <c r="AA256" s="25" t="n"/>
      <c r="AB256" s="25" t="n"/>
      <c r="AC256" s="25" t="n"/>
      <c r="AD256" s="25" t="n"/>
      <c r="AF256" s="15" t="n"/>
      <c r="AG256" s="15" t="n"/>
      <c r="AH256" s="15" t="n"/>
      <c r="AI256" s="15" t="n"/>
      <c r="AJ256" s="15" t="n"/>
      <c r="AK256" s="15" t="n"/>
      <c r="AL256" s="15" t="n"/>
      <c r="AM256" s="25" t="n"/>
      <c r="AN256" s="25" t="n"/>
      <c r="AO256" s="25" t="n"/>
    </row>
    <row r="257">
      <c r="C257" s="8" t="n"/>
      <c r="G257" s="15" t="n"/>
      <c r="H257" s="15" t="n"/>
      <c r="I257" s="15" t="n"/>
      <c r="J257" s="15" t="n"/>
      <c r="K257" s="15" t="n"/>
      <c r="L257" s="15" t="n"/>
      <c r="M257" s="15" t="n"/>
      <c r="N257" s="15" t="n"/>
      <c r="O257" s="15" t="n"/>
      <c r="P257" s="15" t="n"/>
      <c r="Q257" s="15" t="n"/>
      <c r="R257" s="15" t="n"/>
      <c r="S257" s="15" t="n"/>
      <c r="T257" s="15" t="n"/>
      <c r="U257" s="15" t="n"/>
      <c r="V257" s="15" t="n"/>
      <c r="W257" s="25" t="n"/>
      <c r="X257" s="25" t="n"/>
      <c r="Y257" s="25" t="n"/>
      <c r="Z257" s="25" t="n"/>
      <c r="AA257" s="25" t="n"/>
      <c r="AB257" s="25" t="n"/>
      <c r="AC257" s="25" t="n"/>
      <c r="AD257" s="25" t="n"/>
      <c r="AF257" s="15" t="n"/>
      <c r="AG257" s="15" t="n"/>
      <c r="AH257" s="15" t="n"/>
      <c r="AI257" s="15" t="n"/>
      <c r="AJ257" s="15" t="n"/>
      <c r="AK257" s="15" t="n"/>
      <c r="AL257" s="15" t="n"/>
      <c r="AM257" s="25" t="n"/>
      <c r="AN257" s="25" t="n"/>
      <c r="AO257" s="25" t="n"/>
    </row>
    <row r="258">
      <c r="C258" s="8" t="n"/>
      <c r="H258" s="15" t="n"/>
      <c r="I258" s="15" t="n"/>
      <c r="J258" s="15" t="n"/>
      <c r="K258" s="15" t="n"/>
      <c r="L258" s="15" t="n"/>
      <c r="M258" s="15" t="n"/>
      <c r="N258" s="15" t="n"/>
      <c r="O258" s="15" t="n"/>
      <c r="P258" s="15" t="n"/>
      <c r="Q258" s="15" t="n"/>
      <c r="R258" s="15" t="n"/>
      <c r="S258" s="15" t="n"/>
      <c r="T258" s="15" t="n"/>
      <c r="U258" s="15" t="n"/>
      <c r="V258" s="15" t="n"/>
      <c r="W258" s="25" t="n"/>
      <c r="X258" s="25" t="n"/>
      <c r="Y258" s="25" t="n"/>
      <c r="Z258" s="25" t="n"/>
      <c r="AA258" s="25" t="n"/>
      <c r="AB258" s="25" t="n"/>
      <c r="AC258" s="25" t="n"/>
      <c r="AD258" s="25" t="n"/>
      <c r="AG258" s="15" t="n"/>
      <c r="AH258" s="15" t="n"/>
      <c r="AI258" s="15" t="n"/>
      <c r="AJ258" s="15" t="n"/>
      <c r="AK258" s="15" t="n"/>
      <c r="AL258" s="15" t="n"/>
      <c r="AM258" s="25" t="n"/>
      <c r="AN258" s="25" t="n"/>
      <c r="AO258" s="25" t="n"/>
    </row>
    <row r="259">
      <c r="C259" s="8" t="n"/>
      <c r="G259" s="15" t="n"/>
      <c r="H259" s="15" t="n"/>
      <c r="I259" s="15" t="n"/>
      <c r="J259" s="15" t="n"/>
      <c r="K259" s="15" t="n"/>
      <c r="L259" s="15" t="n"/>
      <c r="M259" s="15" t="n"/>
      <c r="N259" s="15" t="n"/>
      <c r="O259" s="15" t="n"/>
      <c r="P259" s="15" t="n"/>
      <c r="Q259" s="15" t="n"/>
      <c r="R259" s="15" t="n"/>
      <c r="S259" s="15" t="n"/>
      <c r="T259" s="15" t="n"/>
      <c r="U259" s="15" t="n"/>
      <c r="V259" s="15" t="n"/>
      <c r="W259" s="25" t="n"/>
      <c r="X259" s="25" t="n"/>
      <c r="Y259" s="25" t="n"/>
      <c r="Z259" s="25" t="n"/>
      <c r="AA259" s="25" t="n"/>
      <c r="AB259" s="25" t="n"/>
      <c r="AC259" s="25" t="n"/>
      <c r="AD259" s="25" t="n"/>
      <c r="AF259" s="15" t="n"/>
      <c r="AG259" s="15" t="n"/>
      <c r="AH259" s="15" t="n"/>
      <c r="AI259" s="15" t="n"/>
      <c r="AJ259" s="15" t="n"/>
      <c r="AK259" s="15" t="n"/>
      <c r="AL259" s="15" t="n"/>
      <c r="AM259" s="25" t="n"/>
      <c r="AN259" s="25" t="n"/>
      <c r="AO259" s="25" t="n"/>
    </row>
    <row r="260">
      <c r="C260" s="8" t="n"/>
      <c r="H260" s="15" t="n"/>
      <c r="I260" s="15" t="n"/>
      <c r="J260" s="15" t="n"/>
      <c r="K260" s="15" t="n"/>
      <c r="L260" s="15" t="n"/>
      <c r="M260" s="15" t="n"/>
      <c r="N260" s="15" t="n"/>
      <c r="O260" s="15" t="n"/>
      <c r="P260" s="15" t="n"/>
      <c r="Q260" s="15" t="n"/>
      <c r="R260" s="15" t="n"/>
      <c r="S260" s="15" t="n"/>
      <c r="T260" s="15" t="n"/>
      <c r="U260" s="15" t="n"/>
      <c r="V260" s="15" t="n"/>
      <c r="W260" s="25" t="n"/>
      <c r="X260" s="25" t="n"/>
      <c r="Y260" s="25" t="n"/>
      <c r="Z260" s="25" t="n"/>
      <c r="AA260" s="25" t="n"/>
      <c r="AB260" s="25" t="n"/>
      <c r="AC260" s="25" t="n"/>
      <c r="AD260" s="25" t="n"/>
      <c r="AG260" s="15" t="n"/>
      <c r="AH260" s="15" t="n"/>
      <c r="AI260" s="15" t="n"/>
      <c r="AJ260" s="15" t="n"/>
      <c r="AK260" s="15" t="n"/>
      <c r="AL260" s="15" t="n"/>
      <c r="AM260" s="25" t="n"/>
      <c r="AN260" s="25" t="n"/>
      <c r="AO260" s="25" t="n"/>
    </row>
    <row r="261">
      <c r="C261" s="8" t="n"/>
      <c r="G261" s="15" t="n"/>
      <c r="H261" s="15" t="n"/>
      <c r="I261" s="15" t="n"/>
      <c r="J261" s="15" t="n"/>
      <c r="K261" s="15" t="n"/>
      <c r="L261" s="15" t="n"/>
      <c r="M261" s="15" t="n"/>
      <c r="N261" s="15" t="n"/>
      <c r="O261" s="15" t="n"/>
      <c r="P261" s="15" t="n"/>
      <c r="Q261" s="15" t="n"/>
      <c r="R261" s="15" t="n"/>
      <c r="S261" s="15" t="n"/>
      <c r="T261" s="15" t="n"/>
      <c r="U261" s="15" t="n"/>
      <c r="V261" s="15" t="n"/>
      <c r="W261" s="25" t="n"/>
      <c r="X261" s="25" t="n"/>
      <c r="Y261" s="25" t="n"/>
      <c r="Z261" s="25" t="n"/>
      <c r="AA261" s="25" t="n"/>
      <c r="AB261" s="25" t="n"/>
      <c r="AC261" s="25" t="n"/>
      <c r="AD261" s="25" t="n"/>
      <c r="AF261" s="15" t="n"/>
      <c r="AG261" s="15" t="n"/>
      <c r="AH261" s="15" t="n"/>
      <c r="AI261" s="15" t="n"/>
      <c r="AJ261" s="15" t="n"/>
      <c r="AK261" s="15" t="n"/>
      <c r="AL261" s="15" t="n"/>
      <c r="AM261" s="25" t="n"/>
      <c r="AN261" s="25" t="n"/>
      <c r="AO261" s="25" t="n"/>
    </row>
    <row r="262">
      <c r="C262" s="8" t="n"/>
      <c r="H262" s="15" t="n"/>
      <c r="I262" s="15" t="n"/>
      <c r="J262" s="15" t="n"/>
      <c r="K262" s="15" t="n"/>
      <c r="L262" s="15" t="n"/>
      <c r="M262" s="15" t="n"/>
      <c r="N262" s="15" t="n"/>
      <c r="O262" s="15" t="n"/>
      <c r="P262" s="15" t="n"/>
      <c r="Q262" s="15" t="n"/>
      <c r="R262" s="15" t="n"/>
      <c r="S262" s="15" t="n"/>
      <c r="T262" s="15" t="n"/>
      <c r="U262" s="15" t="n"/>
      <c r="V262" s="15" t="n"/>
      <c r="W262" s="25" t="n"/>
      <c r="X262" s="25" t="n"/>
      <c r="Y262" s="25" t="n"/>
      <c r="Z262" s="25" t="n"/>
      <c r="AA262" s="25" t="n"/>
      <c r="AB262" s="25" t="n"/>
      <c r="AC262" s="25" t="n"/>
      <c r="AD262" s="25" t="n"/>
      <c r="AG262" s="15" t="n"/>
      <c r="AH262" s="15" t="n"/>
      <c r="AI262" s="15" t="n"/>
      <c r="AJ262" s="15" t="n"/>
      <c r="AK262" s="15" t="n"/>
      <c r="AL262" s="15" t="n"/>
      <c r="AM262" s="25" t="n"/>
      <c r="AN262" s="25" t="n"/>
      <c r="AO262" s="25" t="n"/>
    </row>
    <row r="263">
      <c r="C263" s="8" t="n"/>
      <c r="G263" s="17" t="n"/>
      <c r="H263" s="17" t="n"/>
      <c r="I263" s="17" t="n"/>
      <c r="J263" s="17" t="n"/>
      <c r="K263" s="17" t="n"/>
      <c r="L263" s="17" t="n"/>
      <c r="M263" s="17" t="n"/>
      <c r="N263" s="17" t="n"/>
      <c r="O263" s="17" t="n"/>
      <c r="P263" s="17" t="n"/>
      <c r="Q263" s="17" t="n"/>
      <c r="R263" s="17" t="n"/>
      <c r="S263" s="17" t="n"/>
      <c r="T263" s="17" t="n"/>
      <c r="U263" s="17" t="n"/>
      <c r="V263" s="17" t="n"/>
      <c r="W263" s="9" t="n"/>
      <c r="X263" s="9" t="n"/>
      <c r="Y263" s="9" t="n"/>
      <c r="Z263" s="9" t="n"/>
      <c r="AA263" s="9" t="n"/>
      <c r="AB263" s="9" t="n"/>
      <c r="AC263" s="9" t="n"/>
      <c r="AD263" s="9" t="n"/>
      <c r="AF263" s="17" t="n"/>
      <c r="AG263" s="17" t="n"/>
      <c r="AH263" s="17" t="n"/>
      <c r="AI263" s="17" t="n"/>
      <c r="AJ263" s="17" t="n"/>
      <c r="AK263" s="17" t="n"/>
      <c r="AL263" s="17" t="n"/>
      <c r="AM263" s="9" t="n"/>
      <c r="AN263" s="9" t="n"/>
      <c r="AO263" s="9" t="n"/>
    </row>
    <row r="264">
      <c r="C264" s="8" t="n"/>
      <c r="W264" s="25" t="n"/>
      <c r="X264" s="25" t="n"/>
      <c r="Y264" s="25" t="n"/>
      <c r="Z264" s="25" t="n"/>
      <c r="AA264" s="25" t="n"/>
      <c r="AB264" s="25" t="n"/>
      <c r="AC264" s="25" t="n"/>
      <c r="AD264" s="25" t="n"/>
      <c r="AK264" s="25" t="n"/>
      <c r="AL264" s="25" t="n"/>
      <c r="AM264" s="25" t="n"/>
      <c r="AN264" s="25" t="n"/>
      <c r="AO264" s="25" t="n"/>
    </row>
    <row r="265">
      <c r="C265" s="8" t="n"/>
      <c r="G265" s="18" t="n"/>
      <c r="H265" s="18" t="n"/>
      <c r="I265" s="18" t="n"/>
      <c r="J265" s="18" t="n"/>
      <c r="K265" s="18" t="n"/>
      <c r="L265" s="18" t="n"/>
      <c r="M265" s="18" t="n"/>
      <c r="N265" s="18" t="n"/>
      <c r="O265" s="18" t="n"/>
      <c r="P265" s="18" t="n"/>
      <c r="Q265" s="18" t="n"/>
      <c r="R265" s="18" t="n"/>
      <c r="S265" s="18" t="n"/>
      <c r="T265" s="18" t="n"/>
      <c r="U265" s="18" t="n"/>
      <c r="V265" s="18" t="n"/>
      <c r="W265" s="13" t="n"/>
      <c r="X265" s="13" t="n"/>
      <c r="Y265" s="13" t="n"/>
      <c r="Z265" s="13" t="n"/>
      <c r="AA265" s="13" t="n"/>
      <c r="AB265" s="13" t="n"/>
      <c r="AC265" s="13" t="n"/>
      <c r="AD265" s="13" t="n"/>
      <c r="AF265" s="18" t="n"/>
      <c r="AG265" s="18" t="n"/>
      <c r="AH265" s="18" t="n"/>
      <c r="AI265" s="18" t="n"/>
      <c r="AJ265" s="18" t="n"/>
      <c r="AK265" s="18" t="n"/>
      <c r="AL265" s="18" t="n"/>
      <c r="AM265" s="13" t="n"/>
      <c r="AN265" s="13" t="n"/>
      <c r="AO265" s="13" t="n"/>
    </row>
    <row r="266">
      <c r="C266" s="8" t="n"/>
      <c r="H266" s="23" t="n"/>
      <c r="I266" s="23" t="n"/>
      <c r="J266" s="23" t="n"/>
      <c r="K266" s="23" t="n"/>
      <c r="L266" s="23" t="n"/>
      <c r="M266" s="23" t="n"/>
      <c r="N266" s="23" t="n"/>
      <c r="O266" s="23" t="n"/>
      <c r="P266" s="23" t="n"/>
      <c r="Q266" s="23" t="n"/>
      <c r="R266" s="23" t="n"/>
      <c r="S266" s="23" t="n"/>
      <c r="T266" s="23" t="n"/>
      <c r="U266" s="23" t="n"/>
      <c r="V266" s="23" t="n"/>
      <c r="W266" s="14" t="n"/>
      <c r="X266" s="14" t="n"/>
      <c r="Y266" s="14" t="n"/>
      <c r="Z266" s="14" t="n"/>
      <c r="AA266" s="14" t="n"/>
      <c r="AB266" s="14" t="n"/>
      <c r="AC266" s="14" t="n"/>
      <c r="AD266" s="14" t="n"/>
      <c r="AG266" s="23" t="n"/>
      <c r="AH266" s="23" t="n"/>
      <c r="AI266" s="23" t="n"/>
      <c r="AJ266" s="23" t="n"/>
      <c r="AK266" s="23" t="n"/>
      <c r="AL266" s="23" t="n"/>
      <c r="AM266" s="14" t="n"/>
      <c r="AN266" s="14" t="n"/>
      <c r="AO266" s="14" t="n"/>
    </row>
    <row r="267">
      <c r="C267" s="8" t="n"/>
      <c r="G267" s="17" t="n"/>
      <c r="H267" s="17" t="n"/>
      <c r="I267" s="17" t="n"/>
      <c r="J267" s="17" t="n"/>
      <c r="K267" s="17" t="n"/>
      <c r="L267" s="17" t="n"/>
      <c r="M267" s="17" t="n"/>
      <c r="N267" s="17" t="n"/>
      <c r="O267" s="17" t="n"/>
      <c r="P267" s="17" t="n"/>
      <c r="Q267" s="17" t="n"/>
      <c r="R267" s="17" t="n"/>
      <c r="S267" s="17" t="n"/>
      <c r="T267" s="17" t="n"/>
      <c r="U267" s="17" t="n"/>
      <c r="V267" s="17" t="n"/>
      <c r="W267" s="9" t="n"/>
      <c r="X267" s="9" t="n"/>
      <c r="Y267" s="9" t="n"/>
      <c r="Z267" s="9" t="n"/>
      <c r="AA267" s="9" t="n"/>
      <c r="AB267" s="9" t="n"/>
      <c r="AC267" s="9" t="n"/>
      <c r="AD267" s="9" t="n"/>
      <c r="AF267" s="17" t="n"/>
      <c r="AG267" s="17" t="n"/>
      <c r="AH267" s="17" t="n"/>
      <c r="AI267" s="17" t="n"/>
      <c r="AJ267" s="17" t="n"/>
      <c r="AK267" s="17" t="n"/>
      <c r="AL267" s="17" t="n"/>
      <c r="AM267" s="9" t="n"/>
      <c r="AN267" s="9" t="n"/>
      <c r="AO267" s="9" t="n"/>
    </row>
    <row r="268">
      <c r="C268" s="8" t="n"/>
      <c r="G268" s="17" t="n"/>
      <c r="H268" s="17" t="n"/>
      <c r="I268" s="17" t="n"/>
      <c r="J268" s="17" t="n"/>
      <c r="K268" s="17" t="n"/>
      <c r="L268" s="17" t="n"/>
      <c r="M268" s="17" t="n"/>
      <c r="N268" s="17" t="n"/>
      <c r="O268" s="17" t="n"/>
      <c r="P268" s="17" t="n"/>
      <c r="Q268" s="17" t="n"/>
      <c r="R268" s="17" t="n"/>
      <c r="S268" s="17" t="n"/>
      <c r="T268" s="17" t="n"/>
      <c r="U268" s="17" t="n"/>
      <c r="V268" s="17" t="n"/>
      <c r="W268" s="9" t="n"/>
      <c r="X268" s="9" t="n"/>
      <c r="Y268" s="9" t="n"/>
      <c r="Z268" s="9" t="n"/>
      <c r="AA268" s="9" t="n"/>
      <c r="AB268" s="9" t="n"/>
      <c r="AC268" s="9" t="n"/>
      <c r="AD268" s="9" t="n"/>
      <c r="AF268" s="17" t="n"/>
      <c r="AG268" s="17" t="n"/>
      <c r="AH268" s="17" t="n"/>
      <c r="AI268" s="17" t="n"/>
      <c r="AJ268" s="17" t="n"/>
      <c r="AK268" s="17" t="n"/>
      <c r="AL268" s="17" t="n"/>
      <c r="AM268" s="9" t="n"/>
      <c r="AN268" s="9" t="n"/>
      <c r="AO268" s="9" t="n"/>
    </row>
    <row r="269">
      <c r="C269" s="8" t="n"/>
      <c r="G269" s="17" t="n"/>
      <c r="H269" s="17" t="n"/>
      <c r="I269" s="17" t="n"/>
      <c r="J269" s="17" t="n"/>
      <c r="K269" s="17" t="n"/>
      <c r="L269" s="17" t="n"/>
      <c r="M269" s="17" t="n"/>
      <c r="N269" s="17" t="n"/>
      <c r="O269" s="17" t="n"/>
      <c r="P269" s="17" t="n"/>
      <c r="Q269" s="17" t="n"/>
      <c r="R269" s="17" t="n"/>
      <c r="S269" s="17" t="n"/>
      <c r="T269" s="17" t="n"/>
      <c r="U269" s="17" t="n"/>
      <c r="V269" s="17" t="n"/>
      <c r="W269" s="9" t="n"/>
      <c r="X269" s="9" t="n"/>
      <c r="Y269" s="9" t="n"/>
      <c r="Z269" s="9" t="n"/>
      <c r="AA269" s="9" t="n"/>
      <c r="AB269" s="9" t="n"/>
      <c r="AC269" s="9" t="n"/>
      <c r="AD269" s="9" t="n"/>
      <c r="AF269" s="17" t="n"/>
      <c r="AG269" s="17" t="n"/>
      <c r="AH269" s="17" t="n"/>
      <c r="AI269" s="17" t="n"/>
      <c r="AJ269" s="17" t="n"/>
      <c r="AK269" s="17" t="n"/>
      <c r="AL269" s="17" t="n"/>
      <c r="AM269" s="9" t="n"/>
      <c r="AN269" s="9" t="n"/>
      <c r="AO269" s="9" t="n"/>
    </row>
    <row r="270">
      <c r="C270" s="8" t="n"/>
      <c r="G270" s="17" t="n"/>
      <c r="H270" s="17" t="n"/>
      <c r="I270" s="17" t="n"/>
      <c r="J270" s="17" t="n"/>
      <c r="K270" s="17" t="n"/>
      <c r="L270" s="17" t="n"/>
      <c r="M270" s="17" t="n"/>
      <c r="N270" s="17" t="n"/>
      <c r="O270" s="17" t="n"/>
      <c r="P270" s="17" t="n"/>
      <c r="Q270" s="17" t="n"/>
      <c r="R270" s="17" t="n"/>
      <c r="S270" s="17" t="n"/>
      <c r="T270" s="17" t="n"/>
      <c r="U270" s="17" t="n"/>
      <c r="V270" s="17" t="n"/>
      <c r="W270" s="9" t="n"/>
      <c r="X270" s="9" t="n"/>
      <c r="Y270" s="9" t="n"/>
      <c r="Z270" s="9" t="n"/>
      <c r="AA270" s="9" t="n"/>
      <c r="AB270" s="9" t="n"/>
      <c r="AC270" s="9" t="n"/>
      <c r="AD270" s="9" t="n"/>
      <c r="AF270" s="17" t="n"/>
      <c r="AG270" s="17" t="n"/>
      <c r="AH270" s="17" t="n"/>
      <c r="AI270" s="17" t="n"/>
      <c r="AJ270" s="17" t="n"/>
      <c r="AK270" s="17" t="n"/>
      <c r="AL270" s="17" t="n"/>
      <c r="AM270" s="9" t="n"/>
      <c r="AN270" s="9" t="n"/>
      <c r="AO270" s="9" t="n"/>
    </row>
    <row r="271">
      <c r="C271" s="8" t="n"/>
      <c r="G271" s="17" t="n"/>
      <c r="H271" s="17" t="n"/>
      <c r="I271" s="17" t="n"/>
      <c r="J271" s="17" t="n"/>
      <c r="K271" s="17" t="n"/>
      <c r="L271" s="17" t="n"/>
      <c r="M271" s="17" t="n"/>
      <c r="N271" s="17" t="n"/>
      <c r="O271" s="17" t="n"/>
      <c r="P271" s="17" t="n"/>
      <c r="Q271" s="17" t="n"/>
      <c r="R271" s="17" t="n"/>
      <c r="S271" s="17" t="n"/>
      <c r="T271" s="17" t="n"/>
      <c r="U271" s="17" t="n"/>
      <c r="V271" s="17" t="n"/>
      <c r="W271" s="9" t="n"/>
      <c r="X271" s="9" t="n"/>
      <c r="Y271" s="9" t="n"/>
      <c r="Z271" s="9" t="n"/>
      <c r="AA271" s="9" t="n"/>
      <c r="AB271" s="9" t="n"/>
      <c r="AC271" s="9" t="n"/>
      <c r="AD271" s="9" t="n"/>
      <c r="AF271" s="17" t="n"/>
      <c r="AG271" s="17" t="n"/>
      <c r="AH271" s="17" t="n"/>
      <c r="AI271" s="17" t="n"/>
      <c r="AJ271" s="17" t="n"/>
      <c r="AK271" s="17" t="n"/>
      <c r="AL271" s="17" t="n"/>
      <c r="AM271" s="9" t="n"/>
      <c r="AN271" s="9" t="n"/>
      <c r="AO271" s="9" t="n"/>
    </row>
    <row r="272"/>
    <row r="273"/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808080"/>
    <outlinePr summaryBelow="1" summaryRight="1"/>
    <pageSetUpPr/>
  </sheetPr>
  <dimension ref="A1:AJ25"/>
  <sheetViews>
    <sheetView showGridLines="0" workbookViewId="0">
      <selection activeCell="A1" sqref="A1"/>
    </sheetView>
  </sheetViews>
  <sheetFormatPr baseColWidth="8" defaultRowHeight="15"/>
  <sheetData>
    <row r="1"/>
    <row r="2">
      <c r="B2" s="1" t="inlineStr">
        <is>
          <t>Oracle Corporation</t>
        </is>
      </c>
    </row>
    <row r="3">
      <c r="B3" s="3" t="inlineStr">
        <is>
          <t>As-reported subtotals (for reconciliation only)</t>
        </is>
      </c>
    </row>
    <row r="4"/>
    <row r="5">
      <c r="G5" s="5" t="inlineStr">
        <is>
          <t>Q1 FY23</t>
        </is>
      </c>
      <c r="H5" s="5" t="inlineStr">
        <is>
          <t>Q2 FY23</t>
        </is>
      </c>
      <c r="I5" s="5" t="inlineStr">
        <is>
          <t>Q3 FY23</t>
        </is>
      </c>
      <c r="J5" s="5" t="inlineStr">
        <is>
          <t>Q4 FY23</t>
        </is>
      </c>
      <c r="K5" s="5" t="inlineStr">
        <is>
          <t>Q1 FY24</t>
        </is>
      </c>
      <c r="L5" s="5" t="inlineStr">
        <is>
          <t>Q2 FY24</t>
        </is>
      </c>
      <c r="M5" s="5" t="inlineStr">
        <is>
          <t>Q3 FY24</t>
        </is>
      </c>
      <c r="N5" s="5" t="inlineStr">
        <is>
          <t>Q4 FY24</t>
        </is>
      </c>
      <c r="O5" s="5" t="inlineStr">
        <is>
          <t>Q1 FY25</t>
        </is>
      </c>
      <c r="P5" s="5" t="inlineStr">
        <is>
          <t>Q2 FY25</t>
        </is>
      </c>
      <c r="Q5" s="5" t="inlineStr">
        <is>
          <t>Q3 FY25</t>
        </is>
      </c>
      <c r="R5" s="5" t="inlineStr">
        <is>
          <t>Q4 FY25</t>
        </is>
      </c>
      <c r="S5" s="5" t="inlineStr">
        <is>
          <t>Q1 FY26</t>
        </is>
      </c>
      <c r="T5" s="5" t="inlineStr">
        <is>
          <t>Q2 FY26</t>
        </is>
      </c>
      <c r="U5" s="5" t="inlineStr">
        <is>
          <t>Q3 FY26</t>
        </is>
      </c>
      <c r="V5" s="5" t="inlineStr">
        <is>
          <t>Q4 FY26</t>
        </is>
      </c>
      <c r="AF5" s="5" t="inlineStr">
        <is>
          <t>FY22</t>
        </is>
      </c>
      <c r="AG5" s="5" t="inlineStr">
        <is>
          <t>FY23</t>
        </is>
      </c>
      <c r="AH5" s="5" t="inlineStr">
        <is>
          <t>FY24</t>
        </is>
      </c>
      <c r="AI5" s="5" t="inlineStr">
        <is>
          <t>FY25</t>
        </is>
      </c>
      <c r="AJ5" s="5" t="inlineStr">
        <is>
          <t>FY26</t>
        </is>
      </c>
    </row>
    <row r="6"/>
    <row r="7"/>
    <row r="8"/>
    <row r="9">
      <c r="B9" t="inlineStr">
        <is>
          <t>Total Revenues</t>
        </is>
      </c>
      <c r="G9" s="17" t="n">
        <v>11445</v>
      </c>
      <c r="H9" s="17" t="n">
        <v>12275</v>
      </c>
      <c r="I9" s="17" t="n">
        <v>12398</v>
      </c>
      <c r="J9" s="17" t="n">
        <v>13836</v>
      </c>
      <c r="K9" s="17" t="n">
        <v>12453</v>
      </c>
      <c r="L9" s="17" t="n">
        <v>12941</v>
      </c>
      <c r="M9" s="17" t="n">
        <v>13280</v>
      </c>
      <c r="N9" s="17" t="n">
        <v>14287</v>
      </c>
      <c r="O9" s="17" t="n">
        <v>13307</v>
      </c>
      <c r="P9" s="17" t="n">
        <v>14059</v>
      </c>
      <c r="Q9" s="17" t="n">
        <v>14130</v>
      </c>
      <c r="R9" s="17" t="n">
        <v>15903</v>
      </c>
      <c r="S9" s="17" t="n">
        <v>14926</v>
      </c>
      <c r="T9" s="17" t="n">
        <v>16057</v>
      </c>
      <c r="U9" s="17" t="n">
        <v>17190</v>
      </c>
      <c r="V9" s="17" t="n">
        <v>19184</v>
      </c>
      <c r="AF9" s="17" t="n">
        <v>42440</v>
      </c>
      <c r="AG9" s="17" t="n">
        <v>49954</v>
      </c>
      <c r="AH9" s="17" t="n">
        <v>52961</v>
      </c>
      <c r="AI9" s="17" t="n">
        <v>57399</v>
      </c>
      <c r="AJ9" s="17" t="n">
        <v>67357</v>
      </c>
    </row>
    <row r="10">
      <c r="B10" t="inlineStr">
        <is>
          <t>Total Operating Expenses (Less:)</t>
        </is>
      </c>
      <c r="G10" s="17" t="n">
        <v>-8822</v>
      </c>
      <c r="H10" s="17" t="n">
        <v>-9204</v>
      </c>
      <c r="I10" s="17" t="n">
        <v>-9139</v>
      </c>
      <c r="J10" s="17" t="n">
        <v>-9696</v>
      </c>
      <c r="K10" s="17" t="n">
        <v>-9157</v>
      </c>
      <c r="L10" s="17" t="n">
        <v>-9319</v>
      </c>
      <c r="M10" s="17" t="n">
        <v>-9531</v>
      </c>
      <c r="N10" s="17" t="n">
        <v>-9601</v>
      </c>
      <c r="O10" s="17" t="n">
        <v>-9316</v>
      </c>
      <c r="P10" s="17" t="n">
        <v>-9839</v>
      </c>
      <c r="Q10" s="17" t="n">
        <v>-9772</v>
      </c>
      <c r="R10" s="17" t="n">
        <v>-10794</v>
      </c>
      <c r="S10" s="17" t="n">
        <v>-10649</v>
      </c>
      <c r="T10" s="17" t="n">
        <v>-11326</v>
      </c>
      <c r="U10" s="17" t="n">
        <v>-11725</v>
      </c>
      <c r="V10" s="17" t="n">
        <v>-13051</v>
      </c>
      <c r="AF10" s="17" t="n">
        <v>-31514</v>
      </c>
      <c r="AG10" s="17" t="n">
        <v>-36861</v>
      </c>
      <c r="AH10" s="17" t="n">
        <v>-37608</v>
      </c>
      <c r="AI10" s="17" t="n">
        <v>-39721</v>
      </c>
      <c r="AJ10" s="17" t="n">
        <v>-46751</v>
      </c>
    </row>
    <row r="11">
      <c r="B11" t="inlineStr">
        <is>
          <t>Operating Income</t>
        </is>
      </c>
      <c r="G11" s="17" t="n">
        <v>2623</v>
      </c>
      <c r="H11" s="17" t="n">
        <v>3071</v>
      </c>
      <c r="I11" s="17" t="n">
        <v>3259</v>
      </c>
      <c r="J11" s="17" t="n">
        <v>4140</v>
      </c>
      <c r="K11" s="17" t="n">
        <v>3296</v>
      </c>
      <c r="L11" s="17" t="n">
        <v>3622</v>
      </c>
      <c r="M11" s="17" t="n">
        <v>3749</v>
      </c>
      <c r="N11" s="17" t="n">
        <v>4686</v>
      </c>
      <c r="O11" s="17" t="n">
        <v>3991</v>
      </c>
      <c r="P11" s="17" t="n">
        <v>4220</v>
      </c>
      <c r="Q11" s="17" t="n">
        <v>4358</v>
      </c>
      <c r="R11" s="17" t="n">
        <v>5109</v>
      </c>
      <c r="S11" s="17" t="n">
        <v>4277</v>
      </c>
      <c r="T11" s="17" t="n">
        <v>4731</v>
      </c>
      <c r="U11" s="17" t="n">
        <v>5465</v>
      </c>
      <c r="V11" s="17" t="n">
        <v>6133</v>
      </c>
      <c r="AF11" s="17" t="n">
        <v>10926</v>
      </c>
      <c r="AG11" s="17" t="n">
        <v>13093</v>
      </c>
      <c r="AH11" s="17" t="n">
        <v>15353</v>
      </c>
      <c r="AI11" s="17" t="n">
        <v>17678</v>
      </c>
      <c r="AJ11" s="17" t="n">
        <v>20606</v>
      </c>
    </row>
    <row r="12">
      <c r="B12" t="inlineStr">
        <is>
          <t>Income Before Income Taxes</t>
        </is>
      </c>
      <c r="G12" s="17" t="n">
        <v>1656</v>
      </c>
      <c r="H12" s="17" t="n">
        <v>2144</v>
      </c>
      <c r="I12" s="17" t="n">
        <v>2217</v>
      </c>
      <c r="J12" s="17" t="n">
        <v>3109</v>
      </c>
      <c r="K12" s="17" t="n">
        <v>2375</v>
      </c>
      <c r="L12" s="17" t="n">
        <v>2720</v>
      </c>
      <c r="M12" s="17" t="n">
        <v>2864</v>
      </c>
      <c r="N12" s="17" t="n">
        <v>3782</v>
      </c>
      <c r="O12" s="17" t="n">
        <v>3169</v>
      </c>
      <c r="P12" s="17" t="n">
        <v>3391</v>
      </c>
      <c r="Q12" s="17" t="n">
        <v>3448</v>
      </c>
      <c r="R12" s="17" t="n">
        <v>4152</v>
      </c>
      <c r="S12" s="17" t="n">
        <v>3427</v>
      </c>
      <c r="T12" s="17" t="n">
        <v>6342</v>
      </c>
      <c r="U12" s="17" t="n">
        <v>4416</v>
      </c>
      <c r="V12" s="17" t="n">
        <v>5369</v>
      </c>
      <c r="AF12" s="17" t="n">
        <v>7649</v>
      </c>
      <c r="AG12" s="17" t="n">
        <v>9126</v>
      </c>
      <c r="AH12" s="17" t="n">
        <v>11741</v>
      </c>
      <c r="AI12" s="17" t="n">
        <v>14160</v>
      </c>
      <c r="AJ12" s="17" t="n">
        <v>19554</v>
      </c>
    </row>
    <row r="13">
      <c r="B13" t="inlineStr">
        <is>
          <t>Net Income</t>
        </is>
      </c>
      <c r="G13" s="17" t="n">
        <v>1548</v>
      </c>
      <c r="H13" s="17" t="n">
        <v>1741</v>
      </c>
      <c r="I13" s="17" t="n">
        <v>1895</v>
      </c>
      <c r="J13" s="17" t="n">
        <v>3319</v>
      </c>
      <c r="K13" s="17" t="n">
        <v>2420</v>
      </c>
      <c r="L13" s="17" t="n">
        <v>2503</v>
      </c>
      <c r="M13" s="17" t="n">
        <v>2400</v>
      </c>
      <c r="N13" s="17" t="n">
        <v>3144</v>
      </c>
      <c r="O13" s="17" t="n">
        <v>2929</v>
      </c>
      <c r="P13" s="17" t="n">
        <v>3151</v>
      </c>
      <c r="Q13" s="17" t="n">
        <v>2936</v>
      </c>
      <c r="R13" s="17" t="n">
        <v>3427</v>
      </c>
      <c r="S13" s="17" t="n">
        <v>2927</v>
      </c>
      <c r="T13" s="17" t="n">
        <v>6135</v>
      </c>
      <c r="U13" s="17" t="n">
        <v>3721</v>
      </c>
      <c r="V13" s="17" t="n">
        <v>4304</v>
      </c>
      <c r="AF13" s="17" t="n">
        <v>6717</v>
      </c>
      <c r="AG13" s="17" t="n">
        <v>8503</v>
      </c>
      <c r="AH13" s="17" t="n">
        <v>10467</v>
      </c>
      <c r="AI13" s="17" t="n">
        <v>12443</v>
      </c>
      <c r="AJ13" s="17" t="n">
        <v>17087</v>
      </c>
    </row>
    <row r="14">
      <c r="B14" t="inlineStr">
        <is>
          <t>Net Income Available to Common</t>
        </is>
      </c>
      <c r="G14" s="17" t="n">
        <v>1548</v>
      </c>
      <c r="H14" s="17" t="n">
        <v>1741</v>
      </c>
      <c r="I14" s="17" t="n">
        <v>1895</v>
      </c>
      <c r="J14" s="17" t="n">
        <v>3319</v>
      </c>
      <c r="K14" s="17" t="n">
        <v>2420</v>
      </c>
      <c r="L14" s="17" t="n">
        <v>2503</v>
      </c>
      <c r="M14" s="17" t="n">
        <v>2400</v>
      </c>
      <c r="N14" s="17" t="n">
        <v>3144</v>
      </c>
      <c r="O14" s="17" t="n">
        <v>2929</v>
      </c>
      <c r="P14" s="17" t="n">
        <v>3151</v>
      </c>
      <c r="Q14" s="17" t="n">
        <v>2936</v>
      </c>
      <c r="R14" s="17" t="n">
        <v>3427</v>
      </c>
      <c r="S14" s="17" t="n">
        <v>2927</v>
      </c>
      <c r="T14" s="17" t="n">
        <v>6135</v>
      </c>
      <c r="U14" s="17" t="n">
        <v>3699</v>
      </c>
      <c r="V14" s="17" t="n">
        <v>4223</v>
      </c>
      <c r="AF14" s="17" t="n">
        <v>6717</v>
      </c>
      <c r="AG14" s="17" t="n">
        <v>8503</v>
      </c>
      <c r="AH14" s="17" t="n">
        <v>10467</v>
      </c>
      <c r="AI14" s="17" t="n">
        <v>12443</v>
      </c>
      <c r="AJ14" s="17" t="n">
        <v>16984</v>
      </c>
    </row>
    <row r="15">
      <c r="B15" t="inlineStr">
        <is>
          <t>Total Current Assets</t>
        </is>
      </c>
      <c r="G15" s="17" t="n">
        <v>21004</v>
      </c>
      <c r="H15" s="17" t="n">
        <v>17561</v>
      </c>
      <c r="I15" s="17" t="n">
        <v>18696</v>
      </c>
      <c r="J15" s="17" t="n">
        <v>21004</v>
      </c>
      <c r="K15" s="17" t="n">
        <v>22166</v>
      </c>
      <c r="L15" s="17" t="n">
        <v>19289</v>
      </c>
      <c r="M15" s="17" t="n">
        <v>21063</v>
      </c>
      <c r="N15" s="17" t="n">
        <v>22554</v>
      </c>
      <c r="O15" s="17" t="n">
        <v>23072</v>
      </c>
      <c r="P15" s="17" t="n">
        <v>23503</v>
      </c>
      <c r="Q15" s="17" t="n">
        <v>30116</v>
      </c>
      <c r="R15" s="17" t="n">
        <v>24579</v>
      </c>
      <c r="S15" s="17" t="n">
        <v>24634</v>
      </c>
      <c r="T15" s="17" t="n">
        <v>34366</v>
      </c>
      <c r="U15" s="17" t="n">
        <v>54874</v>
      </c>
      <c r="V15" s="17" t="n">
        <v>46567</v>
      </c>
      <c r="AF15" s="17" t="n">
        <v>31633</v>
      </c>
      <c r="AG15" s="17" t="n">
        <v>21004</v>
      </c>
      <c r="AH15" s="17" t="n">
        <v>22554</v>
      </c>
      <c r="AI15" s="17" t="n">
        <v>24579</v>
      </c>
      <c r="AJ15" s="17" t="n">
        <v>46567</v>
      </c>
    </row>
    <row r="16">
      <c r="B16" t="inlineStr">
        <is>
          <t>Total Non-Current Assets</t>
        </is>
      </c>
      <c r="G16" s="17" t="n">
        <v>109305</v>
      </c>
      <c r="H16" s="17" t="n">
        <v>110908</v>
      </c>
      <c r="I16" s="17" t="n">
        <v>112924</v>
      </c>
      <c r="J16" s="17" t="n">
        <v>113380</v>
      </c>
      <c r="K16" s="17" t="n">
        <v>114496</v>
      </c>
      <c r="L16" s="17" t="n">
        <v>115035</v>
      </c>
      <c r="M16" s="17" t="n">
        <v>116019</v>
      </c>
      <c r="N16" s="17" t="n">
        <v>118422</v>
      </c>
      <c r="O16" s="17" t="n">
        <v>121142</v>
      </c>
      <c r="P16" s="17" t="n">
        <v>124980</v>
      </c>
      <c r="Q16" s="17" t="n">
        <v>131262</v>
      </c>
      <c r="R16" s="17" t="n">
        <v>143782</v>
      </c>
      <c r="S16" s="17" t="n">
        <v>155815</v>
      </c>
      <c r="T16" s="17" t="n">
        <v>170618</v>
      </c>
      <c r="U16" s="17" t="n">
        <v>190366</v>
      </c>
      <c r="V16" s="17" t="n">
        <v>215192</v>
      </c>
      <c r="AF16" s="17" t="n">
        <v>77664</v>
      </c>
      <c r="AG16" s="17" t="n">
        <v>113380</v>
      </c>
      <c r="AH16" s="17" t="n">
        <v>118422</v>
      </c>
      <c r="AI16" s="17" t="n">
        <v>143782</v>
      </c>
      <c r="AJ16" s="17" t="n">
        <v>215192</v>
      </c>
    </row>
    <row r="17">
      <c r="B17" t="inlineStr">
        <is>
          <t>Total Assets</t>
        </is>
      </c>
      <c r="G17" s="17" t="n">
        <v>130309</v>
      </c>
      <c r="H17" s="17" t="n">
        <v>128469</v>
      </c>
      <c r="I17" s="17" t="n">
        <v>131620</v>
      </c>
      <c r="J17" s="17" t="n">
        <v>134384</v>
      </c>
      <c r="K17" s="17" t="n">
        <v>136662</v>
      </c>
      <c r="L17" s="17" t="n">
        <v>134324</v>
      </c>
      <c r="M17" s="17" t="n">
        <v>137082</v>
      </c>
      <c r="N17" s="17" t="n">
        <v>140976</v>
      </c>
      <c r="O17" s="17" t="n">
        <v>144214</v>
      </c>
      <c r="P17" s="17" t="n">
        <v>148483</v>
      </c>
      <c r="Q17" s="17" t="n">
        <v>161378</v>
      </c>
      <c r="R17" s="17" t="n">
        <v>168361</v>
      </c>
      <c r="S17" s="17" t="n">
        <v>180449</v>
      </c>
      <c r="T17" s="17" t="n">
        <v>204984</v>
      </c>
      <c r="U17" s="17" t="n">
        <v>245240</v>
      </c>
      <c r="V17" s="17" t="n">
        <v>261759</v>
      </c>
      <c r="AF17" s="17" t="n">
        <v>109297</v>
      </c>
      <c r="AG17" s="17" t="n">
        <v>134384</v>
      </c>
      <c r="AH17" s="17" t="n">
        <v>140976</v>
      </c>
      <c r="AI17" s="17" t="n">
        <v>168361</v>
      </c>
      <c r="AJ17" s="17" t="n">
        <v>261759</v>
      </c>
    </row>
    <row r="18">
      <c r="B18" t="inlineStr">
        <is>
          <t>Total Current Liabilities</t>
        </is>
      </c>
      <c r="G18" s="17" t="n">
        <v>34819</v>
      </c>
      <c r="H18" s="17" t="n">
        <v>27106</v>
      </c>
      <c r="I18" s="17" t="n">
        <v>22880</v>
      </c>
      <c r="J18" s="17" t="n">
        <v>23090</v>
      </c>
      <c r="K18" s="17" t="n">
        <v>25357</v>
      </c>
      <c r="L18" s="17" t="n">
        <v>24407</v>
      </c>
      <c r="M18" s="17" t="n">
        <v>24885</v>
      </c>
      <c r="N18" s="17" t="n">
        <v>31544</v>
      </c>
      <c r="O18" s="17" t="n">
        <v>32045</v>
      </c>
      <c r="P18" s="17" t="n">
        <v>29052</v>
      </c>
      <c r="Q18" s="17" t="n">
        <v>29623</v>
      </c>
      <c r="R18" s="17" t="n">
        <v>32643</v>
      </c>
      <c r="S18" s="17" t="n">
        <v>39874</v>
      </c>
      <c r="T18" s="17" t="n">
        <v>37795</v>
      </c>
      <c r="U18" s="17" t="n">
        <v>40737</v>
      </c>
      <c r="V18" s="17" t="n">
        <v>41764</v>
      </c>
      <c r="AF18" s="17" t="n">
        <v>19511</v>
      </c>
      <c r="AG18" s="17" t="n">
        <v>23090</v>
      </c>
      <c r="AH18" s="17" t="n">
        <v>31544</v>
      </c>
      <c r="AI18" s="17" t="n">
        <v>32643</v>
      </c>
      <c r="AJ18" s="17" t="n">
        <v>41764</v>
      </c>
    </row>
    <row r="19">
      <c r="B19" t="inlineStr">
        <is>
          <t>Total Non-Current Liabilities</t>
        </is>
      </c>
      <c r="G19" s="17" t="n">
        <v>100939</v>
      </c>
      <c r="H19" s="17" t="n">
        <v>105139</v>
      </c>
      <c r="I19" s="17" t="n">
        <v>110652</v>
      </c>
      <c r="J19" s="17" t="n">
        <v>109738</v>
      </c>
      <c r="K19" s="17" t="n">
        <v>108464</v>
      </c>
      <c r="L19" s="17" t="n">
        <v>105539</v>
      </c>
      <c r="M19" s="17" t="n">
        <v>106015</v>
      </c>
      <c r="N19" s="17" t="n">
        <v>100193</v>
      </c>
      <c r="O19" s="17" t="n">
        <v>100900</v>
      </c>
      <c r="P19" s="17" t="n">
        <v>105195</v>
      </c>
      <c r="Q19" s="17" t="n">
        <v>114494</v>
      </c>
      <c r="R19" s="17" t="n">
        <v>114749</v>
      </c>
      <c r="S19" s="17" t="n">
        <v>115909</v>
      </c>
      <c r="T19" s="17" t="n">
        <v>136732</v>
      </c>
      <c r="U19" s="17" t="n">
        <v>165452</v>
      </c>
      <c r="V19" s="17" t="n">
        <v>176939</v>
      </c>
      <c r="AF19" s="17" t="n">
        <v>95554</v>
      </c>
      <c r="AG19" s="17" t="n">
        <v>109738</v>
      </c>
      <c r="AH19" s="17" t="n">
        <v>100193</v>
      </c>
      <c r="AI19" s="17" t="n">
        <v>114749</v>
      </c>
      <c r="AJ19" s="17" t="n">
        <v>176939</v>
      </c>
    </row>
    <row r="20">
      <c r="B20" t="inlineStr">
        <is>
          <t>Total Stockholders' Equity (incl. NCI)</t>
        </is>
      </c>
      <c r="G20" s="17" t="n">
        <v>-5449</v>
      </c>
      <c r="H20" s="17" t="n">
        <v>-3776</v>
      </c>
      <c r="I20" s="17" t="n">
        <v>-1912</v>
      </c>
      <c r="J20" s="17" t="n">
        <v>1556</v>
      </c>
      <c r="K20" s="17" t="n">
        <v>2841</v>
      </c>
      <c r="L20" s="17" t="n">
        <v>4378</v>
      </c>
      <c r="M20" s="17" t="n">
        <v>6182</v>
      </c>
      <c r="N20" s="17" t="n">
        <v>9239</v>
      </c>
      <c r="O20" s="17" t="n">
        <v>11269</v>
      </c>
      <c r="P20" s="17" t="n">
        <v>14236</v>
      </c>
      <c r="Q20" s="17" t="n">
        <v>17261</v>
      </c>
      <c r="R20" s="17" t="n">
        <v>20969</v>
      </c>
      <c r="S20" s="17" t="n">
        <v>24666</v>
      </c>
      <c r="T20" s="17" t="n">
        <v>30457</v>
      </c>
      <c r="U20" s="17" t="n">
        <v>39051</v>
      </c>
      <c r="V20" s="17" t="n">
        <v>43056</v>
      </c>
      <c r="AF20" s="17" t="n">
        <v>-5768</v>
      </c>
      <c r="AG20" s="17" t="n">
        <v>1556</v>
      </c>
      <c r="AH20" s="17" t="n">
        <v>9239</v>
      </c>
      <c r="AI20" s="17" t="n">
        <v>20969</v>
      </c>
      <c r="AJ20" s="17" t="n">
        <v>43056</v>
      </c>
    </row>
    <row r="21">
      <c r="B21" t="inlineStr">
        <is>
          <t>Total Liabilities and Stockholders' Equity</t>
        </is>
      </c>
      <c r="G21" s="17" t="n">
        <v>130309</v>
      </c>
      <c r="H21" s="17" t="n">
        <v>128469</v>
      </c>
      <c r="I21" s="17" t="n">
        <v>131620</v>
      </c>
      <c r="J21" s="17" t="n">
        <v>134384</v>
      </c>
      <c r="K21" s="17" t="n">
        <v>136662</v>
      </c>
      <c r="L21" s="17" t="n">
        <v>134324</v>
      </c>
      <c r="M21" s="17" t="n">
        <v>137082</v>
      </c>
      <c r="N21" s="17" t="n">
        <v>140976</v>
      </c>
      <c r="O21" s="17" t="n">
        <v>144214</v>
      </c>
      <c r="P21" s="17" t="n">
        <v>148483</v>
      </c>
      <c r="Q21" s="17" t="n">
        <v>161378</v>
      </c>
      <c r="R21" s="17" t="n">
        <v>168361</v>
      </c>
      <c r="S21" s="17" t="n">
        <v>180449</v>
      </c>
      <c r="T21" s="17" t="n">
        <v>204984</v>
      </c>
      <c r="U21" s="17" t="n">
        <v>245240</v>
      </c>
      <c r="V21" s="17" t="n">
        <v>261759</v>
      </c>
      <c r="AF21" s="17" t="n">
        <v>109297</v>
      </c>
      <c r="AG21" s="17" t="n">
        <v>134384</v>
      </c>
      <c r="AH21" s="17" t="n">
        <v>140976</v>
      </c>
      <c r="AI21" s="17" t="n">
        <v>168361</v>
      </c>
      <c r="AJ21" s="17" t="n">
        <v>261759</v>
      </c>
    </row>
    <row r="22">
      <c r="B22" t="inlineStr">
        <is>
          <t>CFO</t>
        </is>
      </c>
      <c r="G22" s="17" t="n">
        <v>6394</v>
      </c>
      <c r="H22" s="17" t="n">
        <v>849</v>
      </c>
      <c r="I22" s="17" t="n">
        <v>4275</v>
      </c>
      <c r="J22" s="17" t="n">
        <v>5647</v>
      </c>
      <c r="K22" s="17" t="n">
        <v>6974</v>
      </c>
      <c r="L22" s="17" t="n">
        <v>143</v>
      </c>
      <c r="M22" s="17" t="n">
        <v>5475</v>
      </c>
      <c r="N22" s="17" t="n">
        <v>6081</v>
      </c>
      <c r="O22" s="17" t="n">
        <v>7427</v>
      </c>
      <c r="P22" s="17" t="n">
        <v>1304</v>
      </c>
      <c r="Q22" s="17" t="n">
        <v>5933</v>
      </c>
      <c r="R22" s="17" t="n">
        <v>6157</v>
      </c>
      <c r="S22" s="17" t="n">
        <v>8140</v>
      </c>
      <c r="T22" s="17" t="n">
        <v>2066</v>
      </c>
      <c r="U22" s="17" t="n">
        <v>7151</v>
      </c>
      <c r="V22" s="17" t="n">
        <v>14620</v>
      </c>
      <c r="AF22" s="17" t="n">
        <v>9539</v>
      </c>
      <c r="AG22" s="17" t="n">
        <v>17165</v>
      </c>
      <c r="AH22" s="17" t="n">
        <v>18673</v>
      </c>
      <c r="AI22" s="17" t="n">
        <v>20821</v>
      </c>
      <c r="AJ22" s="17" t="n">
        <v>31977</v>
      </c>
    </row>
    <row r="23">
      <c r="B23" t="inlineStr">
        <is>
          <t>CFI</t>
        </is>
      </c>
      <c r="G23" s="17" t="n">
        <v>-29436</v>
      </c>
      <c r="H23" s="17" t="n">
        <v>-2658</v>
      </c>
      <c r="I23" s="17" t="n">
        <v>-2778</v>
      </c>
      <c r="J23" s="17" t="n">
        <v>-1612</v>
      </c>
      <c r="K23" s="17" t="n">
        <v>-1562</v>
      </c>
      <c r="L23" s="17" t="n">
        <v>-1249</v>
      </c>
      <c r="M23" s="17" t="n">
        <v>-1783</v>
      </c>
      <c r="N23" s="17" t="n">
        <v>-2766</v>
      </c>
      <c r="O23" s="17" t="n">
        <v>-2765</v>
      </c>
      <c r="P23" s="17" t="n">
        <v>-3788</v>
      </c>
      <c r="Q23" s="17" t="n">
        <v>-5976</v>
      </c>
      <c r="R23" s="17" t="n">
        <v>-9182</v>
      </c>
      <c r="S23" s="17" t="n">
        <v>-8718</v>
      </c>
      <c r="T23" s="17" t="n">
        <v>-7714</v>
      </c>
      <c r="U23" s="17" t="n">
        <v>-19544</v>
      </c>
      <c r="V23" s="17" t="n">
        <v>-15878</v>
      </c>
      <c r="AF23" s="17" t="n">
        <v>11220</v>
      </c>
      <c r="AG23" s="17" t="n">
        <v>-36484</v>
      </c>
      <c r="AH23" s="17" t="n">
        <v>-7360</v>
      </c>
      <c r="AI23" s="17" t="n">
        <v>-21711</v>
      </c>
      <c r="AJ23" s="17" t="n">
        <v>-51854</v>
      </c>
    </row>
    <row r="24">
      <c r="B24" t="inlineStr">
        <is>
          <t>CFF</t>
        </is>
      </c>
      <c r="G24" s="17" t="n">
        <v>12310</v>
      </c>
      <c r="H24" s="17" t="n">
        <v>-1855</v>
      </c>
      <c r="I24" s="17" t="n">
        <v>-105</v>
      </c>
      <c r="J24" s="17" t="n">
        <v>-2440</v>
      </c>
      <c r="K24" s="17" t="n">
        <v>-3528</v>
      </c>
      <c r="L24" s="17" t="n">
        <v>-2289</v>
      </c>
      <c r="M24" s="17" t="n">
        <v>-2463</v>
      </c>
      <c r="N24" s="17" t="n">
        <v>-2274</v>
      </c>
      <c r="O24" s="17" t="n">
        <v>-4585</v>
      </c>
      <c r="P24" s="17" t="n">
        <v>2938</v>
      </c>
      <c r="Q24" s="17" t="n">
        <v>6559</v>
      </c>
      <c r="R24" s="17" t="n">
        <v>-3814</v>
      </c>
      <c r="S24" s="17" t="n">
        <v>210</v>
      </c>
      <c r="T24" s="17" t="n">
        <v>14487</v>
      </c>
      <c r="U24" s="17" t="n">
        <v>31498</v>
      </c>
      <c r="V24" s="17" t="n">
        <v>-5911</v>
      </c>
      <c r="AF24" s="17" t="n">
        <v>-29126</v>
      </c>
      <c r="AG24" s="17" t="n">
        <v>7910</v>
      </c>
      <c r="AH24" s="17" t="n">
        <v>-10554</v>
      </c>
      <c r="AI24" s="17" t="n">
        <v>1098</v>
      </c>
      <c r="AJ24" s="17" t="n">
        <v>40284</v>
      </c>
    </row>
    <row r="25">
      <c r="B25" t="inlineStr">
        <is>
          <t>Net Change in Cash</t>
        </is>
      </c>
      <c r="G25" s="17" t="n">
        <v>-10935</v>
      </c>
      <c r="H25" s="17" t="n">
        <v>-3635</v>
      </c>
      <c r="I25" s="17" t="n">
        <v>1406</v>
      </c>
      <c r="J25" s="17" t="n">
        <v>1546</v>
      </c>
      <c r="K25" s="17" t="n">
        <v>1848</v>
      </c>
      <c r="L25" s="17" t="n">
        <v>-3369</v>
      </c>
      <c r="M25" s="17" t="n">
        <v>1237</v>
      </c>
      <c r="N25" s="17" t="n">
        <v>973</v>
      </c>
      <c r="O25" s="17" t="n">
        <v>162</v>
      </c>
      <c r="P25" s="17" t="n">
        <v>325</v>
      </c>
      <c r="Q25" s="17" t="n">
        <v>6465</v>
      </c>
      <c r="R25" s="17" t="n">
        <v>-6620</v>
      </c>
      <c r="S25" s="17" t="n">
        <v>-341</v>
      </c>
      <c r="T25" s="17" t="n">
        <v>8796</v>
      </c>
      <c r="U25" s="17" t="n">
        <v>19214</v>
      </c>
      <c r="V25" s="17" t="n">
        <v>-7166</v>
      </c>
      <c r="AF25" s="17" t="n">
        <v>-8715</v>
      </c>
      <c r="AG25" s="17" t="n">
        <v>-11618</v>
      </c>
      <c r="AH25" s="17" t="n">
        <v>689</v>
      </c>
      <c r="AI25" s="17" t="n">
        <v>332</v>
      </c>
      <c r="AJ25" s="17" t="n">
        <v>20503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tabColor rgb="003366FF"/>
    <outlinePr summaryBelow="1" summaryRight="1"/>
    <pageSetUpPr/>
  </sheetPr>
  <dimension ref="A1:F14"/>
  <sheetViews>
    <sheetView showGridLines="0" workbookViewId="0">
      <selection activeCell="A1" sqref="A1"/>
    </sheetView>
  </sheetViews>
  <sheetFormatPr baseColWidth="8" defaultRowHeight="15"/>
  <sheetData>
    <row r="1"/>
    <row r="2"/>
    <row r="3">
      <c r="A3" s="10" t="inlineStr">
        <is>
          <t>X</t>
        </is>
      </c>
      <c r="B3" s="6" t="inlineStr">
        <is>
          <t>Company Name</t>
        </is>
      </c>
      <c r="F3" t="inlineStr">
        <is>
          <t>Oracle Corporation</t>
        </is>
      </c>
    </row>
    <row r="4"/>
    <row r="5">
      <c r="B5" s="6" t="inlineStr">
        <is>
          <t>Sub-header</t>
        </is>
      </c>
      <c r="F5" t="inlineStr">
        <is>
          <t>Dollars in millions, except per share</t>
        </is>
      </c>
    </row>
    <row r="6"/>
    <row r="7">
      <c r="B7" s="6" t="inlineStr">
        <is>
          <t>Last Fiscal Year End</t>
        </is>
      </c>
      <c r="F7" s="20" t="n">
        <v>46173</v>
      </c>
    </row>
    <row r="8"/>
    <row r="9">
      <c r="B9" s="6" t="inlineStr">
        <is>
          <t>Today</t>
        </is>
      </c>
      <c r="F9" s="20" t="n">
        <v>46185</v>
      </c>
    </row>
    <row r="10">
      <c r="B10" s="6" t="inlineStr">
        <is>
          <t>Share Price</t>
        </is>
      </c>
      <c r="F10" s="21" t="n">
        <v>201.26</v>
      </c>
    </row>
    <row r="11"/>
    <row r="12">
      <c r="B12" s="6" t="inlineStr">
        <is>
          <t>Minimum Cash (% of revenue)</t>
        </is>
      </c>
      <c r="F12" s="22" t="n">
        <v>0.1</v>
      </c>
    </row>
    <row r="13"/>
    <row r="14">
      <c r="A14" s="10" t="inlineStr">
        <is>
          <t>X</t>
        </is>
      </c>
      <c r="B14" t="inlineStr">
        <is>
          <t>By A.N. Burrows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2026-06-12T01:14:15Z</dcterms:created>
  <dcterms:modified xmlns:dcterms="http://purl.org/dc/terms/" xmlns:xsi="http://www.w3.org/2001/XMLSchema-instance" xsi:type="dcterms:W3CDTF">2026-06-12T01:14:34Z</dcterms:modified>
</cp:coreProperties>
</file>