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USER\Documents\GitHub\equity-research\outputs\models\"/>
    </mc:Choice>
  </mc:AlternateContent>
  <xr:revisionPtr revIDLastSave="0" documentId="13_ncr:1_{E93F05CB-67D7-4C67-B56D-8C51DC07E17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inancials" sheetId="1" r:id="rId1"/>
    <sheet name="_reported" sheetId="2" r:id="rId2"/>
    <sheet name="inputs" sheetId="3" r:id="rId3"/>
  </sheets>
  <definedNames>
    <definedName name="FYE">inputs!$F$7</definedName>
    <definedName name="name">inputs!$F$3</definedName>
    <definedName name="subheader">inputs!$F$5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44" i="1" l="1"/>
  <c r="AD144" i="1"/>
  <c r="AC144" i="1"/>
  <c r="AB144" i="1"/>
  <c r="AA144" i="1"/>
  <c r="AA141" i="1"/>
  <c r="AB141" i="1"/>
  <c r="AC141" i="1"/>
  <c r="AD141" i="1"/>
  <c r="AE141" i="1"/>
  <c r="AF141" i="1"/>
  <c r="AG141" i="1"/>
  <c r="AH141" i="1"/>
  <c r="AH143" i="1"/>
  <c r="AG143" i="1"/>
  <c r="AF143" i="1"/>
  <c r="AE143" i="1"/>
  <c r="AD143" i="1"/>
  <c r="AC143" i="1"/>
  <c r="AB143" i="1"/>
  <c r="AA143" i="1"/>
  <c r="AR144" i="1"/>
  <c r="AQ144" i="1"/>
  <c r="AP144" i="1"/>
  <c r="AO144" i="1"/>
  <c r="AN144" i="1"/>
  <c r="AM144" i="1"/>
  <c r="AL144" i="1"/>
  <c r="AK144" i="1"/>
  <c r="AJ144" i="1"/>
  <c r="AS144" i="1"/>
  <c r="AR143" i="1"/>
  <c r="AQ143" i="1"/>
  <c r="AP143" i="1"/>
  <c r="AO143" i="1"/>
  <c r="AN143" i="1"/>
  <c r="AM143" i="1"/>
  <c r="AL143" i="1"/>
  <c r="AK143" i="1"/>
  <c r="AJ143" i="1"/>
  <c r="AS143" i="1"/>
  <c r="AL139" i="1"/>
  <c r="AB210" i="1"/>
  <c r="AC210" i="1" s="1"/>
  <c r="AD210" i="1" s="1"/>
  <c r="AO207" i="1"/>
  <c r="AP203" i="1"/>
  <c r="AO203" i="1"/>
  <c r="AN200" i="1"/>
  <c r="AN201" i="1" s="1"/>
  <c r="AM200" i="1"/>
  <c r="AM201" i="1" s="1"/>
  <c r="AL200" i="1"/>
  <c r="AL201" i="1" s="1"/>
  <c r="AK200" i="1"/>
  <c r="AK201" i="1" s="1"/>
  <c r="AJ200" i="1"/>
  <c r="AJ201" i="1" s="1"/>
  <c r="AA200" i="1"/>
  <c r="AA201" i="1" s="1"/>
  <c r="Z200" i="1"/>
  <c r="Z201" i="1" s="1"/>
  <c r="Y200" i="1"/>
  <c r="Y201" i="1" s="1"/>
  <c r="X200" i="1"/>
  <c r="X201" i="1" s="1"/>
  <c r="W200" i="1"/>
  <c r="W201" i="1" s="1"/>
  <c r="V200" i="1"/>
  <c r="V201" i="1" s="1"/>
  <c r="U200" i="1"/>
  <c r="U201" i="1" s="1"/>
  <c r="T200" i="1"/>
  <c r="T201" i="1" s="1"/>
  <c r="S200" i="1"/>
  <c r="S201" i="1" s="1"/>
  <c r="R200" i="1"/>
  <c r="R201" i="1" s="1"/>
  <c r="Q200" i="1"/>
  <c r="Q201" i="1" s="1"/>
  <c r="P200" i="1"/>
  <c r="P201" i="1" s="1"/>
  <c r="O200" i="1"/>
  <c r="O201" i="1" s="1"/>
  <c r="N200" i="1"/>
  <c r="N201" i="1" s="1"/>
  <c r="M200" i="1"/>
  <c r="M201" i="1" s="1"/>
  <c r="L200" i="1"/>
  <c r="L201" i="1" s="1"/>
  <c r="K200" i="1"/>
  <c r="K201" i="1" s="1"/>
  <c r="J200" i="1"/>
  <c r="J201" i="1" s="1"/>
  <c r="I200" i="1"/>
  <c r="I201" i="1" s="1"/>
  <c r="H200" i="1"/>
  <c r="H201" i="1" s="1"/>
  <c r="G200" i="1"/>
  <c r="G201" i="1" s="1"/>
  <c r="AP199" i="1"/>
  <c r="AO199" i="1"/>
  <c r="AP198" i="1"/>
  <c r="AO198" i="1"/>
  <c r="AP196" i="1"/>
  <c r="AO196" i="1"/>
  <c r="AE195" i="1"/>
  <c r="AD195" i="1"/>
  <c r="AH195" i="1" s="1"/>
  <c r="AC195" i="1"/>
  <c r="AG195" i="1" s="1"/>
  <c r="AB195" i="1"/>
  <c r="AP194" i="1"/>
  <c r="AO194" i="1"/>
  <c r="AN190" i="1"/>
  <c r="AN191" i="1" s="1"/>
  <c r="AM190" i="1"/>
  <c r="AM191" i="1" s="1"/>
  <c r="AL190" i="1"/>
  <c r="AL191" i="1" s="1"/>
  <c r="AK190" i="1"/>
  <c r="AK191" i="1" s="1"/>
  <c r="AJ190" i="1"/>
  <c r="AJ191" i="1" s="1"/>
  <c r="AA190" i="1"/>
  <c r="AA191" i="1" s="1"/>
  <c r="Z190" i="1"/>
  <c r="Z191" i="1" s="1"/>
  <c r="Y190" i="1"/>
  <c r="Y191" i="1" s="1"/>
  <c r="X190" i="1"/>
  <c r="X191" i="1" s="1"/>
  <c r="W190" i="1"/>
  <c r="W191" i="1" s="1"/>
  <c r="V190" i="1"/>
  <c r="V191" i="1" s="1"/>
  <c r="U190" i="1"/>
  <c r="U191" i="1" s="1"/>
  <c r="T190" i="1"/>
  <c r="T191" i="1" s="1"/>
  <c r="S190" i="1"/>
  <c r="S191" i="1" s="1"/>
  <c r="R190" i="1"/>
  <c r="R191" i="1" s="1"/>
  <c r="Q190" i="1"/>
  <c r="Q191" i="1" s="1"/>
  <c r="P190" i="1"/>
  <c r="P191" i="1" s="1"/>
  <c r="O190" i="1"/>
  <c r="O191" i="1" s="1"/>
  <c r="N190" i="1"/>
  <c r="N191" i="1" s="1"/>
  <c r="M190" i="1"/>
  <c r="M191" i="1" s="1"/>
  <c r="L190" i="1"/>
  <c r="L191" i="1" s="1"/>
  <c r="K190" i="1"/>
  <c r="K191" i="1" s="1"/>
  <c r="J190" i="1"/>
  <c r="J191" i="1" s="1"/>
  <c r="I190" i="1"/>
  <c r="I191" i="1" s="1"/>
  <c r="H190" i="1"/>
  <c r="H191" i="1" s="1"/>
  <c r="G190" i="1"/>
  <c r="G191" i="1" s="1"/>
  <c r="AP189" i="1"/>
  <c r="AO189" i="1"/>
  <c r="AP188" i="1"/>
  <c r="AO188" i="1"/>
  <c r="AP187" i="1"/>
  <c r="AO187" i="1"/>
  <c r="AP186" i="1"/>
  <c r="AO186" i="1"/>
  <c r="AP185" i="1"/>
  <c r="AO185" i="1"/>
  <c r="AP184" i="1"/>
  <c r="AO184" i="1"/>
  <c r="AP183" i="1"/>
  <c r="AO183" i="1"/>
  <c r="AP182" i="1"/>
  <c r="AO182" i="1"/>
  <c r="AP176" i="1"/>
  <c r="AO176" i="1"/>
  <c r="AP174" i="1"/>
  <c r="AO174" i="1"/>
  <c r="AP169" i="1"/>
  <c r="AO169" i="1"/>
  <c r="AP168" i="1"/>
  <c r="AO168" i="1"/>
  <c r="AP167" i="1"/>
  <c r="AO167" i="1"/>
  <c r="AP166" i="1"/>
  <c r="AO166" i="1"/>
  <c r="AP165" i="1"/>
  <c r="AO165" i="1"/>
  <c r="AB163" i="1"/>
  <c r="AN157" i="1"/>
  <c r="AM157" i="1"/>
  <c r="AL157" i="1"/>
  <c r="AK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AN154" i="1"/>
  <c r="AM154" i="1"/>
  <c r="AL154" i="1"/>
  <c r="AK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AN130" i="1"/>
  <c r="AM130" i="1"/>
  <c r="AL130" i="1"/>
  <c r="AK130" i="1"/>
  <c r="AJ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AN129" i="1"/>
  <c r="AM129" i="1"/>
  <c r="AL129" i="1"/>
  <c r="AK129" i="1"/>
  <c r="AJ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AN128" i="1"/>
  <c r="AM128" i="1"/>
  <c r="AL128" i="1"/>
  <c r="AK128" i="1"/>
  <c r="AJ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Z116" i="1"/>
  <c r="Y116" i="1"/>
  <c r="AN115" i="1"/>
  <c r="AN131" i="1" s="1"/>
  <c r="AM115" i="1"/>
  <c r="AM131" i="1" s="1"/>
  <c r="AL115" i="1"/>
  <c r="AL131" i="1" s="1"/>
  <c r="AK115" i="1"/>
  <c r="AK131" i="1" s="1"/>
  <c r="AJ115" i="1"/>
  <c r="AJ131" i="1" s="1"/>
  <c r="AA115" i="1"/>
  <c r="AA131" i="1" s="1"/>
  <c r="Z115" i="1"/>
  <c r="Z131" i="1" s="1"/>
  <c r="Y115" i="1"/>
  <c r="Y131" i="1" s="1"/>
  <c r="X115" i="1"/>
  <c r="X131" i="1" s="1"/>
  <c r="W115" i="1"/>
  <c r="W131" i="1" s="1"/>
  <c r="V115" i="1"/>
  <c r="V131" i="1" s="1"/>
  <c r="U115" i="1"/>
  <c r="U131" i="1" s="1"/>
  <c r="T115" i="1"/>
  <c r="T131" i="1" s="1"/>
  <c r="S115" i="1"/>
  <c r="S116" i="1" s="1"/>
  <c r="R115" i="1"/>
  <c r="R131" i="1" s="1"/>
  <c r="Q115" i="1"/>
  <c r="Q131" i="1" s="1"/>
  <c r="P115" i="1"/>
  <c r="O115" i="1"/>
  <c r="N115" i="1"/>
  <c r="N131" i="1" s="1"/>
  <c r="M115" i="1"/>
  <c r="M131" i="1" s="1"/>
  <c r="L115" i="1"/>
  <c r="L131" i="1" s="1"/>
  <c r="K115" i="1"/>
  <c r="K131" i="1" s="1"/>
  <c r="J115" i="1"/>
  <c r="J131" i="1" s="1"/>
  <c r="I115" i="1"/>
  <c r="I131" i="1" s="1"/>
  <c r="H115" i="1"/>
  <c r="H131" i="1" s="1"/>
  <c r="G115" i="1"/>
  <c r="G131" i="1" s="1"/>
  <c r="AB113" i="1"/>
  <c r="AC113" i="1" s="1"/>
  <c r="AD113" i="1" s="1"/>
  <c r="AB108" i="1"/>
  <c r="AC108" i="1" s="1"/>
  <c r="AD108" i="1" s="1"/>
  <c r="AB107" i="1"/>
  <c r="AC107" i="1" s="1"/>
  <c r="AD107" i="1" s="1"/>
  <c r="AB106" i="1"/>
  <c r="AB105" i="1"/>
  <c r="AC105" i="1" s="1"/>
  <c r="AD105" i="1" s="1"/>
  <c r="AN102" i="1"/>
  <c r="AN109" i="1" s="1"/>
  <c r="AM102" i="1"/>
  <c r="AM127" i="1" s="1"/>
  <c r="AL102" i="1"/>
  <c r="AL103" i="1" s="1"/>
  <c r="AK102" i="1"/>
  <c r="AK127" i="1" s="1"/>
  <c r="AJ102" i="1"/>
  <c r="AA102" i="1"/>
  <c r="AA103" i="1" s="1"/>
  <c r="Z102" i="1"/>
  <c r="Z127" i="1" s="1"/>
  <c r="Y102" i="1"/>
  <c r="Y103" i="1" s="1"/>
  <c r="X102" i="1"/>
  <c r="X103" i="1" s="1"/>
  <c r="W102" i="1"/>
  <c r="W103" i="1" s="1"/>
  <c r="V102" i="1"/>
  <c r="V103" i="1" s="1"/>
  <c r="U102" i="1"/>
  <c r="T102" i="1"/>
  <c r="S102" i="1"/>
  <c r="R102" i="1"/>
  <c r="R127" i="1" s="1"/>
  <c r="Q102" i="1"/>
  <c r="Q127" i="1" s="1"/>
  <c r="P102" i="1"/>
  <c r="P127" i="1" s="1"/>
  <c r="O102" i="1"/>
  <c r="O127" i="1" s="1"/>
  <c r="N102" i="1"/>
  <c r="N127" i="1" s="1"/>
  <c r="M102" i="1"/>
  <c r="M127" i="1" s="1"/>
  <c r="L102" i="1"/>
  <c r="L127" i="1" s="1"/>
  <c r="K102" i="1"/>
  <c r="K103" i="1" s="1"/>
  <c r="J102" i="1"/>
  <c r="J103" i="1" s="1"/>
  <c r="I102" i="1"/>
  <c r="I103" i="1" s="1"/>
  <c r="H102" i="1"/>
  <c r="H103" i="1" s="1"/>
  <c r="G102" i="1"/>
  <c r="G127" i="1" s="1"/>
  <c r="AB100" i="1"/>
  <c r="AN96" i="1"/>
  <c r="P96" i="1"/>
  <c r="P134" i="1" s="1"/>
  <c r="L96" i="1"/>
  <c r="L133" i="1" s="1"/>
  <c r="AB95" i="1"/>
  <c r="AC95" i="1" s="1"/>
  <c r="AD95" i="1" s="1"/>
  <c r="AB94" i="1"/>
  <c r="AB93" i="1"/>
  <c r="AB91" i="1"/>
  <c r="AC91" i="1" s="1"/>
  <c r="AD91" i="1" s="1"/>
  <c r="AN88" i="1"/>
  <c r="AN89" i="1" s="1"/>
  <c r="AM88" i="1"/>
  <c r="AM89" i="1" s="1"/>
  <c r="AL88" i="1"/>
  <c r="AL89" i="1" s="1"/>
  <c r="AK88" i="1"/>
  <c r="AK89" i="1" s="1"/>
  <c r="AJ88" i="1"/>
  <c r="AA88" i="1"/>
  <c r="AA89" i="1" s="1"/>
  <c r="Z88" i="1"/>
  <c r="Z89" i="1" s="1"/>
  <c r="Y88" i="1"/>
  <c r="Y89" i="1" s="1"/>
  <c r="X88" i="1"/>
  <c r="W88" i="1"/>
  <c r="V88" i="1"/>
  <c r="U88" i="1"/>
  <c r="T88" i="1"/>
  <c r="S88" i="1"/>
  <c r="R88" i="1"/>
  <c r="R96" i="1" s="1"/>
  <c r="R134" i="1" s="1"/>
  <c r="Q88" i="1"/>
  <c r="Q89" i="1" s="1"/>
  <c r="P88" i="1"/>
  <c r="P89" i="1" s="1"/>
  <c r="O88" i="1"/>
  <c r="O96" i="1" s="1"/>
  <c r="O134" i="1" s="1"/>
  <c r="N88" i="1"/>
  <c r="N96" i="1" s="1"/>
  <c r="N133" i="1" s="1"/>
  <c r="M88" i="1"/>
  <c r="M89" i="1" s="1"/>
  <c r="L88" i="1"/>
  <c r="L89" i="1" s="1"/>
  <c r="K88" i="1"/>
  <c r="K89" i="1" s="1"/>
  <c r="J88" i="1"/>
  <c r="J89" i="1" s="1"/>
  <c r="I88" i="1"/>
  <c r="I89" i="1" s="1"/>
  <c r="H88" i="1"/>
  <c r="G88" i="1"/>
  <c r="AB85" i="1"/>
  <c r="AC85" i="1" s="1"/>
  <c r="AD85" i="1" s="1"/>
  <c r="AN78" i="1"/>
  <c r="AM78" i="1"/>
  <c r="AL78" i="1"/>
  <c r="AK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AN76" i="1"/>
  <c r="AM76" i="1"/>
  <c r="AL76" i="1"/>
  <c r="AK76" i="1"/>
  <c r="AJ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N75" i="1"/>
  <c r="AM75" i="1"/>
  <c r="AL75" i="1"/>
  <c r="AK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AE74" i="1"/>
  <c r="AE12" i="1" s="1"/>
  <c r="AD74" i="1"/>
  <c r="AC74" i="1"/>
  <c r="AG74" i="1" s="1"/>
  <c r="AG12" i="1" s="1"/>
  <c r="AB74" i="1"/>
  <c r="AF74" i="1" s="1"/>
  <c r="AF12" i="1" s="1"/>
  <c r="AN73" i="1"/>
  <c r="AM73" i="1"/>
  <c r="AL73" i="1"/>
  <c r="AK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AE72" i="1"/>
  <c r="AE11" i="1" s="1"/>
  <c r="AD72" i="1"/>
  <c r="AD11" i="1" s="1"/>
  <c r="AC72" i="1"/>
  <c r="AC11" i="1" s="1"/>
  <c r="AB72" i="1"/>
  <c r="AF72" i="1" s="1"/>
  <c r="AF11" i="1" s="1"/>
  <c r="AN71" i="1"/>
  <c r="AM71" i="1"/>
  <c r="AL71" i="1"/>
  <c r="AK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AE70" i="1"/>
  <c r="AE10" i="1" s="1"/>
  <c r="AD70" i="1"/>
  <c r="AH70" i="1" s="1"/>
  <c r="AC70" i="1"/>
  <c r="AG70" i="1" s="1"/>
  <c r="AB70" i="1"/>
  <c r="AB10" i="1" s="1"/>
  <c r="AN64" i="1"/>
  <c r="AM64" i="1"/>
  <c r="AL64" i="1"/>
  <c r="AK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AN59" i="1"/>
  <c r="AM59" i="1"/>
  <c r="AL59" i="1"/>
  <c r="AK59" i="1"/>
  <c r="AJ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S53" i="1"/>
  <c r="AN51" i="1"/>
  <c r="AM51" i="1"/>
  <c r="AL51" i="1"/>
  <c r="AK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AN50" i="1"/>
  <c r="AM50" i="1"/>
  <c r="AL50" i="1"/>
  <c r="AK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AN49" i="1"/>
  <c r="AM49" i="1"/>
  <c r="AL49" i="1"/>
  <c r="AK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AN40" i="1"/>
  <c r="AN41" i="1" s="1"/>
  <c r="AM40" i="1"/>
  <c r="AM41" i="1" s="1"/>
  <c r="AL40" i="1"/>
  <c r="AL41" i="1" s="1"/>
  <c r="AK40" i="1"/>
  <c r="AK41" i="1" s="1"/>
  <c r="AJ40" i="1"/>
  <c r="AJ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AE39" i="1"/>
  <c r="AD39" i="1"/>
  <c r="AH39" i="1" s="1"/>
  <c r="AC39" i="1"/>
  <c r="AG39" i="1" s="1"/>
  <c r="AB39" i="1"/>
  <c r="AB36" i="1"/>
  <c r="AC36" i="1" s="1"/>
  <c r="AB35" i="1"/>
  <c r="AP25" i="1"/>
  <c r="AO25" i="1"/>
  <c r="AN20" i="1"/>
  <c r="AN21" i="1" s="1"/>
  <c r="AM20" i="1"/>
  <c r="AM21" i="1" s="1"/>
  <c r="AL20" i="1"/>
  <c r="AL21" i="1" s="1"/>
  <c r="AK20" i="1"/>
  <c r="AK21" i="1" s="1"/>
  <c r="AJ20" i="1"/>
  <c r="AJ21" i="1" s="1"/>
  <c r="AA20" i="1"/>
  <c r="AA21" i="1" s="1"/>
  <c r="Z20" i="1"/>
  <c r="Z21" i="1" s="1"/>
  <c r="Y20" i="1"/>
  <c r="X20" i="1"/>
  <c r="X21" i="1" s="1"/>
  <c r="W20" i="1"/>
  <c r="W21" i="1" s="1"/>
  <c r="V20" i="1"/>
  <c r="V21" i="1" s="1"/>
  <c r="U20" i="1"/>
  <c r="U21" i="1" s="1"/>
  <c r="T20" i="1"/>
  <c r="S20" i="1"/>
  <c r="R20" i="1"/>
  <c r="R21" i="1" s="1"/>
  <c r="Q20" i="1"/>
  <c r="Q21" i="1" s="1"/>
  <c r="P20" i="1"/>
  <c r="P21" i="1" s="1"/>
  <c r="O20" i="1"/>
  <c r="O21" i="1" s="1"/>
  <c r="N20" i="1"/>
  <c r="N21" i="1" s="1"/>
  <c r="M20" i="1"/>
  <c r="M21" i="1" s="1"/>
  <c r="L20" i="1"/>
  <c r="L21" i="1" s="1"/>
  <c r="K20" i="1"/>
  <c r="K21" i="1" s="1"/>
  <c r="J20" i="1"/>
  <c r="J21" i="1" s="1"/>
  <c r="I20" i="1"/>
  <c r="I21" i="1" s="1"/>
  <c r="H20" i="1"/>
  <c r="H21" i="1" s="1"/>
  <c r="G20" i="1"/>
  <c r="G21" i="1" s="1"/>
  <c r="AN13" i="1"/>
  <c r="AN46" i="1" s="1"/>
  <c r="AM13" i="1"/>
  <c r="AM46" i="1" s="1"/>
  <c r="AL13" i="1"/>
  <c r="AL54" i="1" s="1"/>
  <c r="AK13" i="1"/>
  <c r="AJ13" i="1"/>
  <c r="AA13" i="1"/>
  <c r="AA56" i="1" s="1"/>
  <c r="Z13" i="1"/>
  <c r="Z60" i="1" s="1"/>
  <c r="Y13" i="1"/>
  <c r="X13" i="1"/>
  <c r="X151" i="1" s="1"/>
  <c r="W13" i="1"/>
  <c r="W60" i="1" s="1"/>
  <c r="V13" i="1"/>
  <c r="U13" i="1"/>
  <c r="U48" i="1" s="1"/>
  <c r="T13" i="1"/>
  <c r="T48" i="1" s="1"/>
  <c r="S13" i="1"/>
  <c r="S54" i="1" s="1"/>
  <c r="R13" i="1"/>
  <c r="Q13" i="1"/>
  <c r="Q48" i="1" s="1"/>
  <c r="P13" i="1"/>
  <c r="P60" i="1" s="1"/>
  <c r="O13" i="1"/>
  <c r="O48" i="1" s="1"/>
  <c r="N13" i="1"/>
  <c r="N56" i="1" s="1"/>
  <c r="M13" i="1"/>
  <c r="M53" i="1" s="1"/>
  <c r="L13" i="1"/>
  <c r="L48" i="1" s="1"/>
  <c r="K13" i="1"/>
  <c r="J13" i="1"/>
  <c r="J47" i="1" s="1"/>
  <c r="I13" i="1"/>
  <c r="I47" i="1" s="1"/>
  <c r="H13" i="1"/>
  <c r="H56" i="1" s="1"/>
  <c r="G13" i="1"/>
  <c r="G56" i="1" s="1"/>
  <c r="AD12" i="1"/>
  <c r="AD51" i="1" s="1"/>
  <c r="AC10" i="1"/>
  <c r="Q96" i="1" l="1"/>
  <c r="Q134" i="1" s="1"/>
  <c r="AJ139" i="1"/>
  <c r="AK139" i="1"/>
  <c r="AD10" i="1"/>
  <c r="AC12" i="1"/>
  <c r="AC51" i="1" s="1"/>
  <c r="Q54" i="1"/>
  <c r="V22" i="1"/>
  <c r="V58" i="1" s="1"/>
  <c r="AM139" i="1"/>
  <c r="AN139" i="1"/>
  <c r="AJ77" i="1"/>
  <c r="AK77" i="1"/>
  <c r="S47" i="1"/>
  <c r="H53" i="1"/>
  <c r="I53" i="1"/>
  <c r="I116" i="1"/>
  <c r="J53" i="1"/>
  <c r="J116" i="1"/>
  <c r="Y22" i="1"/>
  <c r="Y26" i="1" s="1"/>
  <c r="AM103" i="1"/>
  <c r="K116" i="1"/>
  <c r="L116" i="1"/>
  <c r="M116" i="1"/>
  <c r="Z55" i="1"/>
  <c r="O89" i="1"/>
  <c r="O126" i="1"/>
  <c r="AL14" i="1"/>
  <c r="AM14" i="1"/>
  <c r="AN14" i="1"/>
  <c r="R89" i="1"/>
  <c r="AG72" i="1"/>
  <c r="AG11" i="1" s="1"/>
  <c r="AG50" i="1" s="1"/>
  <c r="AO10" i="1"/>
  <c r="AO49" i="1" s="1"/>
  <c r="AH72" i="1"/>
  <c r="AH11" i="1" s="1"/>
  <c r="AH50" i="1" s="1"/>
  <c r="H46" i="1"/>
  <c r="AO72" i="1"/>
  <c r="AO73" i="1" s="1"/>
  <c r="AA116" i="1"/>
  <c r="I46" i="1"/>
  <c r="AK116" i="1"/>
  <c r="AO39" i="1"/>
  <c r="AO78" i="1" s="1"/>
  <c r="J46" i="1"/>
  <c r="M126" i="1"/>
  <c r="AJ47" i="1"/>
  <c r="M96" i="1"/>
  <c r="M133" i="1" s="1"/>
  <c r="AB11" i="1"/>
  <c r="AO11" i="1" s="1"/>
  <c r="AO50" i="1" s="1"/>
  <c r="AK47" i="1"/>
  <c r="R77" i="1"/>
  <c r="AJ14" i="1"/>
  <c r="AM47" i="1"/>
  <c r="AM52" i="1"/>
  <c r="AG51" i="1"/>
  <c r="J14" i="1"/>
  <c r="AL47" i="1"/>
  <c r="AB12" i="1"/>
  <c r="AB51" i="1" s="1"/>
  <c r="AK14" i="1"/>
  <c r="AN52" i="1"/>
  <c r="V77" i="1"/>
  <c r="Y126" i="1"/>
  <c r="W77" i="1"/>
  <c r="Z126" i="1"/>
  <c r="U46" i="1"/>
  <c r="V46" i="1"/>
  <c r="H77" i="1"/>
  <c r="X77" i="1"/>
  <c r="H127" i="1"/>
  <c r="V47" i="1"/>
  <c r="I77" i="1"/>
  <c r="Y77" i="1"/>
  <c r="H126" i="1"/>
  <c r="X126" i="1"/>
  <c r="I127" i="1"/>
  <c r="U55" i="1"/>
  <c r="V14" i="1"/>
  <c r="G60" i="1"/>
  <c r="J77" i="1"/>
  <c r="Z77" i="1"/>
  <c r="J127" i="1"/>
  <c r="V55" i="1"/>
  <c r="W14" i="1"/>
  <c r="W55" i="1"/>
  <c r="Y46" i="1"/>
  <c r="Z53" i="1"/>
  <c r="V56" i="1"/>
  <c r="H60" i="1"/>
  <c r="X96" i="1"/>
  <c r="X134" i="1" s="1"/>
  <c r="AK109" i="1"/>
  <c r="AK118" i="1" s="1"/>
  <c r="AK119" i="1" s="1"/>
  <c r="AN127" i="1"/>
  <c r="W46" i="1"/>
  <c r="U56" i="1"/>
  <c r="Z46" i="1"/>
  <c r="I48" i="1"/>
  <c r="AJ53" i="1"/>
  <c r="W56" i="1"/>
  <c r="I60" i="1"/>
  <c r="Y96" i="1"/>
  <c r="Y134" i="1" s="1"/>
  <c r="N116" i="1"/>
  <c r="T47" i="1"/>
  <c r="G77" i="1"/>
  <c r="AL46" i="1"/>
  <c r="J48" i="1"/>
  <c r="X56" i="1"/>
  <c r="J60" i="1"/>
  <c r="Z96" i="1"/>
  <c r="Z133" i="1" s="1"/>
  <c r="M103" i="1"/>
  <c r="U14" i="1"/>
  <c r="Y53" i="1"/>
  <c r="Y48" i="1"/>
  <c r="Z56" i="1"/>
  <c r="AN60" i="1"/>
  <c r="AD76" i="1"/>
  <c r="AA96" i="1"/>
  <c r="AA133" i="1" s="1"/>
  <c r="N103" i="1"/>
  <c r="AM22" i="1"/>
  <c r="AM141" i="1" s="1"/>
  <c r="Z48" i="1"/>
  <c r="T52" i="1"/>
  <c r="T54" i="1"/>
  <c r="Z57" i="1"/>
  <c r="AE76" i="1"/>
  <c r="AM77" i="1"/>
  <c r="N126" i="1"/>
  <c r="O103" i="1"/>
  <c r="O133" i="1"/>
  <c r="X46" i="1"/>
  <c r="AN22" i="1"/>
  <c r="AN141" i="1" s="1"/>
  <c r="H47" i="1"/>
  <c r="V52" i="1"/>
  <c r="U54" i="1"/>
  <c r="H96" i="1"/>
  <c r="H134" i="1" s="1"/>
  <c r="Q97" i="1"/>
  <c r="P103" i="1"/>
  <c r="R133" i="1"/>
  <c r="T55" i="1"/>
  <c r="K52" i="1"/>
  <c r="AO12" i="1"/>
  <c r="AO51" i="1" s="1"/>
  <c r="G14" i="1"/>
  <c r="O47" i="1"/>
  <c r="W52" i="1"/>
  <c r="V54" i="1"/>
  <c r="P126" i="1"/>
  <c r="AN126" i="1"/>
  <c r="I96" i="1"/>
  <c r="R97" i="1"/>
  <c r="Q103" i="1"/>
  <c r="AM116" i="1"/>
  <c r="L134" i="1"/>
  <c r="X14" i="1"/>
  <c r="X55" i="1"/>
  <c r="Y14" i="1"/>
  <c r="H14" i="1"/>
  <c r="I57" i="1"/>
  <c r="Y57" i="1"/>
  <c r="Y21" i="1"/>
  <c r="Q47" i="1"/>
  <c r="X52" i="1"/>
  <c r="Q55" i="1"/>
  <c r="Q126" i="1"/>
  <c r="J96" i="1"/>
  <c r="J133" i="1" s="1"/>
  <c r="R103" i="1"/>
  <c r="I126" i="1"/>
  <c r="U47" i="1"/>
  <c r="Z14" i="1"/>
  <c r="S22" i="1"/>
  <c r="S23" i="1" s="1"/>
  <c r="I14" i="1"/>
  <c r="J57" i="1"/>
  <c r="G46" i="1"/>
  <c r="R47" i="1"/>
  <c r="Z52" i="1"/>
  <c r="S55" i="1"/>
  <c r="R126" i="1"/>
  <c r="N89" i="1"/>
  <c r="K96" i="1"/>
  <c r="K133" i="1" s="1"/>
  <c r="AK103" i="1"/>
  <c r="J126" i="1"/>
  <c r="AO85" i="1"/>
  <c r="AE85" i="1"/>
  <c r="AF85" i="1" s="1"/>
  <c r="AG85" i="1" s="1"/>
  <c r="AH85" i="1" s="1"/>
  <c r="AP85" i="1" s="1"/>
  <c r="AQ85" i="1" s="1"/>
  <c r="AR85" i="1" s="1"/>
  <c r="AS85" i="1" s="1"/>
  <c r="AD36" i="1"/>
  <c r="AE36" i="1" s="1"/>
  <c r="AO113" i="1"/>
  <c r="AE113" i="1"/>
  <c r="AF113" i="1" s="1"/>
  <c r="AG113" i="1" s="1"/>
  <c r="AH113" i="1" s="1"/>
  <c r="AP113" i="1" s="1"/>
  <c r="AQ113" i="1" s="1"/>
  <c r="AR113" i="1" s="1"/>
  <c r="AS113" i="1" s="1"/>
  <c r="V23" i="1"/>
  <c r="P47" i="1"/>
  <c r="U52" i="1"/>
  <c r="R54" i="1"/>
  <c r="R55" i="1"/>
  <c r="L56" i="1"/>
  <c r="L57" i="1"/>
  <c r="P77" i="1"/>
  <c r="O131" i="1"/>
  <c r="O116" i="1"/>
  <c r="K48" i="1"/>
  <c r="AA48" i="1"/>
  <c r="M56" i="1"/>
  <c r="M57" i="1"/>
  <c r="Q77" i="1"/>
  <c r="S96" i="1"/>
  <c r="S126" i="1"/>
  <c r="S89" i="1"/>
  <c r="P131" i="1"/>
  <c r="P116" i="1"/>
  <c r="AD13" i="1"/>
  <c r="AD46" i="1" s="1"/>
  <c r="N22" i="1"/>
  <c r="AC35" i="1"/>
  <c r="AD35" i="1" s="1"/>
  <c r="AE35" i="1" s="1"/>
  <c r="AA53" i="1"/>
  <c r="N57" i="1"/>
  <c r="T96" i="1"/>
  <c r="T126" i="1"/>
  <c r="T89" i="1"/>
  <c r="AO105" i="1"/>
  <c r="AE105" i="1"/>
  <c r="AF105" i="1" s="1"/>
  <c r="AG105" i="1" s="1"/>
  <c r="AH105" i="1" s="1"/>
  <c r="AP105" i="1" s="1"/>
  <c r="AQ105" i="1" s="1"/>
  <c r="AR105" i="1" s="1"/>
  <c r="AS105" i="1" s="1"/>
  <c r="K56" i="1"/>
  <c r="AC13" i="1"/>
  <c r="AC46" i="1" s="1"/>
  <c r="M22" i="1"/>
  <c r="O22" i="1"/>
  <c r="M48" i="1"/>
  <c r="O57" i="1"/>
  <c r="K60" i="1"/>
  <c r="AO70" i="1"/>
  <c r="AF70" i="1"/>
  <c r="S77" i="1"/>
  <c r="U96" i="1"/>
  <c r="U126" i="1"/>
  <c r="U89" i="1"/>
  <c r="AB129" i="1"/>
  <c r="K97" i="1"/>
  <c r="L220" i="1"/>
  <c r="L150" i="1"/>
  <c r="L222" i="1"/>
  <c r="L151" i="1"/>
  <c r="L219" i="1"/>
  <c r="L155" i="1"/>
  <c r="L132" i="1"/>
  <c r="L221" i="1"/>
  <c r="L54" i="1"/>
  <c r="L156" i="1"/>
  <c r="L153" i="1"/>
  <c r="L148" i="1"/>
  <c r="L55" i="1"/>
  <c r="L152" i="1"/>
  <c r="L149" i="1"/>
  <c r="N220" i="1"/>
  <c r="N150" i="1"/>
  <c r="N222" i="1"/>
  <c r="N151" i="1"/>
  <c r="N219" i="1"/>
  <c r="N155" i="1"/>
  <c r="N132" i="1"/>
  <c r="N152" i="1"/>
  <c r="N148" i="1"/>
  <c r="N221" i="1"/>
  <c r="N156" i="1"/>
  <c r="N55" i="1"/>
  <c r="N149" i="1"/>
  <c r="N48" i="1"/>
  <c r="AB49" i="1"/>
  <c r="AK53" i="1"/>
  <c r="P57" i="1"/>
  <c r="L60" i="1"/>
  <c r="K77" i="1"/>
  <c r="AA77" i="1"/>
  <c r="T77" i="1"/>
  <c r="V96" i="1"/>
  <c r="V126" i="1"/>
  <c r="V89" i="1"/>
  <c r="AJ103" i="1"/>
  <c r="AJ127" i="1"/>
  <c r="AC106" i="1"/>
  <c r="K46" i="1"/>
  <c r="AA46" i="1"/>
  <c r="AC49" i="1"/>
  <c r="AA52" i="1"/>
  <c r="AL53" i="1"/>
  <c r="AK54" i="1"/>
  <c r="Q57" i="1"/>
  <c r="M60" i="1"/>
  <c r="L77" i="1"/>
  <c r="AB76" i="1"/>
  <c r="U77" i="1"/>
  <c r="G126" i="1"/>
  <c r="G89" i="1"/>
  <c r="W126" i="1"/>
  <c r="W89" i="1"/>
  <c r="O222" i="1"/>
  <c r="O151" i="1"/>
  <c r="O219" i="1"/>
  <c r="O155" i="1"/>
  <c r="O132" i="1"/>
  <c r="O152" i="1"/>
  <c r="O148" i="1"/>
  <c r="O221" i="1"/>
  <c r="O156" i="1"/>
  <c r="O150" i="1"/>
  <c r="O220" i="1"/>
  <c r="O55" i="1"/>
  <c r="O56" i="1"/>
  <c r="O149" i="1"/>
  <c r="P22" i="1"/>
  <c r="R222" i="1"/>
  <c r="R151" i="1"/>
  <c r="R219" i="1"/>
  <c r="R155" i="1"/>
  <c r="R132" i="1"/>
  <c r="R152" i="1"/>
  <c r="R148" i="1"/>
  <c r="R221" i="1"/>
  <c r="R156" i="1"/>
  <c r="R153" i="1"/>
  <c r="R149" i="1"/>
  <c r="R220" i="1"/>
  <c r="R56" i="1"/>
  <c r="R60" i="1"/>
  <c r="R150" i="1"/>
  <c r="L46" i="1"/>
  <c r="P48" i="1"/>
  <c r="AD49" i="1"/>
  <c r="AC50" i="1"/>
  <c r="AM53" i="1"/>
  <c r="R57" i="1"/>
  <c r="N60" i="1"/>
  <c r="AH74" i="1"/>
  <c r="AH12" i="1" s="1"/>
  <c r="AP12" i="1" s="1"/>
  <c r="M77" i="1"/>
  <c r="AL127" i="1"/>
  <c r="AL109" i="1"/>
  <c r="AE107" i="1"/>
  <c r="AF107" i="1" s="1"/>
  <c r="AG107" i="1" s="1"/>
  <c r="AH107" i="1" s="1"/>
  <c r="AP107" i="1" s="1"/>
  <c r="AQ107" i="1" s="1"/>
  <c r="AR107" i="1" s="1"/>
  <c r="AS107" i="1" s="1"/>
  <c r="AO107" i="1"/>
  <c r="K220" i="1"/>
  <c r="K150" i="1"/>
  <c r="K222" i="1"/>
  <c r="K151" i="1"/>
  <c r="K219" i="1"/>
  <c r="K155" i="1"/>
  <c r="K132" i="1"/>
  <c r="K221" i="1"/>
  <c r="K54" i="1"/>
  <c r="K156" i="1"/>
  <c r="K153" i="1"/>
  <c r="K148" i="1"/>
  <c r="K55" i="1"/>
  <c r="K152" i="1"/>
  <c r="K149" i="1"/>
  <c r="K22" i="1"/>
  <c r="K57" i="1"/>
  <c r="AE13" i="1"/>
  <c r="AE48" i="1" s="1"/>
  <c r="Q22" i="1"/>
  <c r="S57" i="1"/>
  <c r="AJ57" i="1"/>
  <c r="AJ22" i="1"/>
  <c r="AJ141" i="1" s="1"/>
  <c r="M46" i="1"/>
  <c r="G47" i="1"/>
  <c r="W47" i="1"/>
  <c r="AN47" i="1"/>
  <c r="AE49" i="1"/>
  <c r="AD50" i="1"/>
  <c r="L52" i="1"/>
  <c r="K53" i="1"/>
  <c r="AN53" i="1"/>
  <c r="AM54" i="1"/>
  <c r="Y55" i="1"/>
  <c r="Y56" i="1"/>
  <c r="O60" i="1"/>
  <c r="AO74" i="1"/>
  <c r="AO75" i="1" s="1"/>
  <c r="N77" i="1"/>
  <c r="W96" i="1"/>
  <c r="Z148" i="1"/>
  <c r="L22" i="1"/>
  <c r="K14" i="1"/>
  <c r="AK57" i="1"/>
  <c r="N46" i="1"/>
  <c r="X47" i="1"/>
  <c r="R48" i="1"/>
  <c r="AE50" i="1"/>
  <c r="M52" i="1"/>
  <c r="L53" i="1"/>
  <c r="AN54" i="1"/>
  <c r="O77" i="1"/>
  <c r="AN118" i="1"/>
  <c r="AN119" i="1" s="1"/>
  <c r="AN110" i="1"/>
  <c r="AA148" i="1"/>
  <c r="Y156" i="1"/>
  <c r="P222" i="1"/>
  <c r="P151" i="1"/>
  <c r="P219" i="1"/>
  <c r="P155" i="1"/>
  <c r="P132" i="1"/>
  <c r="P152" i="1"/>
  <c r="P148" i="1"/>
  <c r="P221" i="1"/>
  <c r="P156" i="1"/>
  <c r="P220" i="1"/>
  <c r="P55" i="1"/>
  <c r="P56" i="1"/>
  <c r="P149" i="1"/>
  <c r="P153" i="1"/>
  <c r="Q222" i="1"/>
  <c r="Q151" i="1"/>
  <c r="Q219" i="1"/>
  <c r="Q155" i="1"/>
  <c r="Q132" i="1"/>
  <c r="Q152" i="1"/>
  <c r="Q148" i="1"/>
  <c r="Q221" i="1"/>
  <c r="Q156" i="1"/>
  <c r="Q153" i="1"/>
  <c r="Q149" i="1"/>
  <c r="Q220" i="1"/>
  <c r="Q56" i="1"/>
  <c r="Q60" i="1"/>
  <c r="S219" i="1"/>
  <c r="S155" i="1"/>
  <c r="S132" i="1"/>
  <c r="S152" i="1"/>
  <c r="S148" i="1"/>
  <c r="S221" i="1"/>
  <c r="S156" i="1"/>
  <c r="S153" i="1"/>
  <c r="S149" i="1"/>
  <c r="S220" i="1"/>
  <c r="S56" i="1"/>
  <c r="S60" i="1"/>
  <c r="S151" i="1"/>
  <c r="S222" i="1"/>
  <c r="S150" i="1"/>
  <c r="AL150" i="1"/>
  <c r="AL221" i="1"/>
  <c r="AL151" i="1"/>
  <c r="AL155" i="1"/>
  <c r="AL152" i="1"/>
  <c r="AL148" i="1"/>
  <c r="AL220" i="1"/>
  <c r="AL156" i="1"/>
  <c r="AL222" i="1"/>
  <c r="AL60" i="1"/>
  <c r="AL55" i="1"/>
  <c r="AL219" i="1"/>
  <c r="AL149" i="1"/>
  <c r="AL132" i="1"/>
  <c r="AL153" i="1"/>
  <c r="AL57" i="1"/>
  <c r="U22" i="1"/>
  <c r="AL22" i="1"/>
  <c r="AL141" i="1" s="1"/>
  <c r="AF39" i="1"/>
  <c r="AP39" i="1" s="1"/>
  <c r="O46" i="1"/>
  <c r="Y47" i="1"/>
  <c r="S48" i="1"/>
  <c r="AJ48" i="1"/>
  <c r="AE51" i="1"/>
  <c r="N52" i="1"/>
  <c r="AA57" i="1"/>
  <c r="AO91" i="1"/>
  <c r="AE91" i="1"/>
  <c r="AF91" i="1" s="1"/>
  <c r="AG91" i="1" s="1"/>
  <c r="AH91" i="1" s="1"/>
  <c r="AP91" i="1" s="1"/>
  <c r="AQ91" i="1" s="1"/>
  <c r="AR91" i="1" s="1"/>
  <c r="AS91" i="1" s="1"/>
  <c r="AO108" i="1"/>
  <c r="AE108" i="1"/>
  <c r="AF108" i="1" s="1"/>
  <c r="AG108" i="1" s="1"/>
  <c r="AH108" i="1" s="1"/>
  <c r="AP108" i="1" s="1"/>
  <c r="AQ108" i="1" s="1"/>
  <c r="AR108" i="1" s="1"/>
  <c r="AS108" i="1" s="1"/>
  <c r="P150" i="1"/>
  <c r="Z156" i="1"/>
  <c r="AA220" i="1"/>
  <c r="AA150" i="1"/>
  <c r="AA222" i="1"/>
  <c r="AA151" i="1"/>
  <c r="AA219" i="1"/>
  <c r="AA155" i="1"/>
  <c r="AA132" i="1"/>
  <c r="AA221" i="1"/>
  <c r="AA54" i="1"/>
  <c r="AA152" i="1"/>
  <c r="AA55" i="1"/>
  <c r="AA149" i="1"/>
  <c r="AA153" i="1"/>
  <c r="AA156" i="1"/>
  <c r="AK22" i="1"/>
  <c r="AK141" i="1" s="1"/>
  <c r="O14" i="1"/>
  <c r="V57" i="1"/>
  <c r="AM57" i="1"/>
  <c r="P46" i="1"/>
  <c r="Z47" i="1"/>
  <c r="AK48" i="1"/>
  <c r="O52" i="1"/>
  <c r="N53" i="1"/>
  <c r="G54" i="1"/>
  <c r="AJ56" i="1"/>
  <c r="X60" i="1"/>
  <c r="AN77" i="1"/>
  <c r="AJ126" i="1"/>
  <c r="AJ89" i="1"/>
  <c r="AJ96" i="1"/>
  <c r="AO95" i="1"/>
  <c r="AE95" i="1"/>
  <c r="AF95" i="1" s="1"/>
  <c r="AG95" i="1" s="1"/>
  <c r="AH95" i="1" s="1"/>
  <c r="AP95" i="1" s="1"/>
  <c r="AQ95" i="1" s="1"/>
  <c r="AR95" i="1" s="1"/>
  <c r="AS95" i="1" s="1"/>
  <c r="Q150" i="1"/>
  <c r="AO210" i="1"/>
  <c r="AE210" i="1"/>
  <c r="AF210" i="1" s="1"/>
  <c r="AG210" i="1" s="1"/>
  <c r="AH210" i="1" s="1"/>
  <c r="AP210" i="1" s="1"/>
  <c r="AQ210" i="1" s="1"/>
  <c r="AR210" i="1" s="1"/>
  <c r="AS210" i="1" s="1"/>
  <c r="M220" i="1"/>
  <c r="M150" i="1"/>
  <c r="M222" i="1"/>
  <c r="M151" i="1"/>
  <c r="M219" i="1"/>
  <c r="M155" i="1"/>
  <c r="M132" i="1"/>
  <c r="M152" i="1"/>
  <c r="M148" i="1"/>
  <c r="M221" i="1"/>
  <c r="M156" i="1"/>
  <c r="M153" i="1"/>
  <c r="M55" i="1"/>
  <c r="M149" i="1"/>
  <c r="AA14" i="1"/>
  <c r="L14" i="1"/>
  <c r="T219" i="1"/>
  <c r="T155" i="1"/>
  <c r="T132" i="1"/>
  <c r="T152" i="1"/>
  <c r="T148" i="1"/>
  <c r="T221" i="1"/>
  <c r="T156" i="1"/>
  <c r="T153" i="1"/>
  <c r="T149" i="1"/>
  <c r="T220" i="1"/>
  <c r="T56" i="1"/>
  <c r="T60" i="1"/>
  <c r="T151" i="1"/>
  <c r="T53" i="1"/>
  <c r="T222" i="1"/>
  <c r="T150" i="1"/>
  <c r="AM221" i="1"/>
  <c r="AM151" i="1"/>
  <c r="AM155" i="1"/>
  <c r="AM152" i="1"/>
  <c r="AM148" i="1"/>
  <c r="AM220" i="1"/>
  <c r="AM156" i="1"/>
  <c r="AM222" i="1"/>
  <c r="AM60" i="1"/>
  <c r="AM55" i="1"/>
  <c r="AM219" i="1"/>
  <c r="AM149" i="1"/>
  <c r="AM132" i="1"/>
  <c r="AM56" i="1"/>
  <c r="AM153" i="1"/>
  <c r="AM150" i="1"/>
  <c r="W221" i="1"/>
  <c r="W156" i="1"/>
  <c r="W153" i="1"/>
  <c r="W149" i="1"/>
  <c r="W220" i="1"/>
  <c r="W150" i="1"/>
  <c r="W222" i="1"/>
  <c r="W219" i="1"/>
  <c r="W151" i="1"/>
  <c r="W53" i="1"/>
  <c r="W148" i="1"/>
  <c r="W54" i="1"/>
  <c r="W155" i="1"/>
  <c r="W152" i="1"/>
  <c r="W132" i="1"/>
  <c r="AN57" i="1"/>
  <c r="G22" i="1"/>
  <c r="W22" i="1"/>
  <c r="Q46" i="1"/>
  <c r="K47" i="1"/>
  <c r="AA47" i="1"/>
  <c r="AL48" i="1"/>
  <c r="P52" i="1"/>
  <c r="O53" i="1"/>
  <c r="M54" i="1"/>
  <c r="G55" i="1"/>
  <c r="AK56" i="1"/>
  <c r="Y60" i="1"/>
  <c r="AK96" i="1"/>
  <c r="AK126" i="1"/>
  <c r="G96" i="1"/>
  <c r="S103" i="1"/>
  <c r="S127" i="1"/>
  <c r="R22" i="1"/>
  <c r="M14" i="1"/>
  <c r="AK219" i="1"/>
  <c r="AK132" i="1"/>
  <c r="AK150" i="1"/>
  <c r="AK221" i="1"/>
  <c r="AK151" i="1"/>
  <c r="AK155" i="1"/>
  <c r="AK152" i="1"/>
  <c r="AK148" i="1"/>
  <c r="AK220" i="1"/>
  <c r="AK60" i="1"/>
  <c r="AK55" i="1"/>
  <c r="AK222" i="1"/>
  <c r="AK149" i="1"/>
  <c r="AK153" i="1"/>
  <c r="AK156" i="1"/>
  <c r="V152" i="1"/>
  <c r="V148" i="1"/>
  <c r="V221" i="1"/>
  <c r="V156" i="1"/>
  <c r="V153" i="1"/>
  <c r="V149" i="1"/>
  <c r="V220" i="1"/>
  <c r="V150" i="1"/>
  <c r="V222" i="1"/>
  <c r="V60" i="1"/>
  <c r="V151" i="1"/>
  <c r="V53" i="1"/>
  <c r="V219" i="1"/>
  <c r="V155" i="1"/>
  <c r="V132" i="1"/>
  <c r="G221" i="1"/>
  <c r="G156" i="1"/>
  <c r="G153" i="1"/>
  <c r="G149" i="1"/>
  <c r="G220" i="1"/>
  <c r="G150" i="1"/>
  <c r="G222" i="1"/>
  <c r="G219" i="1"/>
  <c r="G53" i="1"/>
  <c r="G151" i="1"/>
  <c r="G148" i="1"/>
  <c r="G155" i="1"/>
  <c r="G57" i="1"/>
  <c r="X221" i="1"/>
  <c r="X156" i="1"/>
  <c r="X153" i="1"/>
  <c r="X149" i="1"/>
  <c r="X220" i="1"/>
  <c r="X150" i="1"/>
  <c r="X222" i="1"/>
  <c r="X219" i="1"/>
  <c r="X53" i="1"/>
  <c r="X148" i="1"/>
  <c r="X54" i="1"/>
  <c r="X155" i="1"/>
  <c r="X152" i="1"/>
  <c r="X132" i="1"/>
  <c r="H57" i="1"/>
  <c r="H22" i="1"/>
  <c r="X22" i="1"/>
  <c r="R46" i="1"/>
  <c r="L47" i="1"/>
  <c r="V48" i="1"/>
  <c r="AM48" i="1"/>
  <c r="Q52" i="1"/>
  <c r="P53" i="1"/>
  <c r="N54" i="1"/>
  <c r="H55" i="1"/>
  <c r="AL56" i="1"/>
  <c r="AL77" i="1"/>
  <c r="AL126" i="1"/>
  <c r="AL96" i="1"/>
  <c r="AN134" i="1"/>
  <c r="AN133" i="1"/>
  <c r="AN97" i="1"/>
  <c r="T103" i="1"/>
  <c r="T127" i="1"/>
  <c r="S109" i="1"/>
  <c r="G152" i="1"/>
  <c r="AA22" i="1"/>
  <c r="AJ219" i="1"/>
  <c r="AJ132" i="1"/>
  <c r="AJ150" i="1"/>
  <c r="AJ221" i="1"/>
  <c r="AJ151" i="1"/>
  <c r="AJ155" i="1"/>
  <c r="AJ220" i="1"/>
  <c r="AJ54" i="1"/>
  <c r="AJ152" i="1"/>
  <c r="AJ60" i="1"/>
  <c r="AJ55" i="1"/>
  <c r="AJ222" i="1"/>
  <c r="AJ149" i="1"/>
  <c r="AJ153" i="1"/>
  <c r="AJ156" i="1"/>
  <c r="AJ148" i="1"/>
  <c r="T57" i="1"/>
  <c r="T22" i="1"/>
  <c r="U57" i="1"/>
  <c r="AN221" i="1"/>
  <c r="AN151" i="1"/>
  <c r="AN155" i="1"/>
  <c r="AN152" i="1"/>
  <c r="AN148" i="1"/>
  <c r="AN220" i="1"/>
  <c r="AN156" i="1"/>
  <c r="AN222" i="1"/>
  <c r="AN219" i="1"/>
  <c r="AN55" i="1"/>
  <c r="AN149" i="1"/>
  <c r="AN132" i="1"/>
  <c r="AN56" i="1"/>
  <c r="AN153" i="1"/>
  <c r="AN150" i="1"/>
  <c r="R14" i="1"/>
  <c r="AH10" i="1"/>
  <c r="I153" i="1"/>
  <c r="I149" i="1"/>
  <c r="I220" i="1"/>
  <c r="I150" i="1"/>
  <c r="I222" i="1"/>
  <c r="I151" i="1"/>
  <c r="I219" i="1"/>
  <c r="I54" i="1"/>
  <c r="I156" i="1"/>
  <c r="I148" i="1"/>
  <c r="I155" i="1"/>
  <c r="I152" i="1"/>
  <c r="I132" i="1"/>
  <c r="I221" i="1"/>
  <c r="S21" i="1"/>
  <c r="S46" i="1"/>
  <c r="AJ46" i="1"/>
  <c r="M47" i="1"/>
  <c r="G48" i="1"/>
  <c r="W48" i="1"/>
  <c r="AN48" i="1"/>
  <c r="R52" i="1"/>
  <c r="AK52" i="1"/>
  <c r="Q53" i="1"/>
  <c r="O54" i="1"/>
  <c r="I55" i="1"/>
  <c r="I56" i="1"/>
  <c r="AA60" i="1"/>
  <c r="AM126" i="1"/>
  <c r="AM96" i="1"/>
  <c r="I133" i="1"/>
  <c r="I134" i="1"/>
  <c r="I97" i="1"/>
  <c r="U103" i="1"/>
  <c r="U127" i="1"/>
  <c r="U109" i="1"/>
  <c r="T109" i="1"/>
  <c r="G132" i="1"/>
  <c r="N153" i="1"/>
  <c r="N14" i="1"/>
  <c r="U152" i="1"/>
  <c r="U148" i="1"/>
  <c r="U221" i="1"/>
  <c r="U156" i="1"/>
  <c r="U153" i="1"/>
  <c r="U149" i="1"/>
  <c r="U220" i="1"/>
  <c r="U150" i="1"/>
  <c r="U222" i="1"/>
  <c r="U60" i="1"/>
  <c r="U151" i="1"/>
  <c r="U53" i="1"/>
  <c r="U219" i="1"/>
  <c r="U155" i="1"/>
  <c r="U132" i="1"/>
  <c r="P14" i="1"/>
  <c r="Q14" i="1"/>
  <c r="W57" i="1"/>
  <c r="AG10" i="1"/>
  <c r="H221" i="1"/>
  <c r="H156" i="1"/>
  <c r="H153" i="1"/>
  <c r="H149" i="1"/>
  <c r="H220" i="1"/>
  <c r="H150" i="1"/>
  <c r="H222" i="1"/>
  <c r="H219" i="1"/>
  <c r="H54" i="1"/>
  <c r="H151" i="1"/>
  <c r="H148" i="1"/>
  <c r="H155" i="1"/>
  <c r="H152" i="1"/>
  <c r="H132" i="1"/>
  <c r="X57" i="1"/>
  <c r="Y153" i="1"/>
  <c r="Y149" i="1"/>
  <c r="Y220" i="1"/>
  <c r="Y150" i="1"/>
  <c r="Y222" i="1"/>
  <c r="Y151" i="1"/>
  <c r="Y219" i="1"/>
  <c r="Y148" i="1"/>
  <c r="Y54" i="1"/>
  <c r="Y52" i="1"/>
  <c r="Y155" i="1"/>
  <c r="Y152" i="1"/>
  <c r="Y132" i="1"/>
  <c r="Y221" i="1"/>
  <c r="S14" i="1"/>
  <c r="I22" i="1"/>
  <c r="J153" i="1"/>
  <c r="J149" i="1"/>
  <c r="J220" i="1"/>
  <c r="J150" i="1"/>
  <c r="J222" i="1"/>
  <c r="J151" i="1"/>
  <c r="J219" i="1"/>
  <c r="J155" i="1"/>
  <c r="J54" i="1"/>
  <c r="J156" i="1"/>
  <c r="J148" i="1"/>
  <c r="J152" i="1"/>
  <c r="J132" i="1"/>
  <c r="J221" i="1"/>
  <c r="Z153" i="1"/>
  <c r="Z149" i="1"/>
  <c r="Z220" i="1"/>
  <c r="Z150" i="1"/>
  <c r="Z222" i="1"/>
  <c r="Z151" i="1"/>
  <c r="Z219" i="1"/>
  <c r="Z155" i="1"/>
  <c r="Z54" i="1"/>
  <c r="Z152" i="1"/>
  <c r="Z132" i="1"/>
  <c r="Z221" i="1"/>
  <c r="T14" i="1"/>
  <c r="T21" i="1"/>
  <c r="J22" i="1"/>
  <c r="Z22" i="1"/>
  <c r="T46" i="1"/>
  <c r="AK46" i="1"/>
  <c r="N47" i="1"/>
  <c r="H48" i="1"/>
  <c r="X48" i="1"/>
  <c r="S52" i="1"/>
  <c r="AL52" i="1"/>
  <c r="R53" i="1"/>
  <c r="P54" i="1"/>
  <c r="J55" i="1"/>
  <c r="J56" i="1"/>
  <c r="AJ109" i="1"/>
  <c r="O153" i="1"/>
  <c r="K126" i="1"/>
  <c r="AA126" i="1"/>
  <c r="P133" i="1"/>
  <c r="N134" i="1"/>
  <c r="AN103" i="1"/>
  <c r="V109" i="1"/>
  <c r="AM109" i="1"/>
  <c r="AJ116" i="1"/>
  <c r="L126" i="1"/>
  <c r="K127" i="1"/>
  <c r="Q133" i="1"/>
  <c r="G109" i="1"/>
  <c r="W109" i="1"/>
  <c r="Z134" i="1"/>
  <c r="H109" i="1"/>
  <c r="X109" i="1"/>
  <c r="AL116" i="1"/>
  <c r="I109" i="1"/>
  <c r="Y109" i="1"/>
  <c r="AC76" i="1"/>
  <c r="J109" i="1"/>
  <c r="Z109" i="1"/>
  <c r="AN116" i="1"/>
  <c r="V127" i="1"/>
  <c r="K109" i="1"/>
  <c r="AA109" i="1"/>
  <c r="Q116" i="1"/>
  <c r="W127" i="1"/>
  <c r="S131" i="1"/>
  <c r="AC94" i="1"/>
  <c r="J97" i="1"/>
  <c r="Z97" i="1"/>
  <c r="L109" i="1"/>
  <c r="R116" i="1"/>
  <c r="X127" i="1"/>
  <c r="G103" i="1"/>
  <c r="M109" i="1"/>
  <c r="Y127" i="1"/>
  <c r="H89" i="1"/>
  <c r="X89" i="1"/>
  <c r="L97" i="1"/>
  <c r="N109" i="1"/>
  <c r="T116" i="1"/>
  <c r="AA127" i="1"/>
  <c r="AB172" i="1"/>
  <c r="M97" i="1"/>
  <c r="AB177" i="1"/>
  <c r="O109" i="1"/>
  <c r="U116" i="1"/>
  <c r="AC93" i="1"/>
  <c r="N97" i="1"/>
  <c r="AC100" i="1"/>
  <c r="Z103" i="1"/>
  <c r="P109" i="1"/>
  <c r="V116" i="1"/>
  <c r="O97" i="1"/>
  <c r="Q109" i="1"/>
  <c r="G116" i="1"/>
  <c r="W116" i="1"/>
  <c r="J134" i="1"/>
  <c r="P97" i="1"/>
  <c r="L103" i="1"/>
  <c r="R109" i="1"/>
  <c r="H116" i="1"/>
  <c r="X116" i="1"/>
  <c r="AF195" i="1"/>
  <c r="AP195" i="1" s="1"/>
  <c r="AQ195" i="1" s="1"/>
  <c r="AO195" i="1"/>
  <c r="AC77" i="1" l="1"/>
  <c r="AA134" i="1"/>
  <c r="AA97" i="1"/>
  <c r="AC48" i="1"/>
  <c r="AO36" i="1"/>
  <c r="AO64" i="1" s="1"/>
  <c r="H97" i="1"/>
  <c r="Y97" i="1"/>
  <c r="Y133" i="1"/>
  <c r="V26" i="1"/>
  <c r="V62" i="1" s="1"/>
  <c r="AM26" i="1"/>
  <c r="AM61" i="1" s="1"/>
  <c r="AM138" i="1" s="1"/>
  <c r="AM140" i="1" s="1"/>
  <c r="AP72" i="1"/>
  <c r="AP73" i="1" s="1"/>
  <c r="AN26" i="1"/>
  <c r="AN61" i="1" s="1"/>
  <c r="AN138" i="1" s="1"/>
  <c r="AN140" i="1" s="1"/>
  <c r="AN58" i="1"/>
  <c r="Y58" i="1"/>
  <c r="K134" i="1"/>
  <c r="Y23" i="1"/>
  <c r="AG76" i="1"/>
  <c r="H133" i="1"/>
  <c r="AP74" i="1"/>
  <c r="AQ74" i="1" s="1"/>
  <c r="AB13" i="1"/>
  <c r="AB47" i="1" s="1"/>
  <c r="AF51" i="1"/>
  <c r="M134" i="1"/>
  <c r="AF50" i="1"/>
  <c r="AB50" i="1"/>
  <c r="AP11" i="1"/>
  <c r="AP50" i="1" s="1"/>
  <c r="AM58" i="1"/>
  <c r="S58" i="1"/>
  <c r="AM23" i="1"/>
  <c r="S26" i="1"/>
  <c r="S62" i="1" s="1"/>
  <c r="AK110" i="1"/>
  <c r="X97" i="1"/>
  <c r="X133" i="1"/>
  <c r="AN23" i="1"/>
  <c r="AP51" i="1"/>
  <c r="W134" i="1"/>
  <c r="W133" i="1"/>
  <c r="W97" i="1"/>
  <c r="AB197" i="1"/>
  <c r="AB101" i="1"/>
  <c r="AB175" i="1" s="1"/>
  <c r="AB87" i="1"/>
  <c r="AB60" i="1"/>
  <c r="AB17" i="1"/>
  <c r="AB16" i="1"/>
  <c r="AB18" i="1"/>
  <c r="AB52" i="1"/>
  <c r="AB99" i="1"/>
  <c r="AJ23" i="1"/>
  <c r="AJ26" i="1"/>
  <c r="AJ58" i="1"/>
  <c r="N58" i="1"/>
  <c r="N23" i="1"/>
  <c r="N26" i="1"/>
  <c r="R110" i="1"/>
  <c r="R118" i="1"/>
  <c r="Z110" i="1"/>
  <c r="Z118" i="1"/>
  <c r="X26" i="1"/>
  <c r="X23" i="1"/>
  <c r="X58" i="1"/>
  <c r="AD181" i="1"/>
  <c r="AD164" i="1"/>
  <c r="AD221" i="1" s="1"/>
  <c r="AD193" i="1"/>
  <c r="AD197" i="1"/>
  <c r="AD86" i="1"/>
  <c r="AD101" i="1"/>
  <c r="AD87" i="1"/>
  <c r="AD16" i="1"/>
  <c r="AD17" i="1"/>
  <c r="AD52" i="1"/>
  <c r="AD99" i="1"/>
  <c r="AD18" i="1"/>
  <c r="AD19" i="1"/>
  <c r="AD60" i="1"/>
  <c r="AE46" i="1"/>
  <c r="K110" i="1"/>
  <c r="K118" i="1"/>
  <c r="R58" i="1"/>
  <c r="R23" i="1"/>
  <c r="R26" i="1"/>
  <c r="AO71" i="1"/>
  <c r="AO76" i="1"/>
  <c r="AF35" i="1"/>
  <c r="AG35" i="1" s="1"/>
  <c r="AH35" i="1" s="1"/>
  <c r="O110" i="1"/>
  <c r="O118" i="1"/>
  <c r="AH49" i="1"/>
  <c r="AH13" i="1"/>
  <c r="AH46" i="1" s="1"/>
  <c r="Q58" i="1"/>
  <c r="Q23" i="1"/>
  <c r="Q26" i="1"/>
  <c r="AD48" i="1"/>
  <c r="M58" i="1"/>
  <c r="M26" i="1"/>
  <c r="M23" i="1"/>
  <c r="V30" i="1"/>
  <c r="V27" i="1"/>
  <c r="AL26" i="1"/>
  <c r="AL23" i="1"/>
  <c r="AL58" i="1"/>
  <c r="U110" i="1"/>
  <c r="U118" i="1"/>
  <c r="U119" i="1" s="1"/>
  <c r="AR195" i="1"/>
  <c r="AM118" i="1"/>
  <c r="AM119" i="1" s="1"/>
  <c r="AM110" i="1"/>
  <c r="AL134" i="1"/>
  <c r="AL133" i="1"/>
  <c r="AL97" i="1"/>
  <c r="W26" i="1"/>
  <c r="W23" i="1"/>
  <c r="W58" i="1"/>
  <c r="AE181" i="1"/>
  <c r="AE164" i="1"/>
  <c r="AE193" i="1"/>
  <c r="AE197" i="1"/>
  <c r="AE86" i="1"/>
  <c r="AE101" i="1"/>
  <c r="AE87" i="1"/>
  <c r="AE99" i="1"/>
  <c r="AE16" i="1"/>
  <c r="AE18" i="1"/>
  <c r="AE17" i="1"/>
  <c r="AE19" i="1"/>
  <c r="AE52" i="1"/>
  <c r="AE47" i="1"/>
  <c r="AE60" i="1"/>
  <c r="AB46" i="1"/>
  <c r="AC181" i="1"/>
  <c r="AC164" i="1"/>
  <c r="AC221" i="1" s="1"/>
  <c r="AC193" i="1"/>
  <c r="AC86" i="1"/>
  <c r="AC197" i="1"/>
  <c r="AC101" i="1"/>
  <c r="AC87" i="1"/>
  <c r="AC16" i="1"/>
  <c r="AC18" i="1"/>
  <c r="AC17" i="1"/>
  <c r="AC60" i="1"/>
  <c r="AC52" i="1"/>
  <c r="AC19" i="1"/>
  <c r="AC99" i="1"/>
  <c r="AD47" i="1"/>
  <c r="P58" i="1"/>
  <c r="P23" i="1"/>
  <c r="P26" i="1"/>
  <c r="G110" i="1"/>
  <c r="G118" i="1"/>
  <c r="G119" i="1" s="1"/>
  <c r="Y110" i="1"/>
  <c r="Y118" i="1"/>
  <c r="G26" i="1"/>
  <c r="G23" i="1"/>
  <c r="G58" i="1"/>
  <c r="I110" i="1"/>
  <c r="I118" i="1"/>
  <c r="K58" i="1"/>
  <c r="K23" i="1"/>
  <c r="K26" i="1"/>
  <c r="AC129" i="1"/>
  <c r="AD106" i="1"/>
  <c r="S134" i="1"/>
  <c r="S133" i="1"/>
  <c r="S97" i="1"/>
  <c r="AD93" i="1"/>
  <c r="AD172" i="1" s="1"/>
  <c r="I26" i="1"/>
  <c r="I58" i="1"/>
  <c r="I23" i="1"/>
  <c r="AA23" i="1"/>
  <c r="AA26" i="1"/>
  <c r="AA58" i="1"/>
  <c r="G134" i="1"/>
  <c r="G133" i="1"/>
  <c r="G97" i="1"/>
  <c r="Y30" i="1"/>
  <c r="Y27" i="1"/>
  <c r="Y62" i="1"/>
  <c r="Y61" i="1"/>
  <c r="W110" i="1"/>
  <c r="W118" i="1"/>
  <c r="W119" i="1" s="1"/>
  <c r="M118" i="1"/>
  <c r="M110" i="1"/>
  <c r="J110" i="1"/>
  <c r="J118" i="1"/>
  <c r="AM134" i="1"/>
  <c r="AM133" i="1"/>
  <c r="AM97" i="1"/>
  <c r="AG13" i="1"/>
  <c r="AG49" i="1"/>
  <c r="AO13" i="1"/>
  <c r="AL118" i="1"/>
  <c r="AL119" i="1" s="1"/>
  <c r="AL110" i="1"/>
  <c r="AF36" i="1"/>
  <c r="AG36" i="1" s="1"/>
  <c r="AH36" i="1" s="1"/>
  <c r="T110" i="1"/>
  <c r="T118" i="1"/>
  <c r="T119" i="1" s="1"/>
  <c r="U58" i="1"/>
  <c r="U26" i="1"/>
  <c r="U23" i="1"/>
  <c r="V110" i="1"/>
  <c r="V118" i="1"/>
  <c r="V119" i="1" s="1"/>
  <c r="X110" i="1"/>
  <c r="X118" i="1"/>
  <c r="S110" i="1"/>
  <c r="S118" i="1"/>
  <c r="S119" i="1" s="1"/>
  <c r="AK134" i="1"/>
  <c r="AK133" i="1"/>
  <c r="AK97" i="1"/>
  <c r="AK121" i="1"/>
  <c r="U134" i="1"/>
  <c r="U133" i="1"/>
  <c r="U97" i="1"/>
  <c r="AJ110" i="1"/>
  <c r="AJ118" i="1"/>
  <c r="AJ119" i="1" s="1"/>
  <c r="L26" i="1"/>
  <c r="L23" i="1"/>
  <c r="L58" i="1"/>
  <c r="O58" i="1"/>
  <c r="O23" i="1"/>
  <c r="O26" i="1"/>
  <c r="L110" i="1"/>
  <c r="L118" i="1"/>
  <c r="AD94" i="1"/>
  <c r="H110" i="1"/>
  <c r="H118" i="1"/>
  <c r="J58" i="1"/>
  <c r="J23" i="1"/>
  <c r="J26" i="1"/>
  <c r="AK26" i="1"/>
  <c r="AK23" i="1"/>
  <c r="AK58" i="1"/>
  <c r="AC47" i="1"/>
  <c r="H26" i="1"/>
  <c r="H23" i="1"/>
  <c r="H58" i="1"/>
  <c r="AJ134" i="1"/>
  <c r="AJ133" i="1"/>
  <c r="AJ97" i="1"/>
  <c r="AB48" i="1"/>
  <c r="AH51" i="1"/>
  <c r="AH76" i="1"/>
  <c r="V134" i="1"/>
  <c r="V133" i="1"/>
  <c r="V97" i="1"/>
  <c r="AE77" i="1"/>
  <c r="T134" i="1"/>
  <c r="T133" i="1"/>
  <c r="T97" i="1"/>
  <c r="AO35" i="1"/>
  <c r="AC177" i="1"/>
  <c r="AD100" i="1"/>
  <c r="AQ39" i="1"/>
  <c r="AR39" i="1" s="1"/>
  <c r="AS39" i="1" s="1"/>
  <c r="AP78" i="1"/>
  <c r="AB222" i="1"/>
  <c r="T23" i="1"/>
  <c r="T58" i="1"/>
  <c r="T26" i="1"/>
  <c r="AC172" i="1"/>
  <c r="Q110" i="1"/>
  <c r="Q118" i="1"/>
  <c r="Z23" i="1"/>
  <c r="Z58" i="1"/>
  <c r="Z26" i="1"/>
  <c r="N118" i="1"/>
  <c r="N110" i="1"/>
  <c r="P110" i="1"/>
  <c r="P118" i="1"/>
  <c r="AA110" i="1"/>
  <c r="AA118" i="1"/>
  <c r="AN121" i="1"/>
  <c r="AF76" i="1"/>
  <c r="AF10" i="1"/>
  <c r="AP70" i="1"/>
  <c r="AD77" i="1"/>
  <c r="AM27" i="1" l="1"/>
  <c r="AM62" i="1"/>
  <c r="AM30" i="1"/>
  <c r="AQ72" i="1"/>
  <c r="AQ11" i="1" s="1"/>
  <c r="AN30" i="1"/>
  <c r="V61" i="1"/>
  <c r="AB77" i="1"/>
  <c r="AN27" i="1"/>
  <c r="AB86" i="1"/>
  <c r="AN62" i="1"/>
  <c r="AB193" i="1"/>
  <c r="AP75" i="1"/>
  <c r="AR72" i="1"/>
  <c r="AR11" i="1" s="1"/>
  <c r="S61" i="1"/>
  <c r="S27" i="1"/>
  <c r="S30" i="1"/>
  <c r="S63" i="1" s="1"/>
  <c r="G121" i="1"/>
  <c r="AP35" i="1"/>
  <c r="AQ35" i="1" s="1"/>
  <c r="AR35" i="1" s="1"/>
  <c r="AS35" i="1" s="1"/>
  <c r="AH77" i="1"/>
  <c r="AH48" i="1"/>
  <c r="AB19" i="1"/>
  <c r="AB20" i="1" s="1"/>
  <c r="AB164" i="1"/>
  <c r="AO164" i="1" s="1"/>
  <c r="V121" i="1"/>
  <c r="AB181" i="1"/>
  <c r="AO181" i="1" s="1"/>
  <c r="U121" i="1"/>
  <c r="AD171" i="1"/>
  <c r="AO17" i="1"/>
  <c r="AO54" i="1" s="1"/>
  <c r="AM121" i="1"/>
  <c r="AO197" i="1"/>
  <c r="AO153" i="1" s="1"/>
  <c r="AO172" i="1"/>
  <c r="AD20" i="1"/>
  <c r="N61" i="1"/>
  <c r="N27" i="1"/>
  <c r="N62" i="1"/>
  <c r="N30" i="1"/>
  <c r="AE190" i="1"/>
  <c r="AE219" i="1"/>
  <c r="AE220" i="1"/>
  <c r="Q119" i="1"/>
  <c r="Q121" i="1"/>
  <c r="AG181" i="1"/>
  <c r="AG164" i="1"/>
  <c r="AG221" i="1" s="1"/>
  <c r="AG193" i="1"/>
  <c r="AG197" i="1"/>
  <c r="AG101" i="1"/>
  <c r="AG87" i="1"/>
  <c r="AG60" i="1"/>
  <c r="AG99" i="1"/>
  <c r="AG18" i="1"/>
  <c r="AG86" i="1"/>
  <c r="AG17" i="1"/>
  <c r="AG19" i="1"/>
  <c r="AG52" i="1"/>
  <c r="AG47" i="1"/>
  <c r="AG16" i="1"/>
  <c r="AG48" i="1"/>
  <c r="AG77" i="1"/>
  <c r="AC170" i="1"/>
  <c r="AB170" i="1"/>
  <c r="AB132" i="1"/>
  <c r="I62" i="1"/>
  <c r="I61" i="1"/>
  <c r="I30" i="1"/>
  <c r="I27" i="1"/>
  <c r="T62" i="1"/>
  <c r="T30" i="1"/>
  <c r="T61" i="1"/>
  <c r="T27" i="1"/>
  <c r="M61" i="1"/>
  <c r="M27" i="1"/>
  <c r="M30" i="1"/>
  <c r="M62" i="1"/>
  <c r="AO77" i="1"/>
  <c r="AE171" i="1"/>
  <c r="AO87" i="1"/>
  <c r="AO149" i="1" s="1"/>
  <c r="AO193" i="1"/>
  <c r="AO156" i="1" s="1"/>
  <c r="AB200" i="1"/>
  <c r="AO101" i="1"/>
  <c r="AO151" i="1" s="1"/>
  <c r="AD175" i="1"/>
  <c r="AE93" i="1"/>
  <c r="AE172" i="1" s="1"/>
  <c r="AO93" i="1"/>
  <c r="AO157" i="1" s="1"/>
  <c r="R62" i="1"/>
  <c r="R61" i="1"/>
  <c r="R27" i="1"/>
  <c r="R30" i="1"/>
  <c r="AE170" i="1"/>
  <c r="AD132" i="1"/>
  <c r="AO86" i="1"/>
  <c r="AJ62" i="1"/>
  <c r="AJ61" i="1"/>
  <c r="AJ138" i="1" s="1"/>
  <c r="AJ27" i="1"/>
  <c r="AJ30" i="1"/>
  <c r="O61" i="1"/>
  <c r="O62" i="1"/>
  <c r="O27" i="1"/>
  <c r="O30" i="1"/>
  <c r="AG46" i="1"/>
  <c r="AC102" i="1"/>
  <c r="AC109" i="1" s="1"/>
  <c r="AC173" i="1"/>
  <c r="AP71" i="1"/>
  <c r="AP76" i="1"/>
  <c r="AQ70" i="1"/>
  <c r="V136" i="1"/>
  <c r="V162" i="1"/>
  <c r="V178" i="1" s="1"/>
  <c r="V135" i="1"/>
  <c r="V31" i="1"/>
  <c r="V63" i="1"/>
  <c r="AD200" i="1"/>
  <c r="AB102" i="1"/>
  <c r="AB109" i="1" s="1"/>
  <c r="AB173" i="1"/>
  <c r="W121" i="1"/>
  <c r="H27" i="1"/>
  <c r="H62" i="1"/>
  <c r="H61" i="1"/>
  <c r="H30" i="1"/>
  <c r="AF13" i="1"/>
  <c r="AF77" i="1" s="1"/>
  <c r="AP10" i="1"/>
  <c r="AF49" i="1"/>
  <c r="AE20" i="1"/>
  <c r="J119" i="1"/>
  <c r="J121" i="1"/>
  <c r="AD170" i="1"/>
  <c r="AC132" i="1"/>
  <c r="AE175" i="1"/>
  <c r="K119" i="1"/>
  <c r="K121" i="1"/>
  <c r="X119" i="1"/>
  <c r="X121" i="1"/>
  <c r="W30" i="1"/>
  <c r="W27" i="1"/>
  <c r="W62" i="1"/>
  <c r="W61" i="1"/>
  <c r="L61" i="1"/>
  <c r="L62" i="1"/>
  <c r="L30" i="1"/>
  <c r="L27" i="1"/>
  <c r="AA119" i="1"/>
  <c r="AA121" i="1"/>
  <c r="U27" i="1"/>
  <c r="U30" i="1"/>
  <c r="U62" i="1"/>
  <c r="U61" i="1"/>
  <c r="P119" i="1"/>
  <c r="P121" i="1"/>
  <c r="S121" i="1"/>
  <c r="P61" i="1"/>
  <c r="P62" i="1"/>
  <c r="P27" i="1"/>
  <c r="P30" i="1"/>
  <c r="AC200" i="1"/>
  <c r="AE132" i="1"/>
  <c r="AD220" i="1"/>
  <c r="AD190" i="1"/>
  <c r="AD219" i="1"/>
  <c r="AL61" i="1"/>
  <c r="AL138" i="1" s="1"/>
  <c r="AL140" i="1" s="1"/>
  <c r="AL62" i="1"/>
  <c r="AL27" i="1"/>
  <c r="AL30" i="1"/>
  <c r="R119" i="1"/>
  <c r="R121" i="1"/>
  <c r="G27" i="1"/>
  <c r="G62" i="1"/>
  <c r="G61" i="1"/>
  <c r="G30" i="1"/>
  <c r="AC175" i="1"/>
  <c r="AD177" i="1"/>
  <c r="AO177" i="1" s="1"/>
  <c r="AE100" i="1"/>
  <c r="AE102" i="1" s="1"/>
  <c r="AO100" i="1"/>
  <c r="AO94" i="1"/>
  <c r="AE94" i="1"/>
  <c r="N119" i="1"/>
  <c r="N121" i="1"/>
  <c r="AA61" i="1"/>
  <c r="AA30" i="1"/>
  <c r="AA62" i="1"/>
  <c r="AA27" i="1"/>
  <c r="AR74" i="1"/>
  <c r="AQ12" i="1"/>
  <c r="AO18" i="1"/>
  <c r="AO55" i="1" s="1"/>
  <c r="Z119" i="1"/>
  <c r="Z121" i="1"/>
  <c r="AC171" i="1"/>
  <c r="AB171" i="1"/>
  <c r="I119" i="1"/>
  <c r="I121" i="1"/>
  <c r="AC20" i="1"/>
  <c r="Y119" i="1"/>
  <c r="Y121" i="1"/>
  <c r="AE173" i="1"/>
  <c r="AS195" i="1"/>
  <c r="AJ121" i="1"/>
  <c r="AP36" i="1"/>
  <c r="AD129" i="1"/>
  <c r="AO106" i="1"/>
  <c r="AE106" i="1"/>
  <c r="L119" i="1"/>
  <c r="L121" i="1"/>
  <c r="AC220" i="1"/>
  <c r="AC190" i="1"/>
  <c r="AC219" i="1"/>
  <c r="AE200" i="1"/>
  <c r="AH181" i="1"/>
  <c r="AH164" i="1"/>
  <c r="AH221" i="1" s="1"/>
  <c r="AH193" i="1"/>
  <c r="AH197" i="1"/>
  <c r="AH101" i="1"/>
  <c r="AH87" i="1"/>
  <c r="AP87" i="1" s="1"/>
  <c r="AH60" i="1"/>
  <c r="AH99" i="1"/>
  <c r="AH86" i="1"/>
  <c r="AH17" i="1"/>
  <c r="AH18" i="1"/>
  <c r="AH19" i="1"/>
  <c r="AH52" i="1"/>
  <c r="AH16" i="1"/>
  <c r="AH47" i="1"/>
  <c r="AO16" i="1"/>
  <c r="AO53" i="1" s="1"/>
  <c r="K61" i="1"/>
  <c r="K62" i="1"/>
  <c r="K30" i="1"/>
  <c r="K27" i="1"/>
  <c r="AD102" i="1"/>
  <c r="AO99" i="1"/>
  <c r="AO150" i="1" s="1"/>
  <c r="AD173" i="1"/>
  <c r="AO60" i="1"/>
  <c r="AO52" i="1"/>
  <c r="AO48" i="1"/>
  <c r="AO46" i="1"/>
  <c r="AO47" i="1"/>
  <c r="O119" i="1"/>
  <c r="O121" i="1"/>
  <c r="AL121" i="1"/>
  <c r="AK62" i="1"/>
  <c r="AK61" i="1"/>
  <c r="AK138" i="1" s="1"/>
  <c r="AK140" i="1" s="1"/>
  <c r="AK30" i="1"/>
  <c r="AK27" i="1"/>
  <c r="J62" i="1"/>
  <c r="J61" i="1"/>
  <c r="J30" i="1"/>
  <c r="J27" i="1"/>
  <c r="Y136" i="1"/>
  <c r="Y162" i="1"/>
  <c r="Y178" i="1" s="1"/>
  <c r="Y135" i="1"/>
  <c r="Y63" i="1"/>
  <c r="Y31" i="1"/>
  <c r="H119" i="1"/>
  <c r="H121" i="1"/>
  <c r="Q62" i="1"/>
  <c r="Q61" i="1"/>
  <c r="Q27" i="1"/>
  <c r="Q30" i="1"/>
  <c r="M119" i="1"/>
  <c r="M121" i="1"/>
  <c r="AM136" i="1"/>
  <c r="AM162" i="1"/>
  <c r="AM178" i="1" s="1"/>
  <c r="AM135" i="1"/>
  <c r="AM31" i="1"/>
  <c r="AM63" i="1"/>
  <c r="Z30" i="1"/>
  <c r="Z27" i="1"/>
  <c r="Z62" i="1"/>
  <c r="Z61" i="1"/>
  <c r="AN136" i="1"/>
  <c r="AN162" i="1"/>
  <c r="AN178" i="1" s="1"/>
  <c r="AN135" i="1"/>
  <c r="AN31" i="1"/>
  <c r="AN63" i="1"/>
  <c r="T121" i="1"/>
  <c r="AQ50" i="1"/>
  <c r="AE221" i="1"/>
  <c r="X30" i="1"/>
  <c r="X27" i="1"/>
  <c r="X62" i="1"/>
  <c r="X61" i="1"/>
  <c r="AS72" i="1" l="1"/>
  <c r="AS11" i="1" s="1"/>
  <c r="S31" i="1"/>
  <c r="S135" i="1"/>
  <c r="S136" i="1"/>
  <c r="AO19" i="1"/>
  <c r="AO56" i="1" s="1"/>
  <c r="AB112" i="1"/>
  <c r="AO175" i="1"/>
  <c r="AB221" i="1"/>
  <c r="S162" i="1"/>
  <c r="S178" i="1" s="1"/>
  <c r="S204" i="1" s="1"/>
  <c r="AB92" i="1"/>
  <c r="AC163" i="1" s="1"/>
  <c r="AB219" i="1"/>
  <c r="AB220" i="1"/>
  <c r="AB190" i="1"/>
  <c r="AO190" i="1" s="1"/>
  <c r="AG200" i="1"/>
  <c r="AG20" i="1"/>
  <c r="AG57" i="1" s="1"/>
  <c r="AO171" i="1"/>
  <c r="AE109" i="1"/>
  <c r="AO200" i="1"/>
  <c r="AH20" i="1"/>
  <c r="AH57" i="1" s="1"/>
  <c r="AH190" i="1"/>
  <c r="AH219" i="1"/>
  <c r="AH220" i="1"/>
  <c r="V216" i="1"/>
  <c r="V179" i="1"/>
  <c r="V218" i="1"/>
  <c r="V223" i="1"/>
  <c r="V217" i="1"/>
  <c r="V204" i="1"/>
  <c r="AC112" i="1"/>
  <c r="AO152" i="1"/>
  <c r="AO220" i="1"/>
  <c r="AO219" i="1"/>
  <c r="AG190" i="1"/>
  <c r="AG219" i="1"/>
  <c r="AG220" i="1"/>
  <c r="AP49" i="1"/>
  <c r="AH22" i="1"/>
  <c r="AF46" i="1"/>
  <c r="AL136" i="1"/>
  <c r="AL162" i="1"/>
  <c r="AL178" i="1" s="1"/>
  <c r="AL135" i="1"/>
  <c r="AL31" i="1"/>
  <c r="AL63" i="1"/>
  <c r="W136" i="1"/>
  <c r="W162" i="1"/>
  <c r="W178" i="1" s="1"/>
  <c r="W135" i="1"/>
  <c r="W63" i="1"/>
  <c r="W31" i="1"/>
  <c r="AS50" i="1"/>
  <c r="J136" i="1"/>
  <c r="J162" i="1"/>
  <c r="J178" i="1" s="1"/>
  <c r="J135" i="1"/>
  <c r="J63" i="1"/>
  <c r="J31" i="1"/>
  <c r="AG132" i="1"/>
  <c r="AH170" i="1"/>
  <c r="G136" i="1"/>
  <c r="G162" i="1"/>
  <c r="G178" i="1" s="1"/>
  <c r="G135" i="1"/>
  <c r="G31" i="1"/>
  <c r="G63" i="1"/>
  <c r="X136" i="1"/>
  <c r="X162" i="1"/>
  <c r="X178" i="1" s="1"/>
  <c r="X135" i="1"/>
  <c r="X63" i="1"/>
  <c r="X31" i="1"/>
  <c r="H136" i="1"/>
  <c r="H162" i="1"/>
  <c r="H178" i="1" s="1"/>
  <c r="H135" i="1"/>
  <c r="H63" i="1"/>
  <c r="H31" i="1"/>
  <c r="P162" i="1"/>
  <c r="P178" i="1" s="1"/>
  <c r="P135" i="1"/>
  <c r="P136" i="1"/>
  <c r="P31" i="1"/>
  <c r="P63" i="1"/>
  <c r="AA136" i="1"/>
  <c r="AA162" i="1"/>
  <c r="AA135" i="1"/>
  <c r="AA63" i="1"/>
  <c r="AA31" i="1"/>
  <c r="AM216" i="1"/>
  <c r="AM218" i="1"/>
  <c r="AM223" i="1"/>
  <c r="AM179" i="1"/>
  <c r="AM217" i="1"/>
  <c r="AM204" i="1"/>
  <c r="AD109" i="1"/>
  <c r="AO102" i="1"/>
  <c r="AE129" i="1"/>
  <c r="AF106" i="1"/>
  <c r="O162" i="1"/>
  <c r="O178" i="1" s="1"/>
  <c r="O135" i="1"/>
  <c r="O136" i="1"/>
  <c r="O31" i="1"/>
  <c r="O63" i="1"/>
  <c r="R162" i="1"/>
  <c r="R178" i="1" s="1"/>
  <c r="R135" i="1"/>
  <c r="R31" i="1"/>
  <c r="R63" i="1"/>
  <c r="R136" i="1"/>
  <c r="I136" i="1"/>
  <c r="I162" i="1"/>
  <c r="I178" i="1" s="1"/>
  <c r="I135" i="1"/>
  <c r="I63" i="1"/>
  <c r="I31" i="1"/>
  <c r="N162" i="1"/>
  <c r="N178" i="1" s="1"/>
  <c r="N135" i="1"/>
  <c r="N63" i="1"/>
  <c r="N136" i="1"/>
  <c r="N31" i="1"/>
  <c r="AJ136" i="1"/>
  <c r="AJ162" i="1"/>
  <c r="AJ178" i="1" s="1"/>
  <c r="AJ135" i="1"/>
  <c r="AJ31" i="1"/>
  <c r="AJ63" i="1"/>
  <c r="AF94" i="1"/>
  <c r="AO173" i="1"/>
  <c r="AH173" i="1"/>
  <c r="AP99" i="1"/>
  <c r="Q162" i="1"/>
  <c r="Q178" i="1" s="1"/>
  <c r="Q135" i="1"/>
  <c r="Q136" i="1"/>
  <c r="Q31" i="1"/>
  <c r="Q63" i="1"/>
  <c r="K136" i="1"/>
  <c r="K162" i="1"/>
  <c r="K178" i="1" s="1"/>
  <c r="K135" i="1"/>
  <c r="K63" i="1"/>
  <c r="K31" i="1"/>
  <c r="AH175" i="1"/>
  <c r="AP101" i="1"/>
  <c r="AE177" i="1"/>
  <c r="AF100" i="1"/>
  <c r="M162" i="1"/>
  <c r="M178" i="1" s="1"/>
  <c r="M135" i="1"/>
  <c r="M63" i="1"/>
  <c r="M136" i="1"/>
  <c r="M31" i="1"/>
  <c r="AE57" i="1"/>
  <c r="AE22" i="1"/>
  <c r="AO221" i="1"/>
  <c r="AO155" i="1"/>
  <c r="Z136" i="1"/>
  <c r="Z162" i="1"/>
  <c r="Z178" i="1" s="1"/>
  <c r="Z135" i="1"/>
  <c r="Z63" i="1"/>
  <c r="Z31" i="1"/>
  <c r="T136" i="1"/>
  <c r="T31" i="1"/>
  <c r="T63" i="1"/>
  <c r="T162" i="1"/>
  <c r="T178" i="1" s="1"/>
  <c r="T135" i="1"/>
  <c r="AH132" i="1"/>
  <c r="AP86" i="1"/>
  <c r="U136" i="1"/>
  <c r="U162" i="1"/>
  <c r="U178" i="1" s="1"/>
  <c r="U31" i="1"/>
  <c r="U63" i="1"/>
  <c r="U135" i="1"/>
  <c r="AH171" i="1"/>
  <c r="AQ76" i="1"/>
  <c r="AR70" i="1"/>
  <c r="AQ10" i="1"/>
  <c r="Y218" i="1"/>
  <c r="Y223" i="1"/>
  <c r="Y217" i="1"/>
  <c r="Y204" i="1"/>
  <c r="Y216" i="1"/>
  <c r="Y179" i="1"/>
  <c r="AF181" i="1"/>
  <c r="AF164" i="1"/>
  <c r="AF193" i="1"/>
  <c r="AF197" i="1"/>
  <c r="AP197" i="1" s="1"/>
  <c r="AF101" i="1"/>
  <c r="AF175" i="1" s="1"/>
  <c r="AF87" i="1"/>
  <c r="AF17" i="1"/>
  <c r="AP17" i="1" s="1"/>
  <c r="AF86" i="1"/>
  <c r="AF19" i="1"/>
  <c r="AP19" i="1" s="1"/>
  <c r="AF52" i="1"/>
  <c r="AF16" i="1"/>
  <c r="AF99" i="1"/>
  <c r="AF18" i="1"/>
  <c r="AP18" i="1" s="1"/>
  <c r="AF60" i="1"/>
  <c r="AF47" i="1"/>
  <c r="AF48" i="1"/>
  <c r="AP13" i="1"/>
  <c r="AP77" i="1" s="1"/>
  <c r="AC57" i="1"/>
  <c r="AC22" i="1"/>
  <c r="AR50" i="1"/>
  <c r="AQ36" i="1"/>
  <c r="AR36" i="1" s="1"/>
  <c r="AS36" i="1" s="1"/>
  <c r="AP64" i="1"/>
  <c r="AO170" i="1"/>
  <c r="AD57" i="1"/>
  <c r="AD22" i="1"/>
  <c r="AO148" i="1"/>
  <c r="AO132" i="1"/>
  <c r="AO129" i="1"/>
  <c r="AK136" i="1"/>
  <c r="AK162" i="1"/>
  <c r="AK178" i="1" s="1"/>
  <c r="AK135" i="1"/>
  <c r="AK31" i="1"/>
  <c r="AK63" i="1"/>
  <c r="AH200" i="1"/>
  <c r="AQ51" i="1"/>
  <c r="AN218" i="1"/>
  <c r="AN223" i="1"/>
  <c r="AN179" i="1"/>
  <c r="AN217" i="1"/>
  <c r="AN204" i="1"/>
  <c r="AN216" i="1"/>
  <c r="AB57" i="1"/>
  <c r="AO20" i="1"/>
  <c r="AO57" i="1" s="1"/>
  <c r="AB22" i="1"/>
  <c r="AS74" i="1"/>
  <c r="AS12" i="1" s="1"/>
  <c r="AR12" i="1"/>
  <c r="L136" i="1"/>
  <c r="L162" i="1"/>
  <c r="L178" i="1" s="1"/>
  <c r="L135" i="1"/>
  <c r="L63" i="1"/>
  <c r="L31" i="1"/>
  <c r="AF93" i="1"/>
  <c r="AF172" i="1" s="1"/>
  <c r="S218" i="1" l="1"/>
  <c r="S223" i="1"/>
  <c r="AC92" i="1"/>
  <c r="AD163" i="1" s="1"/>
  <c r="AD222" i="1" s="1"/>
  <c r="S217" i="1"/>
  <c r="S179" i="1"/>
  <c r="AG175" i="1"/>
  <c r="S216" i="1"/>
  <c r="AG22" i="1"/>
  <c r="AG26" i="1" s="1"/>
  <c r="AP153" i="1"/>
  <c r="AP151" i="1"/>
  <c r="AP55" i="1"/>
  <c r="AP54" i="1"/>
  <c r="AP56" i="1"/>
  <c r="AP149" i="1"/>
  <c r="AP150" i="1"/>
  <c r="AP175" i="1"/>
  <c r="W179" i="1"/>
  <c r="W218" i="1"/>
  <c r="W223" i="1"/>
  <c r="W217" i="1"/>
  <c r="W204" i="1"/>
  <c r="W216" i="1"/>
  <c r="Y205" i="1"/>
  <c r="Y208" i="1"/>
  <c r="K223" i="1"/>
  <c r="K217" i="1"/>
  <c r="K204" i="1"/>
  <c r="K216" i="1"/>
  <c r="K179" i="1"/>
  <c r="K218" i="1"/>
  <c r="AG58" i="1"/>
  <c r="AG38" i="1"/>
  <c r="AP148" i="1"/>
  <c r="AP132" i="1"/>
  <c r="AD112" i="1"/>
  <c r="AG93" i="1"/>
  <c r="G179" i="1"/>
  <c r="G218" i="1"/>
  <c r="G223" i="1"/>
  <c r="G217" i="1"/>
  <c r="G204" i="1"/>
  <c r="G216" i="1"/>
  <c r="AJ204" i="1"/>
  <c r="AJ216" i="1"/>
  <c r="AJ218" i="1"/>
  <c r="AJ223" i="1"/>
  <c r="AJ179" i="1"/>
  <c r="AJ217" i="1"/>
  <c r="AF132" i="1"/>
  <c r="AG170" i="1"/>
  <c r="AF170" i="1"/>
  <c r="AP170" i="1" s="1"/>
  <c r="H179" i="1"/>
  <c r="H218" i="1"/>
  <c r="H223" i="1"/>
  <c r="H217" i="1"/>
  <c r="H204" i="1"/>
  <c r="H216" i="1"/>
  <c r="V208" i="1"/>
  <c r="V205" i="1"/>
  <c r="P217" i="1"/>
  <c r="P204" i="1"/>
  <c r="P216" i="1"/>
  <c r="P179" i="1"/>
  <c r="P218" i="1"/>
  <c r="P223" i="1"/>
  <c r="AL216" i="1"/>
  <c r="AL218" i="1"/>
  <c r="AL223" i="1"/>
  <c r="AL179" i="1"/>
  <c r="AL217" i="1"/>
  <c r="AL204" i="1"/>
  <c r="AG94" i="1"/>
  <c r="T204" i="1"/>
  <c r="T216" i="1"/>
  <c r="T179" i="1"/>
  <c r="T218" i="1"/>
  <c r="T223" i="1"/>
  <c r="T217" i="1"/>
  <c r="J218" i="1"/>
  <c r="J223" i="1"/>
  <c r="J217" i="1"/>
  <c r="J204" i="1"/>
  <c r="J216" i="1"/>
  <c r="J179" i="1"/>
  <c r="N217" i="1"/>
  <c r="N204" i="1"/>
  <c r="N216" i="1"/>
  <c r="N179" i="1"/>
  <c r="N218" i="1"/>
  <c r="N223" i="1"/>
  <c r="AF129" i="1"/>
  <c r="AG106" i="1"/>
  <c r="AA178" i="1"/>
  <c r="AF173" i="1"/>
  <c r="AF102" i="1"/>
  <c r="AF109" i="1" s="1"/>
  <c r="AD92" i="1"/>
  <c r="AQ13" i="1"/>
  <c r="AQ77" i="1" s="1"/>
  <c r="AQ46" i="1"/>
  <c r="AQ49" i="1"/>
  <c r="AR51" i="1"/>
  <c r="O217" i="1"/>
  <c r="O204" i="1"/>
  <c r="O216" i="1"/>
  <c r="O179" i="1"/>
  <c r="O218" i="1"/>
  <c r="O223" i="1"/>
  <c r="AH58" i="1"/>
  <c r="AH26" i="1"/>
  <c r="AH38" i="1"/>
  <c r="AE58" i="1"/>
  <c r="AE38" i="1"/>
  <c r="AE26" i="1"/>
  <c r="S208" i="1"/>
  <c r="S205" i="1"/>
  <c r="Q204" i="1"/>
  <c r="Q216" i="1"/>
  <c r="Q179" i="1"/>
  <c r="Q218" i="1"/>
  <c r="Q223" i="1"/>
  <c r="Q217" i="1"/>
  <c r="L223" i="1"/>
  <c r="L217" i="1"/>
  <c r="L204" i="1"/>
  <c r="L216" i="1"/>
  <c r="L179" i="1"/>
  <c r="L218" i="1"/>
  <c r="AG171" i="1"/>
  <c r="AF171" i="1"/>
  <c r="AF177" i="1"/>
  <c r="AG100" i="1"/>
  <c r="AK204" i="1"/>
  <c r="AK216" i="1"/>
  <c r="AK218" i="1"/>
  <c r="AK223" i="1"/>
  <c r="AK179" i="1"/>
  <c r="AK217" i="1"/>
  <c r="AB38" i="1"/>
  <c r="AB58" i="1"/>
  <c r="AB26" i="1"/>
  <c r="AO22" i="1"/>
  <c r="AC58" i="1"/>
  <c r="AC26" i="1"/>
  <c r="AC38" i="1"/>
  <c r="AF200" i="1"/>
  <c r="AP200" i="1" s="1"/>
  <c r="AP193" i="1"/>
  <c r="AP156" i="1" s="1"/>
  <c r="AG173" i="1"/>
  <c r="X179" i="1"/>
  <c r="X218" i="1"/>
  <c r="X223" i="1"/>
  <c r="X217" i="1"/>
  <c r="X204" i="1"/>
  <c r="X216" i="1"/>
  <c r="AR76" i="1"/>
  <c r="AR10" i="1"/>
  <c r="AS70" i="1"/>
  <c r="AP60" i="1"/>
  <c r="AP52" i="1"/>
  <c r="AP47" i="1"/>
  <c r="AP48" i="1"/>
  <c r="AP46" i="1"/>
  <c r="R204" i="1"/>
  <c r="R216" i="1"/>
  <c r="R179" i="1"/>
  <c r="R218" i="1"/>
  <c r="R223" i="1"/>
  <c r="R217" i="1"/>
  <c r="AC222" i="1"/>
  <c r="M217" i="1"/>
  <c r="M204" i="1"/>
  <c r="M216" i="1"/>
  <c r="M179" i="1"/>
  <c r="M218" i="1"/>
  <c r="M223" i="1"/>
  <c r="AF190" i="1"/>
  <c r="AP190" i="1" s="1"/>
  <c r="AF219" i="1"/>
  <c r="AF220" i="1"/>
  <c r="AP181" i="1"/>
  <c r="I218" i="1"/>
  <c r="I223" i="1"/>
  <c r="I217" i="1"/>
  <c r="I204" i="1"/>
  <c r="I216" i="1"/>
  <c r="I179" i="1"/>
  <c r="AO109" i="1"/>
  <c r="AD58" i="1"/>
  <c r="AD38" i="1"/>
  <c r="AD26" i="1"/>
  <c r="AM208" i="1"/>
  <c r="AM205" i="1"/>
  <c r="AF20" i="1"/>
  <c r="AP16" i="1"/>
  <c r="AP53" i="1" s="1"/>
  <c r="AS51" i="1"/>
  <c r="Z218" i="1"/>
  <c r="Z223" i="1"/>
  <c r="Z217" i="1"/>
  <c r="Z204" i="1"/>
  <c r="Z216" i="1"/>
  <c r="Z179" i="1"/>
  <c r="AF221" i="1"/>
  <c r="AP164" i="1"/>
  <c r="AN208" i="1"/>
  <c r="AN205" i="1"/>
  <c r="U216" i="1"/>
  <c r="U179" i="1"/>
  <c r="U218" i="1"/>
  <c r="U223" i="1"/>
  <c r="U217" i="1"/>
  <c r="U204" i="1"/>
  <c r="AP171" i="1" l="1"/>
  <c r="AO58" i="1"/>
  <c r="AD62" i="1"/>
  <c r="AD29" i="1"/>
  <c r="AD30" i="1"/>
  <c r="AH94" i="1"/>
  <c r="AJ205" i="1"/>
  <c r="AJ208" i="1"/>
  <c r="AC29" i="1"/>
  <c r="AC62" i="1"/>
  <c r="AC30" i="1"/>
  <c r="AK205" i="1"/>
  <c r="AK208" i="1"/>
  <c r="AP152" i="1"/>
  <c r="AP220" i="1"/>
  <c r="AP219" i="1"/>
  <c r="V211" i="1"/>
  <c r="V209" i="1"/>
  <c r="N205" i="1"/>
  <c r="N208" i="1"/>
  <c r="AC40" i="1"/>
  <c r="AC59" i="1"/>
  <c r="AQ164" i="1"/>
  <c r="AQ221" i="1" s="1"/>
  <c r="AQ193" i="1"/>
  <c r="AQ197" i="1"/>
  <c r="AQ181" i="1"/>
  <c r="AQ52" i="1"/>
  <c r="AQ99" i="1"/>
  <c r="AQ86" i="1"/>
  <c r="AQ101" i="1"/>
  <c r="AQ175" i="1" s="1"/>
  <c r="AQ18" i="1"/>
  <c r="AQ17" i="1"/>
  <c r="AQ19" i="1"/>
  <c r="AQ16" i="1"/>
  <c r="AQ60" i="1"/>
  <c r="AQ87" i="1"/>
  <c r="AQ47" i="1"/>
  <c r="AQ48" i="1"/>
  <c r="AH93" i="1"/>
  <c r="AP93" i="1" s="1"/>
  <c r="L205" i="1"/>
  <c r="L208" i="1"/>
  <c r="AG172" i="1"/>
  <c r="W208" i="1"/>
  <c r="W205" i="1"/>
  <c r="Q208" i="1"/>
  <c r="Q205" i="1"/>
  <c r="G208" i="1"/>
  <c r="G205" i="1"/>
  <c r="AE62" i="1"/>
  <c r="AE29" i="1"/>
  <c r="K205" i="1"/>
  <c r="K208" i="1"/>
  <c r="AD40" i="1"/>
  <c r="AD59" i="1"/>
  <c r="AN209" i="1"/>
  <c r="AN211" i="1"/>
  <c r="AH40" i="1"/>
  <c r="AH59" i="1"/>
  <c r="M205" i="1"/>
  <c r="M208" i="1"/>
  <c r="AB59" i="1"/>
  <c r="AB40" i="1"/>
  <c r="AO38" i="1"/>
  <c r="AO59" i="1" s="1"/>
  <c r="AG177" i="1"/>
  <c r="AH100" i="1"/>
  <c r="AG102" i="1"/>
  <c r="AG109" i="1" s="1"/>
  <c r="S211" i="1"/>
  <c r="S209" i="1"/>
  <c r="AM209" i="1"/>
  <c r="AM211" i="1"/>
  <c r="AP155" i="1"/>
  <c r="AP221" i="1"/>
  <c r="AS10" i="1"/>
  <c r="AS76" i="1"/>
  <c r="AR13" i="1"/>
  <c r="AR49" i="1"/>
  <c r="Z205" i="1"/>
  <c r="Z208" i="1"/>
  <c r="AA223" i="1"/>
  <c r="AA217" i="1"/>
  <c r="AA204" i="1"/>
  <c r="AA216" i="1"/>
  <c r="AA179" i="1"/>
  <c r="AA218" i="1"/>
  <c r="X208" i="1"/>
  <c r="X205" i="1"/>
  <c r="AF57" i="1"/>
  <c r="AF22" i="1"/>
  <c r="AP20" i="1"/>
  <c r="AP57" i="1" s="1"/>
  <c r="H208" i="1"/>
  <c r="H205" i="1"/>
  <c r="AE40" i="1"/>
  <c r="AE59" i="1"/>
  <c r="AE163" i="1"/>
  <c r="AO92" i="1"/>
  <c r="AE92" i="1"/>
  <c r="AH62" i="1"/>
  <c r="AH29" i="1"/>
  <c r="AH30" i="1" s="1"/>
  <c r="AO112" i="1"/>
  <c r="AE112" i="1"/>
  <c r="AO163" i="1"/>
  <c r="AO141" i="1" s="1"/>
  <c r="AG129" i="1"/>
  <c r="AH106" i="1"/>
  <c r="I205" i="1"/>
  <c r="I208" i="1"/>
  <c r="O208" i="1"/>
  <c r="O205" i="1"/>
  <c r="P208" i="1"/>
  <c r="P205" i="1"/>
  <c r="AG62" i="1"/>
  <c r="AG29" i="1"/>
  <c r="AG30" i="1" s="1"/>
  <c r="T208" i="1"/>
  <c r="T205" i="1"/>
  <c r="R208" i="1"/>
  <c r="R205" i="1"/>
  <c r="AL205" i="1"/>
  <c r="AL208" i="1"/>
  <c r="Y211" i="1"/>
  <c r="Y209" i="1"/>
  <c r="AB29" i="1"/>
  <c r="AB62" i="1"/>
  <c r="AO26" i="1"/>
  <c r="AO62" i="1" s="1"/>
  <c r="J205" i="1"/>
  <c r="J208" i="1"/>
  <c r="AP173" i="1"/>
  <c r="U208" i="1"/>
  <c r="U205" i="1"/>
  <c r="AG40" i="1"/>
  <c r="AG59" i="1"/>
  <c r="AF112" i="1" l="1"/>
  <c r="AR193" i="1"/>
  <c r="AR197" i="1"/>
  <c r="AR181" i="1"/>
  <c r="AR164" i="1"/>
  <c r="AR221" i="1" s="1"/>
  <c r="AR52" i="1"/>
  <c r="AR99" i="1"/>
  <c r="AR86" i="1"/>
  <c r="AR101" i="1"/>
  <c r="AR175" i="1" s="1"/>
  <c r="AR18" i="1"/>
  <c r="AR19" i="1"/>
  <c r="AR17" i="1"/>
  <c r="AR60" i="1"/>
  <c r="AR16" i="1"/>
  <c r="AR87" i="1"/>
  <c r="AR171" i="1" s="1"/>
  <c r="AR47" i="1"/>
  <c r="AR48" i="1"/>
  <c r="AH162" i="1"/>
  <c r="AH34" i="1"/>
  <c r="AH33" i="1"/>
  <c r="AH63" i="1"/>
  <c r="AQ173" i="1"/>
  <c r="AQ220" i="1"/>
  <c r="AQ190" i="1"/>
  <c r="AQ219" i="1"/>
  <c r="AJ209" i="1"/>
  <c r="AJ211" i="1"/>
  <c r="AS49" i="1"/>
  <c r="AS13" i="1"/>
  <c r="AK209" i="1"/>
  <c r="AK211" i="1"/>
  <c r="AP157" i="1"/>
  <c r="AQ93" i="1"/>
  <c r="AO29" i="1"/>
  <c r="AO61" i="1" s="1"/>
  <c r="AO138" i="1" s="1"/>
  <c r="AO140" i="1" s="1"/>
  <c r="AG162" i="1"/>
  <c r="AG33" i="1"/>
  <c r="AG34" i="1"/>
  <c r="AG63" i="1"/>
  <c r="I211" i="1"/>
  <c r="I209" i="1"/>
  <c r="R209" i="1"/>
  <c r="R211" i="1"/>
  <c r="Q209" i="1"/>
  <c r="Q211" i="1"/>
  <c r="T211" i="1"/>
  <c r="T209" i="1"/>
  <c r="P209" i="1"/>
  <c r="P211" i="1"/>
  <c r="AH172" i="1"/>
  <c r="AP172" i="1" s="1"/>
  <c r="AQ171" i="1"/>
  <c r="AP94" i="1"/>
  <c r="AF58" i="1"/>
  <c r="AF38" i="1"/>
  <c r="AF26" i="1"/>
  <c r="AP22" i="1"/>
  <c r="X211" i="1"/>
  <c r="X209" i="1"/>
  <c r="AE30" i="1"/>
  <c r="N209" i="1"/>
  <c r="N211" i="1"/>
  <c r="AD162" i="1"/>
  <c r="AD178" i="1" s="1"/>
  <c r="AD63" i="1"/>
  <c r="AD33" i="1"/>
  <c r="AD34" i="1"/>
  <c r="AQ132" i="1"/>
  <c r="AQ170" i="1"/>
  <c r="AF163" i="1"/>
  <c r="AF222" i="1" s="1"/>
  <c r="AF92" i="1"/>
  <c r="AB30" i="1"/>
  <c r="AH177" i="1"/>
  <c r="AP177" i="1" s="1"/>
  <c r="AP100" i="1"/>
  <c r="AQ100" i="1" s="1"/>
  <c r="AQ102" i="1" s="1"/>
  <c r="AH102" i="1"/>
  <c r="AL209" i="1"/>
  <c r="AL211" i="1"/>
  <c r="AR77" i="1"/>
  <c r="AO40" i="1"/>
  <c r="AQ20" i="1"/>
  <c r="W211" i="1"/>
  <c r="W209" i="1"/>
  <c r="AC162" i="1"/>
  <c r="AC178" i="1" s="1"/>
  <c r="AC63" i="1"/>
  <c r="AC33" i="1"/>
  <c r="AC34" i="1"/>
  <c r="K211" i="1"/>
  <c r="K209" i="1"/>
  <c r="AH129" i="1"/>
  <c r="AP106" i="1"/>
  <c r="H211" i="1"/>
  <c r="H209" i="1"/>
  <c r="U211" i="1"/>
  <c r="U209" i="1"/>
  <c r="J211" i="1"/>
  <c r="J209" i="1"/>
  <c r="L211" i="1"/>
  <c r="L209" i="1"/>
  <c r="AA205" i="1"/>
  <c r="AA208" i="1"/>
  <c r="AQ200" i="1"/>
  <c r="O209" i="1"/>
  <c r="O211" i="1"/>
  <c r="AE222" i="1"/>
  <c r="Z211" i="1"/>
  <c r="Z209" i="1"/>
  <c r="AO222" i="1"/>
  <c r="AO154" i="1"/>
  <c r="AR46" i="1"/>
  <c r="M209" i="1"/>
  <c r="M211" i="1"/>
  <c r="G211" i="1"/>
  <c r="G209" i="1"/>
  <c r="AP58" i="1" l="1"/>
  <c r="AQ106" i="1"/>
  <c r="AP129" i="1"/>
  <c r="AD217" i="1"/>
  <c r="AD204" i="1"/>
  <c r="AD216" i="1"/>
  <c r="AD218" i="1"/>
  <c r="AD223" i="1"/>
  <c r="AR93" i="1"/>
  <c r="AR172" i="1" s="1"/>
  <c r="AE162" i="1"/>
  <c r="AE33" i="1"/>
  <c r="AE34" i="1"/>
  <c r="AE63" i="1"/>
  <c r="AG163" i="1"/>
  <c r="AG178" i="1" s="1"/>
  <c r="AG92" i="1"/>
  <c r="AR132" i="1"/>
  <c r="AQ177" i="1"/>
  <c r="AR100" i="1"/>
  <c r="AR102" i="1" s="1"/>
  <c r="AR173" i="1"/>
  <c r="AQ172" i="1"/>
  <c r="AR220" i="1"/>
  <c r="AR190" i="1"/>
  <c r="AR219" i="1"/>
  <c r="AS193" i="1"/>
  <c r="AS197" i="1"/>
  <c r="AS181" i="1"/>
  <c r="AS164" i="1"/>
  <c r="AS221" i="1" s="1"/>
  <c r="AS99" i="1"/>
  <c r="AS86" i="1"/>
  <c r="AS132" i="1" s="1"/>
  <c r="AS101" i="1"/>
  <c r="AS175" i="1" s="1"/>
  <c r="AS18" i="1"/>
  <c r="AS17" i="1"/>
  <c r="AS19" i="1"/>
  <c r="AS16" i="1"/>
  <c r="AS60" i="1"/>
  <c r="AS87" i="1"/>
  <c r="AS171" i="1" s="1"/>
  <c r="AS52" i="1"/>
  <c r="AS47" i="1"/>
  <c r="AS48" i="1"/>
  <c r="AH109" i="1"/>
  <c r="AP102" i="1"/>
  <c r="AF62" i="1"/>
  <c r="AF29" i="1"/>
  <c r="AP29" i="1" s="1"/>
  <c r="AP26" i="1"/>
  <c r="AP62" i="1" s="1"/>
  <c r="AQ109" i="1"/>
  <c r="AA211" i="1"/>
  <c r="AA209" i="1"/>
  <c r="AB207" i="1"/>
  <c r="AR200" i="1"/>
  <c r="AS77" i="1"/>
  <c r="AR20" i="1"/>
  <c r="AG112" i="1"/>
  <c r="AB162" i="1"/>
  <c r="AB63" i="1"/>
  <c r="AB114" i="1"/>
  <c r="AB33" i="1"/>
  <c r="AB34" i="1"/>
  <c r="AO30" i="1"/>
  <c r="AC217" i="1"/>
  <c r="AC204" i="1"/>
  <c r="AC216" i="1"/>
  <c r="AC218" i="1"/>
  <c r="AC223" i="1"/>
  <c r="AF40" i="1"/>
  <c r="AP40" i="1" s="1"/>
  <c r="AF59" i="1"/>
  <c r="AP38" i="1"/>
  <c r="AP59" i="1" s="1"/>
  <c r="AS46" i="1"/>
  <c r="AR170" i="1"/>
  <c r="AQ57" i="1"/>
  <c r="AQ22" i="1"/>
  <c r="AQ94" i="1"/>
  <c r="AQ138" i="1" l="1"/>
  <c r="AS170" i="1"/>
  <c r="AS20" i="1"/>
  <c r="AS200" i="1"/>
  <c r="AR57" i="1"/>
  <c r="AR22" i="1"/>
  <c r="AH112" i="1"/>
  <c r="AE178" i="1"/>
  <c r="AR94" i="1"/>
  <c r="AH163" i="1"/>
  <c r="AH92" i="1"/>
  <c r="AP109" i="1"/>
  <c r="AO34" i="1"/>
  <c r="AO63" i="1"/>
  <c r="AO33" i="1"/>
  <c r="AS93" i="1"/>
  <c r="AS172" i="1" s="1"/>
  <c r="AC114" i="1"/>
  <c r="AB115" i="1"/>
  <c r="AP61" i="1"/>
  <c r="AP138" i="1" s="1"/>
  <c r="AB178" i="1"/>
  <c r="AO162" i="1"/>
  <c r="AG222" i="1"/>
  <c r="AR106" i="1"/>
  <c r="AR109" i="1" s="1"/>
  <c r="AQ129" i="1"/>
  <c r="AG204" i="1"/>
  <c r="AG216" i="1"/>
  <c r="AG218" i="1"/>
  <c r="AG217" i="1"/>
  <c r="AG223" i="1"/>
  <c r="AR177" i="1"/>
  <c r="AS100" i="1"/>
  <c r="AS177" i="1" s="1"/>
  <c r="AQ38" i="1"/>
  <c r="AQ58" i="1"/>
  <c r="AQ26" i="1"/>
  <c r="AF30" i="1"/>
  <c r="AS173" i="1"/>
  <c r="AS220" i="1"/>
  <c r="AS190" i="1"/>
  <c r="AS219" i="1"/>
  <c r="AR138" i="1" l="1"/>
  <c r="AS57" i="1"/>
  <c r="AS22" i="1"/>
  <c r="AQ59" i="1"/>
  <c r="AQ40" i="1"/>
  <c r="AB217" i="1"/>
  <c r="AB204" i="1"/>
  <c r="AB216" i="1"/>
  <c r="AB218" i="1"/>
  <c r="AB223" i="1"/>
  <c r="AO178" i="1"/>
  <c r="AB131" i="1"/>
  <c r="AB118" i="1"/>
  <c r="AB135" i="1"/>
  <c r="AS94" i="1"/>
  <c r="AQ29" i="1"/>
  <c r="AQ30" i="1" s="1"/>
  <c r="AQ62" i="1"/>
  <c r="AH222" i="1"/>
  <c r="AH178" i="1"/>
  <c r="AP112" i="1"/>
  <c r="AQ112" i="1" s="1"/>
  <c r="AF162" i="1"/>
  <c r="AF33" i="1"/>
  <c r="AF34" i="1"/>
  <c r="AF63" i="1"/>
  <c r="AP30" i="1"/>
  <c r="AP92" i="1"/>
  <c r="AD114" i="1"/>
  <c r="AC115" i="1"/>
  <c r="AE217" i="1"/>
  <c r="AE204" i="1"/>
  <c r="AE216" i="1"/>
  <c r="AE218" i="1"/>
  <c r="AE223" i="1"/>
  <c r="AR58" i="1"/>
  <c r="AR26" i="1"/>
  <c r="AR38" i="1"/>
  <c r="AS102" i="1"/>
  <c r="AP163" i="1"/>
  <c r="AP141" i="1" s="1"/>
  <c r="AS106" i="1"/>
  <c r="AR129" i="1"/>
  <c r="AS138" i="1" l="1"/>
  <c r="AS109" i="1"/>
  <c r="AS38" i="1"/>
  <c r="AS26" i="1"/>
  <c r="AS58" i="1"/>
  <c r="AQ162" i="1"/>
  <c r="AQ63" i="1"/>
  <c r="AQ34" i="1"/>
  <c r="AQ33" i="1"/>
  <c r="AP63" i="1"/>
  <c r="AP34" i="1"/>
  <c r="AP33" i="1"/>
  <c r="AE114" i="1"/>
  <c r="AO114" i="1"/>
  <c r="AD115" i="1"/>
  <c r="AP222" i="1"/>
  <c r="AP154" i="1"/>
  <c r="AR29" i="1"/>
  <c r="AR30" i="1" s="1"/>
  <c r="AR62" i="1"/>
  <c r="AQ163" i="1"/>
  <c r="AQ92" i="1"/>
  <c r="AR59" i="1"/>
  <c r="AR40" i="1"/>
  <c r="AO204" i="1"/>
  <c r="AB208" i="1"/>
  <c r="AO218" i="1"/>
  <c r="AO217" i="1"/>
  <c r="AO216" i="1"/>
  <c r="AO223" i="1"/>
  <c r="AS129" i="1"/>
  <c r="AH204" i="1"/>
  <c r="AH216" i="1"/>
  <c r="AH218" i="1"/>
  <c r="AH217" i="1"/>
  <c r="AH223" i="1"/>
  <c r="AF178" i="1"/>
  <c r="AP162" i="1"/>
  <c r="AR112" i="1"/>
  <c r="AC131" i="1"/>
  <c r="AC118" i="1"/>
  <c r="AC135" i="1"/>
  <c r="AQ222" i="1" l="1"/>
  <c r="AQ141" i="1"/>
  <c r="AS59" i="1"/>
  <c r="AS40" i="1"/>
  <c r="AS62" i="1"/>
  <c r="AS29" i="1"/>
  <c r="AS30" i="1" s="1"/>
  <c r="AR162" i="1"/>
  <c r="AR63" i="1"/>
  <c r="AR34" i="1"/>
  <c r="AR33" i="1"/>
  <c r="AR163" i="1"/>
  <c r="AR92" i="1"/>
  <c r="AF217" i="1"/>
  <c r="AF204" i="1"/>
  <c r="AP204" i="1" s="1"/>
  <c r="AF216" i="1"/>
  <c r="AF218" i="1"/>
  <c r="AF223" i="1"/>
  <c r="AP178" i="1"/>
  <c r="AF114" i="1"/>
  <c r="AE115" i="1"/>
  <c r="AQ178" i="1"/>
  <c r="AO115" i="1"/>
  <c r="AD131" i="1"/>
  <c r="AD118" i="1"/>
  <c r="AO118" i="1" s="1"/>
  <c r="AD135" i="1"/>
  <c r="AS112" i="1"/>
  <c r="AC207" i="1"/>
  <c r="AC208" i="1" s="1"/>
  <c r="AB84" i="1"/>
  <c r="AB211" i="1" s="1"/>
  <c r="AR222" i="1" l="1"/>
  <c r="AR141" i="1"/>
  <c r="AS63" i="1"/>
  <c r="AS162" i="1"/>
  <c r="AS34" i="1"/>
  <c r="AS33" i="1"/>
  <c r="AD207" i="1"/>
  <c r="AD208" i="1" s="1"/>
  <c r="AC84" i="1"/>
  <c r="AS163" i="1"/>
  <c r="AS141" i="1" s="1"/>
  <c r="AS92" i="1"/>
  <c r="AP218" i="1"/>
  <c r="AP217" i="1"/>
  <c r="AP216" i="1"/>
  <c r="AP223" i="1"/>
  <c r="AO131" i="1"/>
  <c r="AO135" i="1"/>
  <c r="AR178" i="1"/>
  <c r="AB128" i="1"/>
  <c r="AB130" i="1"/>
  <c r="AB127" i="1"/>
  <c r="AB88" i="1"/>
  <c r="AQ218" i="1"/>
  <c r="AQ217" i="1"/>
  <c r="AQ204" i="1"/>
  <c r="AQ216" i="1"/>
  <c r="AQ223" i="1"/>
  <c r="AE118" i="1"/>
  <c r="AE131" i="1"/>
  <c r="AE135" i="1"/>
  <c r="AG114" i="1"/>
  <c r="AF115" i="1"/>
  <c r="AF131" i="1" l="1"/>
  <c r="AF118" i="1"/>
  <c r="AF135" i="1"/>
  <c r="AH114" i="1"/>
  <c r="AG115" i="1"/>
  <c r="AS222" i="1"/>
  <c r="AS178" i="1"/>
  <c r="AR217" i="1"/>
  <c r="AR204" i="1"/>
  <c r="AR216" i="1"/>
  <c r="AR218" i="1"/>
  <c r="AR223" i="1"/>
  <c r="AC130" i="1"/>
  <c r="AC127" i="1"/>
  <c r="AC88" i="1"/>
  <c r="AC128" i="1"/>
  <c r="AC211" i="1"/>
  <c r="AB96" i="1"/>
  <c r="AB126" i="1"/>
  <c r="AO208" i="1"/>
  <c r="AE207" i="1"/>
  <c r="AD84" i="1"/>
  <c r="AD130" i="1" l="1"/>
  <c r="AD127" i="1"/>
  <c r="AD88" i="1"/>
  <c r="AO84" i="1"/>
  <c r="AO139" i="1" s="1"/>
  <c r="AP140" i="1" s="1"/>
  <c r="AD128" i="1"/>
  <c r="AP207" i="1"/>
  <c r="AE208" i="1"/>
  <c r="AO211" i="1"/>
  <c r="AC96" i="1"/>
  <c r="AC126" i="1"/>
  <c r="AS217" i="1"/>
  <c r="AS204" i="1"/>
  <c r="AS216" i="1"/>
  <c r="AS218" i="1"/>
  <c r="AS223" i="1"/>
  <c r="AD211" i="1"/>
  <c r="AG131" i="1"/>
  <c r="AG135" i="1"/>
  <c r="AG118" i="1"/>
  <c r="AP114" i="1"/>
  <c r="AQ114" i="1" s="1"/>
  <c r="AH115" i="1"/>
  <c r="AB121" i="1"/>
  <c r="AB133" i="1"/>
  <c r="AB134" i="1"/>
  <c r="AB136" i="1"/>
  <c r="AD96" i="1" l="1"/>
  <c r="AD126" i="1"/>
  <c r="AO88" i="1"/>
  <c r="AO126" i="1" s="1"/>
  <c r="AC121" i="1"/>
  <c r="AC133" i="1"/>
  <c r="AC134" i="1"/>
  <c r="AC136" i="1"/>
  <c r="AF207" i="1"/>
  <c r="AF208" i="1" s="1"/>
  <c r="AE84" i="1"/>
  <c r="AR114" i="1"/>
  <c r="AQ115" i="1"/>
  <c r="AP115" i="1"/>
  <c r="AH135" i="1"/>
  <c r="AH131" i="1"/>
  <c r="AH118" i="1"/>
  <c r="AP118" i="1" s="1"/>
  <c r="AO128" i="1"/>
  <c r="AO130" i="1"/>
  <c r="AO127" i="1"/>
  <c r="AP131" i="1" l="1"/>
  <c r="AP135" i="1"/>
  <c r="AQ131" i="1"/>
  <c r="AQ118" i="1"/>
  <c r="AQ135" i="1"/>
  <c r="AS114" i="1"/>
  <c r="AS115" i="1" s="1"/>
  <c r="AR115" i="1"/>
  <c r="AE130" i="1"/>
  <c r="AE127" i="1"/>
  <c r="AE88" i="1"/>
  <c r="AE128" i="1"/>
  <c r="AG207" i="1"/>
  <c r="AG208" i="1" s="1"/>
  <c r="AF84" i="1"/>
  <c r="AF211" i="1" s="1"/>
  <c r="AE211" i="1"/>
  <c r="AD121" i="1"/>
  <c r="AO96" i="1"/>
  <c r="AD133" i="1"/>
  <c r="AD134" i="1"/>
  <c r="AD136" i="1"/>
  <c r="AF130" i="1" l="1"/>
  <c r="AF127" i="1"/>
  <c r="AF88" i="1"/>
  <c r="AF128" i="1"/>
  <c r="AH207" i="1"/>
  <c r="AH208" i="1" s="1"/>
  <c r="AG84" i="1"/>
  <c r="AE96" i="1"/>
  <c r="AE126" i="1"/>
  <c r="AR131" i="1"/>
  <c r="AR118" i="1"/>
  <c r="AR135" i="1"/>
  <c r="AS131" i="1"/>
  <c r="AS118" i="1"/>
  <c r="AS135" i="1"/>
  <c r="AO121" i="1"/>
  <c r="AO133" i="1"/>
  <c r="AO134" i="1"/>
  <c r="AO136" i="1"/>
  <c r="AG127" i="1" l="1"/>
  <c r="AG88" i="1"/>
  <c r="AG128" i="1"/>
  <c r="AG130" i="1"/>
  <c r="AP208" i="1"/>
  <c r="AH84" i="1"/>
  <c r="AH211" i="1" s="1"/>
  <c r="AE121" i="1"/>
  <c r="AE133" i="1"/>
  <c r="AE134" i="1"/>
  <c r="AE136" i="1"/>
  <c r="AG211" i="1"/>
  <c r="AF96" i="1"/>
  <c r="AF126" i="1"/>
  <c r="AF121" i="1" l="1"/>
  <c r="AF133" i="1"/>
  <c r="AF134" i="1"/>
  <c r="AF136" i="1"/>
  <c r="AH127" i="1"/>
  <c r="AH88" i="1"/>
  <c r="AH128" i="1"/>
  <c r="AP84" i="1"/>
  <c r="AP139" i="1" s="1"/>
  <c r="AQ140" i="1" s="1"/>
  <c r="AH130" i="1"/>
  <c r="AP211" i="1"/>
  <c r="AQ207" i="1"/>
  <c r="AQ208" i="1" s="1"/>
  <c r="AG96" i="1"/>
  <c r="AG126" i="1"/>
  <c r="AR207" i="1" l="1"/>
  <c r="AR208" i="1" s="1"/>
  <c r="AQ84" i="1"/>
  <c r="AQ139" i="1" s="1"/>
  <c r="AR140" i="1" s="1"/>
  <c r="AH96" i="1"/>
  <c r="AH126" i="1"/>
  <c r="AP88" i="1"/>
  <c r="AP126" i="1" s="1"/>
  <c r="AG121" i="1"/>
  <c r="AG133" i="1"/>
  <c r="AG136" i="1"/>
  <c r="AG134" i="1"/>
  <c r="AP128" i="1"/>
  <c r="AP127" i="1"/>
  <c r="AP130" i="1"/>
  <c r="AH121" i="1" l="1"/>
  <c r="AP96" i="1"/>
  <c r="AH136" i="1"/>
  <c r="AH133" i="1"/>
  <c r="AH134" i="1"/>
  <c r="AQ128" i="1"/>
  <c r="AQ130" i="1"/>
  <c r="AQ127" i="1"/>
  <c r="AQ88" i="1"/>
  <c r="AS207" i="1"/>
  <c r="AS208" i="1" s="1"/>
  <c r="AR84" i="1"/>
  <c r="AR139" i="1" s="1"/>
  <c r="AS140" i="1" s="1"/>
  <c r="AQ211" i="1"/>
  <c r="AR128" i="1" l="1"/>
  <c r="AR130" i="1"/>
  <c r="AR88" i="1"/>
  <c r="AR127" i="1"/>
  <c r="AR211" i="1"/>
  <c r="AP121" i="1"/>
  <c r="AP133" i="1"/>
  <c r="AP134" i="1"/>
  <c r="AP136" i="1"/>
  <c r="AS84" i="1"/>
  <c r="AS139" i="1" s="1"/>
  <c r="AQ126" i="1"/>
  <c r="AQ96" i="1"/>
  <c r="AS128" i="1" l="1"/>
  <c r="AS130" i="1"/>
  <c r="AS127" i="1"/>
  <c r="AS88" i="1"/>
  <c r="AQ121" i="1"/>
  <c r="AQ133" i="1"/>
  <c r="AQ136" i="1"/>
  <c r="AQ134" i="1"/>
  <c r="AS211" i="1"/>
  <c r="AR126" i="1"/>
  <c r="AR96" i="1"/>
  <c r="AR121" i="1" l="1"/>
  <c r="AR133" i="1"/>
  <c r="AR136" i="1"/>
  <c r="AR134" i="1"/>
  <c r="AS126" i="1"/>
  <c r="AS96" i="1"/>
  <c r="AS121" i="1" l="1"/>
  <c r="AS133" i="1"/>
  <c r="AS136" i="1"/>
  <c r="AS134" i="1"/>
</calcChain>
</file>

<file path=xl/sharedStrings.xml><?xml version="1.0" encoding="utf-8"?>
<sst xmlns="http://schemas.openxmlformats.org/spreadsheetml/2006/main" count="275" uniqueCount="233">
  <si>
    <t>Meta Platforms, Inc.</t>
  </si>
  <si>
    <t>Dollars in millions, except per share</t>
  </si>
  <si>
    <t>Ticker: META  |  FYE: Dec 31  |  Segments (FoA / Reality Labs) from Q4'21; 2021 quarters recast via 2022 10-Q comparatives. Flows on YTD-differencing basis. Q3'25 $15.9B tax-legislation charge; Q1'26 $8.0B partial reversal (net tax benefit)</t>
  </si>
  <si>
    <t>Q1'21</t>
  </si>
  <si>
    <t>Q2'21</t>
  </si>
  <si>
    <t>Q3'21</t>
  </si>
  <si>
    <t>Q4'21</t>
  </si>
  <si>
    <t>Q1'22</t>
  </si>
  <si>
    <t>Q2'22</t>
  </si>
  <si>
    <t>Q3'22</t>
  </si>
  <si>
    <t>Q4'22</t>
  </si>
  <si>
    <t>Q1'23</t>
  </si>
  <si>
    <t>Q2'23</t>
  </si>
  <si>
    <t>Q3'23</t>
  </si>
  <si>
    <t>Q4'23</t>
  </si>
  <si>
    <t>Q1'24</t>
  </si>
  <si>
    <t>Q2'24</t>
  </si>
  <si>
    <t>Q3'24</t>
  </si>
  <si>
    <t>Q4'24</t>
  </si>
  <si>
    <t>Q1'25</t>
  </si>
  <si>
    <t>Q2'25</t>
  </si>
  <si>
    <t>Q3'25</t>
  </si>
  <si>
    <t>Q4'25</t>
  </si>
  <si>
    <t>Q1'26</t>
  </si>
  <si>
    <t>Q2'26E</t>
  </si>
  <si>
    <t>Q3'26E</t>
  </si>
  <si>
    <t>Q4'26E</t>
  </si>
  <si>
    <t>Q1'27E</t>
  </si>
  <si>
    <t>Q2'27E</t>
  </si>
  <si>
    <t>Q3'27E</t>
  </si>
  <si>
    <t>Q4'27E</t>
  </si>
  <si>
    <t>FY21</t>
  </si>
  <si>
    <t>FY22</t>
  </si>
  <si>
    <t>FY23</t>
  </si>
  <si>
    <t>FY24</t>
  </si>
  <si>
    <t>FY25</t>
  </si>
  <si>
    <t>FY26E</t>
  </si>
  <si>
    <t>FY27E</t>
  </si>
  <si>
    <t>FY28E</t>
  </si>
  <si>
    <t>FY29E</t>
  </si>
  <si>
    <t>FY30E</t>
  </si>
  <si>
    <t>CAGR</t>
  </si>
  <si>
    <t>Step</t>
  </si>
  <si>
    <t>Income Statement</t>
  </si>
  <si>
    <t>Advertising Revenue (Family of Apps)</t>
  </si>
  <si>
    <t>Other Revenue (Family of Apps)</t>
  </si>
  <si>
    <t>Reality Labs Revenue</t>
  </si>
  <si>
    <t>Total Revenue</t>
  </si>
  <si>
    <t>Recon: Total Revenue</t>
  </si>
  <si>
    <t>Less: Cost of Revenue</t>
  </si>
  <si>
    <t>Less: Research and Development</t>
  </si>
  <si>
    <t>Less: Marketing and Sales</t>
  </si>
  <si>
    <t>Less: General and Administrative</t>
  </si>
  <si>
    <t>Total Costs and Expenses</t>
  </si>
  <si>
    <t>Recon: Total Costs and Expenses</t>
  </si>
  <si>
    <t>Income from Operations</t>
  </si>
  <si>
    <t>Recon: Income from Operations</t>
  </si>
  <si>
    <t>Interest and Other Income (Expense), Net</t>
  </si>
  <si>
    <t>Income Before Provision for Income Taxes</t>
  </si>
  <si>
    <t>Recon: Pretax Income</t>
  </si>
  <si>
    <t>Less: Provision for (Benefit from) Income Taxes</t>
  </si>
  <si>
    <t>Net Income</t>
  </si>
  <si>
    <t>Recon: Net Income</t>
  </si>
  <si>
    <t>EPS — Basic (as filed; Q4s from year-end 8-K)</t>
  </si>
  <si>
    <t>EPS — Diluted</t>
  </si>
  <si>
    <t>Shares — Basic (M, weighted avg)</t>
  </si>
  <si>
    <t>Shares — Diluted (M, weighted avg)</t>
  </si>
  <si>
    <t>Family of Apps Operating Income</t>
  </si>
  <si>
    <t>Reality Labs Operating Income (Loss)</t>
  </si>
  <si>
    <t>Total Segment Operating Income</t>
  </si>
  <si>
    <t>Recon: Segment OI = Income from Operations</t>
  </si>
  <si>
    <t>Ratios &amp; Assumptions</t>
  </si>
  <si>
    <t>Advertising (as % of Total Revenue)</t>
  </si>
  <si>
    <t>FoA Other Revenue (as % of Total Revenue)</t>
  </si>
  <si>
    <t>Reality Labs (as % of Total Revenue)</t>
  </si>
  <si>
    <t>YoY Advertising Growth</t>
  </si>
  <si>
    <t>YoY FoA Other Revenue Growth</t>
  </si>
  <si>
    <t>YoY Reality Labs Growth</t>
  </si>
  <si>
    <t>YoY Total Revenue Growth</t>
  </si>
  <si>
    <t>Cost of Revenue % of Revenue</t>
  </si>
  <si>
    <t>R&amp;D % of Revenue</t>
  </si>
  <si>
    <t>Marketing &amp; Sales % of Revenue</t>
  </si>
  <si>
    <t>G&amp;A % of Revenue</t>
  </si>
  <si>
    <t>Total Costs and Expenses % of Revenue</t>
  </si>
  <si>
    <t>Operating Margin</t>
  </si>
  <si>
    <t>FoA Operating Margin (FoA OI / FoA Revenue)</t>
  </si>
  <si>
    <t>Interest and Other Income % of Revenue</t>
  </si>
  <si>
    <t>Effective Tax Rate</t>
  </si>
  <si>
    <t>Pretax Margin</t>
  </si>
  <si>
    <t>Net Margin</t>
  </si>
  <si>
    <t>Diluted Shares QoQ Growth</t>
  </si>
  <si>
    <t>KPI Drivers</t>
  </si>
  <si>
    <t>Advertising Revenue ($M, FoA — impressions x price; +19%/+12% YoY Q1'26)</t>
  </si>
  <si>
    <t>YoY growth % (driver) — Q2'26E +25.5% anchors the $58-61B guide; decays to +14% FY30E (LLN)</t>
  </si>
  <si>
    <t>FoA Other Revenue ($M — WhatsApp Business, Meta Verified, AI subscriptions)</t>
  </si>
  <si>
    <t>YoY growth % (driver) — +50% near-term (Q1'26 +73.5%); fastest-growing line off a small base</t>
  </si>
  <si>
    <t>Reality Labs Revenue ($M — Quest, Ray-Ban Meta glasses)</t>
  </si>
  <si>
    <t>YoY growth % (driver) — glasses ramp accelerates out-years (+25/30/35% FY28-30E)</t>
  </si>
  <si>
    <t>Total Revenue ($M, derived = Advertising + FoA Other + Reality Labs)</t>
  </si>
  <si>
    <t>Recon: KPI Total Revenue vs IS Total Revenue</t>
  </si>
  <si>
    <t>Reality Labs Operating Loss YoY % (driver; loss grows with glasses ramp)</t>
  </si>
  <si>
    <t>INFO: Family DAP (December avg): FY21 2.82bn / FY22 2.96bn / FY23 3.19bn / FY24 3.35bn / FY25 3.58bn — disclosed as PR text only, no quarterly filed series; drivers above are segment-rate based</t>
  </si>
  <si>
    <t>Balance Sheet</t>
  </si>
  <si>
    <t>Cash and Cash Equivalents</t>
  </si>
  <si>
    <t>Marketable Securities</t>
  </si>
  <si>
    <t>Accounts Receivable, Net</t>
  </si>
  <si>
    <t>Prepaid Expenses and Other Current Assets</t>
  </si>
  <si>
    <t>Total Current Assets</t>
  </si>
  <si>
    <t>Recon: Total CA</t>
  </si>
  <si>
    <t>Equity Investments (Scale AI from Q2'25)</t>
  </si>
  <si>
    <t>Property and Equipment, Net (incl. finance-lease ROU)</t>
  </si>
  <si>
    <t>Operating Lease Right-of-Use Assets</t>
  </si>
  <si>
    <t>Goodwill</t>
  </si>
  <si>
    <t>Other Assets (incl. intangibles pre-2024 as filed)</t>
  </si>
  <si>
    <t>Total Assets</t>
  </si>
  <si>
    <t>Recon: Total Assets</t>
  </si>
  <si>
    <t>Accounts Payable</t>
  </si>
  <si>
    <t>Operating Lease Liabilities, Current</t>
  </si>
  <si>
    <t>Accrued Expenses and Other Current Liabilities</t>
  </si>
  <si>
    <t>Total Current Liabilities</t>
  </si>
  <si>
    <t>Recon: Total CL</t>
  </si>
  <si>
    <t>Operating Lease Liabilities, Non-current</t>
  </si>
  <si>
    <t>Long-term Debt (first bond Aug 2022; $30B Oct 2025)</t>
  </si>
  <si>
    <t>Long-term Income Taxes (face line from Q1'24)</t>
  </si>
  <si>
    <t>Other Liabilities (incl. LT income taxes pre-2024 as filed)</t>
  </si>
  <si>
    <t>Total Liabilities</t>
  </si>
  <si>
    <t>Recon: Total Liabilities</t>
  </si>
  <si>
    <t>Common Stock and Additional Paid-in Capital</t>
  </si>
  <si>
    <t>Accumulated Other Comprehensive Income (Loss)</t>
  </si>
  <si>
    <t>Retained Earnings</t>
  </si>
  <si>
    <t>Total Stockholders' Equity</t>
  </si>
  <si>
    <t>Recon: Total Equity</t>
  </si>
  <si>
    <t>Total Liabilities and Stockholders' Equity</t>
  </si>
  <si>
    <t>Recon: Total L&amp;E</t>
  </si>
  <si>
    <t>BS Parity (TA - TL&amp;E; must = $0)</t>
  </si>
  <si>
    <t>Balance Sheet Ratios &amp; Assumptions</t>
  </si>
  <si>
    <t>Current Ratio</t>
  </si>
  <si>
    <t>Quick Ratio ((Cash + Mkt Sec + AR) / TCL)</t>
  </si>
  <si>
    <t>Cash + Marketable Securities ($M)</t>
  </si>
  <si>
    <t>Total Debt ($M, long-term debt)</t>
  </si>
  <si>
    <t>Net Cash (Debt) ($M, Cash + Mkt Sec - Total Debt)</t>
  </si>
  <si>
    <t>Total Debt / Total Equity</t>
  </si>
  <si>
    <t>DSO (AR / Quarterly Revenue x Days)</t>
  </si>
  <si>
    <t>Goodwill % of Total Assets</t>
  </si>
  <si>
    <t>PP&amp;E % of Total Assets</t>
  </si>
  <si>
    <t>Return on Equity (period NI / Total Equity)</t>
  </si>
  <si>
    <t>Return on Assets (period NI / Total Assets)</t>
  </si>
  <si>
    <t>BS Forecast Driver Ratios</t>
  </si>
  <si>
    <t>Accounts Receivable % of Q Revenue</t>
  </si>
  <si>
    <t>Prepaid + Other CA % of Q Revenue</t>
  </si>
  <si>
    <t>Accounts Payable % of Q Revenue (capex payables)</t>
  </si>
  <si>
    <t>Accrued Expenses and Other % of Q Revenue</t>
  </si>
  <si>
    <t>Capex (purchases of P&amp;E) % of Revenue</t>
  </si>
  <si>
    <t>Finance-lease Principal % of Revenue</t>
  </si>
  <si>
    <t>Depreciation % of Prior Net PP&amp;E</t>
  </si>
  <si>
    <t>SBC % of Revenue (superintelligence comp)</t>
  </si>
  <si>
    <t>RSU Tax Withholding % of Revenue</t>
  </si>
  <si>
    <t>Operating-lease Growth % (ROU + liabilities, QoQ / YoY ann.)</t>
  </si>
  <si>
    <t>Cash Flow Statement</t>
  </si>
  <si>
    <t>Depreciation and Amortization</t>
  </si>
  <si>
    <t>Share-based Compensation</t>
  </si>
  <si>
    <t>Deferred Income Taxes (FY24/FY25 per printed CF)</t>
  </si>
  <si>
    <t>Unrealized (Gains) Losses on Equity Investments</t>
  </si>
  <si>
    <t>Impairment Charges for Facilities Consolidation</t>
  </si>
  <si>
    <t>Data Center Assets Abandonment (Credits)</t>
  </si>
  <si>
    <t>Other Non-cash Items</t>
  </si>
  <si>
    <t>Change in Accounts Receivable</t>
  </si>
  <si>
    <t>Change in Prepaid Expenses and Other Current Assets</t>
  </si>
  <si>
    <t>Change in Other Assets</t>
  </si>
  <si>
    <t>Change in Accounts Payable</t>
  </si>
  <si>
    <t>Change in Partners Payable (separate line 2021-2023)</t>
  </si>
  <si>
    <t>Change in Accrued Expenses and Other Current Liabilities</t>
  </si>
  <si>
    <t>Change in Deferred Revenue and Deposits (2021-2022)</t>
  </si>
  <si>
    <t>Change in Other Liabilities</t>
  </si>
  <si>
    <t>Cash Flow from Operating Activities</t>
  </si>
  <si>
    <t>Recon: CFO</t>
  </si>
  <si>
    <t>Purchases of Property and Equipment</t>
  </si>
  <si>
    <t>Proceeds from Sale of Property and Equipment (2022-2023)</t>
  </si>
  <si>
    <t>Purchases of Marketable Securities</t>
  </si>
  <si>
    <t>Sales and Maturities of Marketable Securities</t>
  </si>
  <si>
    <t>Purchases of Non-marketable Equity Securities (Scale AI Q2'25)</t>
  </si>
  <si>
    <t>Payments for Held-for-Sale Assets (2025+)</t>
  </si>
  <si>
    <t>One-time Venture Distribution (Hyperion JV, Q4'25)</t>
  </si>
  <si>
    <t>Acquisitions of Businesses and Intangible Assets</t>
  </si>
  <si>
    <t>Other Investing Activities</t>
  </si>
  <si>
    <t>Cash Flow from Investing Activities</t>
  </si>
  <si>
    <t>Recon: CFI</t>
  </si>
  <si>
    <t>Taxes Paid re: Net Share Settlement of Equity Awards</t>
  </si>
  <si>
    <t>Repurchases of Class A Common Stock (halted after Q3'25)</t>
  </si>
  <si>
    <t>Dividends and Dividend Equivalents (from Q1'24)</t>
  </si>
  <si>
    <t>Proceeds from Issuance of Long-term Debt, Net ($30B Q4'25)</t>
  </si>
  <si>
    <t>Principal Payments on Finance Leases</t>
  </si>
  <si>
    <t>Net Change in Bank Overdrafts (2021-2022)</t>
  </si>
  <si>
    <t>Other Financing Activities</t>
  </si>
  <si>
    <t>Cash Flow from Financing Activities</t>
  </si>
  <si>
    <t>Recon: CFF</t>
  </si>
  <si>
    <t>Effect of FX Rate Changes on Cash</t>
  </si>
  <si>
    <t>Net Change in Cash (incl. Restricted)</t>
  </si>
  <si>
    <t>Recon: Net Change in Cash</t>
  </si>
  <si>
    <t>Beginning Cash (incl. Restricted)</t>
  </si>
  <si>
    <t>Ending Cash (incl. Restricted)</t>
  </si>
  <si>
    <t>Recon: Ending Cash</t>
  </si>
  <si>
    <t>Restricted Cash (per ASC 230 recon; Q1/Q2'24 from printed text)</t>
  </si>
  <si>
    <t>Recon: Cash Tie-out (CF Ending − BS Cash − Restricted)</t>
  </si>
  <si>
    <t>Cash Flow Ratios &amp; Assumptions</t>
  </si>
  <si>
    <t>Free Cash Flow (CFO + Capex + Finance Lease Principal)</t>
  </si>
  <si>
    <t>OCF Margin (CFO / Revenue)</t>
  </si>
  <si>
    <t>FCF Margin (FCF / Revenue)</t>
  </si>
  <si>
    <t>Capex % of Revenue (purchases of P&amp;E only)</t>
  </si>
  <si>
    <t>Capex incl. Finance Lease Principal % of Revenue</t>
  </si>
  <si>
    <t>SBC % of Revenue</t>
  </si>
  <si>
    <t>D&amp;A % of Revenue</t>
  </si>
  <si>
    <t>Buybacks + Dividends % of FCF</t>
  </si>
  <si>
    <t>As-reported subtotals (for reconciliation only; signs match model rows)</t>
  </si>
  <si>
    <t>Total Costs and Expenses (Less: form, filed)</t>
  </si>
  <si>
    <t>CFO</t>
  </si>
  <si>
    <t>CFI</t>
  </si>
  <si>
    <t>CFF</t>
  </si>
  <si>
    <t>Cash + Restricted Cash, End of Period</t>
  </si>
  <si>
    <t>X</t>
  </si>
  <si>
    <t>Company Name</t>
  </si>
  <si>
    <t>Sub-header</t>
  </si>
  <si>
    <t>Last Fiscal Year End</t>
  </si>
  <si>
    <t>Today</t>
  </si>
  <si>
    <t>Share Price</t>
  </si>
  <si>
    <t>Minimum Cash (% of revenue)</t>
  </si>
  <si>
    <t>By A.N. Burrows</t>
  </si>
  <si>
    <t>Invested Capital</t>
  </si>
  <si>
    <t>NOPAT</t>
  </si>
  <si>
    <t>ROIC</t>
  </si>
  <si>
    <t>EBITDA</t>
  </si>
  <si>
    <t>Market cap</t>
  </si>
  <si>
    <t>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</si>
</sst>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&quot;$&quot;#,##0.0_);\(&quot;$&quot;#,##0.0\)"/>
    <numFmt numFmtId="165" formatCode="#,##0.000_);\(#,##0.000\)"/>
    <numFmt numFmtId="166" formatCode="#,##0.0_);\(#,##0.0\)"/>
    <numFmt numFmtId="167" formatCode="#,##0.0%_);\(#,##0.0%\)"/>
    <numFmt numFmtId="168" formatCode="0.00&quot;x&quot;"/>
    <numFmt numFmtId="169" formatCode="#,##0.0\x"/>
  </numFmts>
  <fonts count="11" x14ac:knownFonts="1">
    <font>
      <sz val="11"/>
      <color theme="1"/>
      <name val="Calibri"/>
      <family val="2"/>
      <scheme val="minor"/>
    </font>
    <font>
      <sz val="7"/>
      <color rgb="FFFF0000"/>
      <name val="Calibri"/>
    </font>
    <font>
      <b/>
      <sz val="10"/>
      <color rgb="FF000000"/>
      <name val="Calibri"/>
    </font>
    <font>
      <sz val="10"/>
      <color rgb="FF3366FF"/>
      <name val="Calibri"/>
    </font>
    <font>
      <b/>
      <sz val="14"/>
      <color rgb="FF000000"/>
      <name val="Calibri"/>
    </font>
    <font>
      <i/>
      <sz val="10"/>
      <color rgb="FF808080"/>
      <name val="Calibri"/>
    </font>
    <font>
      <sz val="10"/>
      <color rgb="FF000000"/>
      <name val="Calibri"/>
    </font>
    <font>
      <i/>
      <sz val="10"/>
      <color rgb="FF000000"/>
      <name val="Calibri"/>
    </font>
    <font>
      <sz val="9"/>
      <color rgb="FF808080"/>
      <name val="Calibri"/>
    </font>
    <font>
      <b/>
      <sz val="12"/>
      <color rgb="FFFFFFFF"/>
      <name val="Calibri"/>
    </font>
    <font>
      <i/>
      <sz val="10"/>
      <color rgb="FF00AA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3082"/>
        <bgColor rgb="FF003082"/>
      </patternFill>
    </fill>
    <fill>
      <patternFill patternType="solid">
        <fgColor rgb="FF0E7C3F"/>
        <bgColor rgb="FF0E7C3F"/>
      </patternFill>
    </fill>
    <fill>
      <patternFill patternType="solid">
        <fgColor rgb="FFB45309"/>
        <bgColor rgb="FFB45309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7" fillId="0" borderId="0" xfId="0" applyFont="1"/>
    <xf numFmtId="0" fontId="5" fillId="0" borderId="0" xfId="0" applyFont="1"/>
    <xf numFmtId="1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2" borderId="0" xfId="0" applyFont="1" applyFill="1" applyAlignment="1">
      <alignment horizontal="centerContinuous"/>
    </xf>
    <xf numFmtId="0" fontId="6" fillId="0" borderId="0" xfId="0" applyFont="1"/>
    <xf numFmtId="164" fontId="3" fillId="0" borderId="0" xfId="0" applyNumberFormat="1" applyFont="1"/>
    <xf numFmtId="164" fontId="2" fillId="0" borderId="1" xfId="0" applyNumberFormat="1" applyFont="1" applyBorder="1"/>
    <xf numFmtId="165" fontId="10" fillId="0" borderId="0" xfId="0" applyNumberFormat="1" applyFont="1"/>
    <xf numFmtId="7" fontId="3" fillId="0" borderId="0" xfId="0" applyNumberFormat="1" applyFont="1"/>
    <xf numFmtId="166" fontId="3" fillId="0" borderId="0" xfId="0" applyNumberFormat="1" applyFont="1"/>
    <xf numFmtId="167" fontId="6" fillId="0" borderId="0" xfId="0" applyNumberFormat="1" applyFont="1"/>
    <xf numFmtId="0" fontId="9" fillId="3" borderId="0" xfId="0" applyFont="1" applyFill="1" applyAlignment="1">
      <alignment horizontal="centerContinuous"/>
    </xf>
    <xf numFmtId="165" fontId="2" fillId="0" borderId="1" xfId="0" applyNumberFormat="1" applyFont="1" applyBorder="1"/>
    <xf numFmtId="168" fontId="6" fillId="0" borderId="0" xfId="0" applyNumberFormat="1" applyFont="1"/>
    <xf numFmtId="164" fontId="6" fillId="0" borderId="0" xfId="0" applyNumberFormat="1" applyFont="1"/>
    <xf numFmtId="166" fontId="6" fillId="0" borderId="0" xfId="0" applyNumberFormat="1" applyFont="1"/>
    <xf numFmtId="0" fontId="9" fillId="4" borderId="0" xfId="0" applyFont="1" applyFill="1" applyAlignment="1">
      <alignment horizontal="centerContinuous"/>
    </xf>
    <xf numFmtId="164" fontId="2" fillId="0" borderId="0" xfId="0" applyNumberFormat="1" applyFont="1"/>
    <xf numFmtId="0" fontId="1" fillId="0" borderId="0" xfId="0" applyFont="1"/>
    <xf numFmtId="14" fontId="0" fillId="0" borderId="0" xfId="0" applyNumberFormat="1"/>
    <xf numFmtId="167" fontId="0" fillId="0" borderId="0" xfId="0" applyNumberFormat="1"/>
    <xf numFmtId="164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8" fontId="6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9" fillId="0" borderId="0" xfId="0" applyFont="1" applyAlignment="1">
      <alignment horizontal="centerContinuous"/>
    </xf>
    <xf numFmtId="164" fontId="0" fillId="0" borderId="0" xfId="0" applyNumberFormat="1"/>
    <xf numFmtId="37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V253"/>
  <sheetViews>
    <sheetView showGridLines="0" tabSelected="1" zoomScale="85" workbookViewId="0">
      <pane xSplit="4" ySplit="6" topLeftCell="Z87" activePane="bottomRight" state="frozen"/>
      <selection pane="topRight"/>
      <selection pane="bottomLeft"/>
      <selection pane="bottomRight" activeCell="AE144" sqref="AE144"/>
    </sheetView>
  </sheetViews>
  <sheetFormatPr defaultRowHeight="15" x14ac:dyDescent="0.25"/>
  <cols>
    <col min="1" max="1" width="2" customWidth="1"/>
    <col min="2" max="3" width="44" customWidth="1"/>
    <col min="4" max="4" width="12" customWidth="1"/>
    <col min="5" max="6" width="3" customWidth="1"/>
    <col min="7" max="34" width="11" customWidth="1"/>
    <col min="35" max="35" width="3" customWidth="1"/>
    <col min="36" max="45" width="11" customWidth="1"/>
    <col min="46" max="46" width="3" customWidth="1"/>
    <col min="47" max="48" width="11" customWidth="1"/>
  </cols>
  <sheetData>
    <row r="1" spans="2:48" ht="18.75" x14ac:dyDescent="0.3">
      <c r="B1" s="1" t="s">
        <v>0</v>
      </c>
    </row>
    <row r="2" spans="2:48" x14ac:dyDescent="0.25">
      <c r="B2" s="2" t="s">
        <v>1</v>
      </c>
    </row>
    <row r="3" spans="2:48" x14ac:dyDescent="0.25">
      <c r="B3" s="3" t="s">
        <v>2</v>
      </c>
    </row>
    <row r="4" spans="2:48" x14ac:dyDescent="0.25">
      <c r="G4" s="4">
        <v>44286</v>
      </c>
      <c r="H4" s="4">
        <v>44377</v>
      </c>
      <c r="I4" s="4">
        <v>44469</v>
      </c>
      <c r="J4" s="4">
        <v>44561</v>
      </c>
      <c r="K4" s="4">
        <v>44651</v>
      </c>
      <c r="L4" s="4">
        <v>44742</v>
      </c>
      <c r="M4" s="4">
        <v>44834</v>
      </c>
      <c r="N4" s="4">
        <v>44926</v>
      </c>
      <c r="O4" s="4">
        <v>45016</v>
      </c>
      <c r="P4" s="4">
        <v>45107</v>
      </c>
      <c r="Q4" s="4">
        <v>45199</v>
      </c>
      <c r="R4" s="4">
        <v>45291</v>
      </c>
      <c r="S4" s="4">
        <v>45382</v>
      </c>
      <c r="T4" s="4">
        <v>45473</v>
      </c>
      <c r="U4" s="4">
        <v>45565</v>
      </c>
      <c r="V4" s="4">
        <v>45657</v>
      </c>
      <c r="W4" s="4">
        <v>45747</v>
      </c>
      <c r="X4" s="4">
        <v>45838</v>
      </c>
      <c r="Y4" s="4">
        <v>45930</v>
      </c>
      <c r="Z4" s="4">
        <v>46022</v>
      </c>
      <c r="AA4" s="4">
        <v>46112</v>
      </c>
      <c r="AB4" s="4">
        <v>46203</v>
      </c>
      <c r="AC4" s="4">
        <v>46295</v>
      </c>
      <c r="AD4" s="4">
        <v>46387</v>
      </c>
      <c r="AE4" s="4">
        <v>46477</v>
      </c>
      <c r="AF4" s="4">
        <v>46568</v>
      </c>
      <c r="AG4" s="4">
        <v>46660</v>
      </c>
      <c r="AH4" s="4">
        <v>46752</v>
      </c>
      <c r="AJ4" s="4">
        <v>44561</v>
      </c>
      <c r="AK4" s="4">
        <v>44926</v>
      </c>
      <c r="AL4" s="4">
        <v>45291</v>
      </c>
      <c r="AM4" s="4">
        <v>45657</v>
      </c>
      <c r="AN4" s="4">
        <v>46022</v>
      </c>
      <c r="AO4" s="4">
        <v>46387</v>
      </c>
      <c r="AP4" s="4">
        <v>46752</v>
      </c>
      <c r="AQ4" s="4">
        <v>47118</v>
      </c>
      <c r="AR4" s="4">
        <v>47483</v>
      </c>
      <c r="AS4" s="4">
        <v>47848</v>
      </c>
    </row>
    <row r="5" spans="2:48" x14ac:dyDescent="0.25"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  <c r="X5" s="5" t="s">
        <v>20</v>
      </c>
      <c r="Y5" s="5" t="s">
        <v>21</v>
      </c>
      <c r="Z5" s="5" t="s">
        <v>22</v>
      </c>
      <c r="AA5" s="5" t="s">
        <v>23</v>
      </c>
      <c r="AB5" s="5" t="s">
        <v>24</v>
      </c>
      <c r="AC5" s="5" t="s">
        <v>25</v>
      </c>
      <c r="AD5" s="5" t="s">
        <v>26</v>
      </c>
      <c r="AE5" s="5" t="s">
        <v>27</v>
      </c>
      <c r="AF5" s="5" t="s">
        <v>28</v>
      </c>
      <c r="AG5" s="5" t="s">
        <v>29</v>
      </c>
      <c r="AH5" s="5" t="s">
        <v>30</v>
      </c>
      <c r="AJ5" s="5" t="s">
        <v>31</v>
      </c>
      <c r="AK5" s="5" t="s">
        <v>32</v>
      </c>
      <c r="AL5" s="5" t="s">
        <v>33</v>
      </c>
      <c r="AM5" s="5" t="s">
        <v>34</v>
      </c>
      <c r="AN5" s="5" t="s">
        <v>35</v>
      </c>
      <c r="AO5" s="5" t="s">
        <v>36</v>
      </c>
      <c r="AP5" s="5" t="s">
        <v>37</v>
      </c>
      <c r="AQ5" s="5" t="s">
        <v>38</v>
      </c>
      <c r="AR5" s="5" t="s">
        <v>39</v>
      </c>
      <c r="AS5" s="5" t="s">
        <v>40</v>
      </c>
      <c r="AU5" s="6" t="s">
        <v>41</v>
      </c>
      <c r="AV5" s="6" t="s">
        <v>42</v>
      </c>
    </row>
    <row r="8" spans="2:48" ht="15.75" x14ac:dyDescent="0.25">
      <c r="B8" s="7" t="s">
        <v>43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10" spans="2:48" x14ac:dyDescent="0.25">
      <c r="C10" s="8" t="s">
        <v>44</v>
      </c>
      <c r="G10" s="9">
        <v>25439</v>
      </c>
      <c r="H10" s="9">
        <v>28579</v>
      </c>
      <c r="I10" s="9">
        <v>28276</v>
      </c>
      <c r="J10" s="9">
        <v>32640</v>
      </c>
      <c r="K10" s="9">
        <v>26998</v>
      </c>
      <c r="L10" s="9">
        <v>28152</v>
      </c>
      <c r="M10" s="9">
        <v>27237</v>
      </c>
      <c r="N10" s="9">
        <v>31255</v>
      </c>
      <c r="O10" s="9">
        <v>28101</v>
      </c>
      <c r="P10" s="9">
        <v>31498</v>
      </c>
      <c r="Q10" s="9">
        <v>33643</v>
      </c>
      <c r="R10" s="9">
        <v>38706</v>
      </c>
      <c r="S10" s="9">
        <v>35635</v>
      </c>
      <c r="T10" s="9">
        <v>38330</v>
      </c>
      <c r="U10" s="9">
        <v>39885</v>
      </c>
      <c r="V10" s="9">
        <v>46783</v>
      </c>
      <c r="W10" s="9">
        <v>41392</v>
      </c>
      <c r="X10" s="9">
        <v>46563</v>
      </c>
      <c r="Y10" s="9">
        <v>50082</v>
      </c>
      <c r="Z10" s="9">
        <v>58138</v>
      </c>
      <c r="AA10" s="9">
        <v>55024</v>
      </c>
      <c r="AB10" s="25">
        <f t="shared" ref="AB10:AH10" si="0">AB70</f>
        <v>58436.564999999995</v>
      </c>
      <c r="AC10" s="25">
        <f t="shared" si="0"/>
        <v>62101.68</v>
      </c>
      <c r="AD10" s="25">
        <f t="shared" si="0"/>
        <v>70928.36</v>
      </c>
      <c r="AE10" s="25">
        <f t="shared" si="0"/>
        <v>66028.800000000003</v>
      </c>
      <c r="AF10" s="25">
        <f t="shared" si="0"/>
        <v>69539.51234999999</v>
      </c>
      <c r="AG10" s="25">
        <f t="shared" si="0"/>
        <v>73279.982399999994</v>
      </c>
      <c r="AH10" s="25">
        <f t="shared" si="0"/>
        <v>82986.181199999992</v>
      </c>
      <c r="AJ10" s="9">
        <v>114934</v>
      </c>
      <c r="AK10" s="9">
        <v>113642</v>
      </c>
      <c r="AL10" s="9">
        <v>131948</v>
      </c>
      <c r="AM10" s="9">
        <v>160633</v>
      </c>
      <c r="AN10" s="9">
        <v>196175</v>
      </c>
      <c r="AO10" s="25">
        <f>AA10+AB10+AC10+AD10</f>
        <v>246490.60499999998</v>
      </c>
      <c r="AP10" s="25">
        <f>AE10+AF10+AG10+AH10</f>
        <v>291834.47594999999</v>
      </c>
      <c r="AQ10" s="25">
        <f>AQ70</f>
        <v>338527.99210199999</v>
      </c>
      <c r="AR10" s="25">
        <f>AR70</f>
        <v>389307.19091729994</v>
      </c>
      <c r="AS10" s="25">
        <f>AS70</f>
        <v>443810.19764572196</v>
      </c>
    </row>
    <row r="11" spans="2:48" x14ac:dyDescent="0.25">
      <c r="C11" s="8" t="s">
        <v>45</v>
      </c>
      <c r="G11" s="13">
        <v>198</v>
      </c>
      <c r="H11" s="13">
        <v>193</v>
      </c>
      <c r="I11" s="13">
        <v>176</v>
      </c>
      <c r="J11" s="13">
        <v>154</v>
      </c>
      <c r="K11" s="13">
        <v>215</v>
      </c>
      <c r="L11" s="13">
        <v>218</v>
      </c>
      <c r="M11" s="13">
        <v>191</v>
      </c>
      <c r="N11" s="13">
        <v>184</v>
      </c>
      <c r="O11" s="13">
        <v>205</v>
      </c>
      <c r="P11" s="13">
        <v>225</v>
      </c>
      <c r="Q11" s="13">
        <v>294</v>
      </c>
      <c r="R11" s="13">
        <v>334</v>
      </c>
      <c r="S11" s="13">
        <v>380</v>
      </c>
      <c r="T11" s="13">
        <v>389</v>
      </c>
      <c r="U11" s="13">
        <v>434</v>
      </c>
      <c r="V11" s="13">
        <v>519</v>
      </c>
      <c r="W11" s="13">
        <v>510</v>
      </c>
      <c r="X11" s="13">
        <v>583</v>
      </c>
      <c r="Y11" s="13">
        <v>691</v>
      </c>
      <c r="Z11" s="13">
        <v>800</v>
      </c>
      <c r="AA11" s="13">
        <v>885</v>
      </c>
      <c r="AB11" s="26">
        <f t="shared" ref="AB11:AH11" si="1">AB72</f>
        <v>874.5</v>
      </c>
      <c r="AC11" s="26">
        <f t="shared" si="1"/>
        <v>1036.5</v>
      </c>
      <c r="AD11" s="26">
        <f t="shared" si="1"/>
        <v>1160</v>
      </c>
      <c r="AE11" s="26">
        <f t="shared" si="1"/>
        <v>1194.75</v>
      </c>
      <c r="AF11" s="26">
        <f t="shared" si="1"/>
        <v>1136.8500000000001</v>
      </c>
      <c r="AG11" s="26">
        <f t="shared" si="1"/>
        <v>1326.72</v>
      </c>
      <c r="AH11" s="26">
        <f t="shared" si="1"/>
        <v>1450</v>
      </c>
      <c r="AJ11" s="13">
        <v>721</v>
      </c>
      <c r="AK11" s="13">
        <v>808</v>
      </c>
      <c r="AL11" s="13">
        <v>1058</v>
      </c>
      <c r="AM11" s="13">
        <v>1722</v>
      </c>
      <c r="AN11" s="13">
        <v>2584</v>
      </c>
      <c r="AO11" s="26">
        <f>AA11+AB11+AC11+AD11</f>
        <v>3956</v>
      </c>
      <c r="AP11" s="26">
        <f>AE11+AF11+AG11+AH11</f>
        <v>5108.3200000000006</v>
      </c>
      <c r="AQ11" s="26">
        <f>AQ72</f>
        <v>6232.1504000000004</v>
      </c>
      <c r="AR11" s="26">
        <f>AR72</f>
        <v>7353.9374720000005</v>
      </c>
      <c r="AS11" s="26">
        <f>AS72</f>
        <v>8457.0280927999993</v>
      </c>
    </row>
    <row r="12" spans="2:48" x14ac:dyDescent="0.25">
      <c r="C12" s="8" t="s">
        <v>46</v>
      </c>
      <c r="G12" s="13">
        <v>534</v>
      </c>
      <c r="H12" s="13">
        <v>305</v>
      </c>
      <c r="I12" s="13">
        <v>558</v>
      </c>
      <c r="J12" s="13">
        <v>877</v>
      </c>
      <c r="K12" s="13">
        <v>695</v>
      </c>
      <c r="L12" s="13">
        <v>451</v>
      </c>
      <c r="M12" s="13">
        <v>287</v>
      </c>
      <c r="N12" s="13">
        <v>726</v>
      </c>
      <c r="O12" s="13">
        <v>339</v>
      </c>
      <c r="P12" s="13">
        <v>277</v>
      </c>
      <c r="Q12" s="13">
        <v>209</v>
      </c>
      <c r="R12" s="13">
        <v>1071</v>
      </c>
      <c r="S12" s="13">
        <v>440</v>
      </c>
      <c r="T12" s="13">
        <v>353</v>
      </c>
      <c r="U12" s="13">
        <v>270</v>
      </c>
      <c r="V12" s="13">
        <v>1083</v>
      </c>
      <c r="W12" s="13">
        <v>412</v>
      </c>
      <c r="X12" s="13">
        <v>370</v>
      </c>
      <c r="Y12" s="13">
        <v>470</v>
      </c>
      <c r="Z12" s="13">
        <v>955</v>
      </c>
      <c r="AA12" s="13">
        <v>402</v>
      </c>
      <c r="AB12" s="26">
        <f t="shared" ref="AB12:AH12" si="2">AB74</f>
        <v>388.5</v>
      </c>
      <c r="AC12" s="26">
        <f t="shared" si="2"/>
        <v>517</v>
      </c>
      <c r="AD12" s="26">
        <f t="shared" si="2"/>
        <v>1098.25</v>
      </c>
      <c r="AE12" s="26">
        <f t="shared" si="2"/>
        <v>442.20000000000005</v>
      </c>
      <c r="AF12" s="26">
        <f t="shared" si="2"/>
        <v>435.12000000000006</v>
      </c>
      <c r="AG12" s="26">
        <f t="shared" si="2"/>
        <v>594.54999999999995</v>
      </c>
      <c r="AH12" s="26">
        <f t="shared" si="2"/>
        <v>1295.9349999999999</v>
      </c>
      <c r="AJ12" s="13">
        <v>2274</v>
      </c>
      <c r="AK12" s="13">
        <v>2159</v>
      </c>
      <c r="AL12" s="13">
        <v>1896</v>
      </c>
      <c r="AM12" s="13">
        <v>2146</v>
      </c>
      <c r="AN12" s="13">
        <v>2207</v>
      </c>
      <c r="AO12" s="26">
        <f>AA12+AB12+AC12+AD12</f>
        <v>2405.75</v>
      </c>
      <c r="AP12" s="26">
        <f>AE12+AF12+AG12+AH12</f>
        <v>2767.8050000000003</v>
      </c>
      <c r="AQ12" s="26">
        <f>AQ74</f>
        <v>3459.7562500000004</v>
      </c>
      <c r="AR12" s="26">
        <f>AR74</f>
        <v>4497.6831250000005</v>
      </c>
      <c r="AS12" s="26">
        <f>AS74</f>
        <v>6071.8722187500007</v>
      </c>
    </row>
    <row r="13" spans="2:48" x14ac:dyDescent="0.25">
      <c r="B13" s="6" t="s">
        <v>47</v>
      </c>
      <c r="G13" s="10">
        <f t="shared" ref="G13:AH13" si="3">G10+G11+G12</f>
        <v>26171</v>
      </c>
      <c r="H13" s="10">
        <f t="shared" si="3"/>
        <v>29077</v>
      </c>
      <c r="I13" s="10">
        <f t="shared" si="3"/>
        <v>29010</v>
      </c>
      <c r="J13" s="10">
        <f t="shared" si="3"/>
        <v>33671</v>
      </c>
      <c r="K13" s="10">
        <f t="shared" si="3"/>
        <v>27908</v>
      </c>
      <c r="L13" s="10">
        <f t="shared" si="3"/>
        <v>28821</v>
      </c>
      <c r="M13" s="10">
        <f t="shared" si="3"/>
        <v>27715</v>
      </c>
      <c r="N13" s="10">
        <f t="shared" si="3"/>
        <v>32165</v>
      </c>
      <c r="O13" s="10">
        <f t="shared" si="3"/>
        <v>28645</v>
      </c>
      <c r="P13" s="10">
        <f t="shared" si="3"/>
        <v>32000</v>
      </c>
      <c r="Q13" s="10">
        <f t="shared" si="3"/>
        <v>34146</v>
      </c>
      <c r="R13" s="10">
        <f t="shared" si="3"/>
        <v>40111</v>
      </c>
      <c r="S13" s="10">
        <f t="shared" si="3"/>
        <v>36455</v>
      </c>
      <c r="T13" s="10">
        <f t="shared" si="3"/>
        <v>39072</v>
      </c>
      <c r="U13" s="10">
        <f t="shared" si="3"/>
        <v>40589</v>
      </c>
      <c r="V13" s="10">
        <f t="shared" si="3"/>
        <v>48385</v>
      </c>
      <c r="W13" s="10">
        <f t="shared" si="3"/>
        <v>42314</v>
      </c>
      <c r="X13" s="10">
        <f t="shared" si="3"/>
        <v>47516</v>
      </c>
      <c r="Y13" s="10">
        <f t="shared" si="3"/>
        <v>51243</v>
      </c>
      <c r="Z13" s="10">
        <f t="shared" si="3"/>
        <v>59893</v>
      </c>
      <c r="AA13" s="10">
        <f t="shared" si="3"/>
        <v>56311</v>
      </c>
      <c r="AB13" s="10">
        <f t="shared" si="3"/>
        <v>59699.564999999995</v>
      </c>
      <c r="AC13" s="10">
        <f t="shared" si="3"/>
        <v>63655.18</v>
      </c>
      <c r="AD13" s="10">
        <f t="shared" si="3"/>
        <v>73186.61</v>
      </c>
      <c r="AE13" s="10">
        <f t="shared" si="3"/>
        <v>67665.75</v>
      </c>
      <c r="AF13" s="10">
        <f t="shared" si="3"/>
        <v>71111.482349999991</v>
      </c>
      <c r="AG13" s="10">
        <f t="shared" si="3"/>
        <v>75201.252399999998</v>
      </c>
      <c r="AH13" s="10">
        <f t="shared" si="3"/>
        <v>85732.116199999989</v>
      </c>
      <c r="AJ13" s="10">
        <f>AJ10+AJ11+AJ12</f>
        <v>117929</v>
      </c>
      <c r="AK13" s="10">
        <f>AK10+AK11+AK12</f>
        <v>116609</v>
      </c>
      <c r="AL13" s="10">
        <f>AL10+AL11+AL12</f>
        <v>134902</v>
      </c>
      <c r="AM13" s="10">
        <f>AM10+AM11+AM12</f>
        <v>164501</v>
      </c>
      <c r="AN13" s="10">
        <f>AN10+AN11+AN12</f>
        <v>200966</v>
      </c>
      <c r="AO13" s="27">
        <f>AA13+AB13+AC13+AD13</f>
        <v>252852.35499999998</v>
      </c>
      <c r="AP13" s="27">
        <f>AE13+AF13+AG13+AH13</f>
        <v>299710.60094999999</v>
      </c>
      <c r="AQ13" s="10">
        <f>AQ10+AQ11+AQ12</f>
        <v>348219.89875199995</v>
      </c>
      <c r="AR13" s="10">
        <f>AR10+AR11+AR12</f>
        <v>401158.81151429994</v>
      </c>
      <c r="AS13" s="10">
        <f>AS10+AS11+AS12</f>
        <v>458339.09795727197</v>
      </c>
    </row>
    <row r="14" spans="2:48" x14ac:dyDescent="0.25">
      <c r="D14" s="3" t="s">
        <v>48</v>
      </c>
      <c r="G14" s="11">
        <f>IF(_reported!G9="","",G13-_reported!G9)</f>
        <v>0</v>
      </c>
      <c r="H14" s="11">
        <f>IF(_reported!H9="","",H13-_reported!H9)</f>
        <v>0</v>
      </c>
      <c r="I14" s="11">
        <f>IF(_reported!I9="","",I13-_reported!I9)</f>
        <v>0</v>
      </c>
      <c r="J14" s="11">
        <f>IF(_reported!J9="","",J13-_reported!J9)</f>
        <v>0</v>
      </c>
      <c r="K14" s="11">
        <f>IF(_reported!K9="","",K13-_reported!K9)</f>
        <v>0</v>
      </c>
      <c r="L14" s="11">
        <f>IF(_reported!L9="","",L13-_reported!L9)</f>
        <v>0</v>
      </c>
      <c r="M14" s="11">
        <f>IF(_reported!M9="","",M13-_reported!M9)</f>
        <v>0</v>
      </c>
      <c r="N14" s="11">
        <f>IF(_reported!N9="","",N13-_reported!N9)</f>
        <v>0</v>
      </c>
      <c r="O14" s="11">
        <f>IF(_reported!O9="","",O13-_reported!O9)</f>
        <v>0</v>
      </c>
      <c r="P14" s="11">
        <f>IF(_reported!P9="","",P13-_reported!P9)</f>
        <v>0</v>
      </c>
      <c r="Q14" s="11">
        <f>IF(_reported!Q9="","",Q13-_reported!Q9)</f>
        <v>0</v>
      </c>
      <c r="R14" s="11">
        <f>IF(_reported!R9="","",R13-_reported!R9)</f>
        <v>0</v>
      </c>
      <c r="S14" s="11">
        <f>IF(_reported!S9="","",S13-_reported!S9)</f>
        <v>0</v>
      </c>
      <c r="T14" s="11">
        <f>IF(_reported!T9="","",T13-_reported!T9)</f>
        <v>0</v>
      </c>
      <c r="U14" s="11">
        <f>IF(_reported!U9="","",U13-_reported!U9)</f>
        <v>0</v>
      </c>
      <c r="V14" s="11">
        <f>IF(_reported!V9="","",V13-_reported!V9)</f>
        <v>0</v>
      </c>
      <c r="W14" s="11">
        <f>IF(_reported!W9="","",W13-_reported!W9)</f>
        <v>0</v>
      </c>
      <c r="X14" s="11">
        <f>IF(_reported!X9="","",X13-_reported!X9)</f>
        <v>0</v>
      </c>
      <c r="Y14" s="11">
        <f>IF(_reported!Y9="","",Y13-_reported!Y9)</f>
        <v>0</v>
      </c>
      <c r="Z14" s="11">
        <f>IF(_reported!Z9="","",Z13-_reported!Z9)</f>
        <v>0</v>
      </c>
      <c r="AA14" s="11">
        <f>IF(_reported!AA9="","",AA13-_reported!AA9)</f>
        <v>0</v>
      </c>
      <c r="AJ14" s="11">
        <f>IF(_reported!AJ9="","",AJ13-_reported!AJ9)</f>
        <v>0</v>
      </c>
      <c r="AK14" s="11">
        <f>IF(_reported!AK9="","",AK13-_reported!AK9)</f>
        <v>0</v>
      </c>
      <c r="AL14" s="11">
        <f>IF(_reported!AL9="","",AL13-_reported!AL9)</f>
        <v>0</v>
      </c>
      <c r="AM14" s="11">
        <f>IF(_reported!AM9="","",AM13-_reported!AM9)</f>
        <v>0</v>
      </c>
      <c r="AN14" s="11">
        <f>IF(_reported!AN9="","",AN13-_reported!AN9)</f>
        <v>0</v>
      </c>
    </row>
    <row r="16" spans="2:48" x14ac:dyDescent="0.25">
      <c r="C16" s="8" t="s">
        <v>49</v>
      </c>
      <c r="G16" s="9">
        <v>-5131</v>
      </c>
      <c r="H16" s="9">
        <v>-5399</v>
      </c>
      <c r="I16" s="9">
        <v>-5771</v>
      </c>
      <c r="J16" s="9">
        <v>-6348</v>
      </c>
      <c r="K16" s="9">
        <v>-6005</v>
      </c>
      <c r="L16" s="9">
        <v>-5192</v>
      </c>
      <c r="M16" s="9">
        <v>-5716</v>
      </c>
      <c r="N16" s="9">
        <v>-8336</v>
      </c>
      <c r="O16" s="9">
        <v>-6108</v>
      </c>
      <c r="P16" s="9">
        <v>-5946</v>
      </c>
      <c r="Q16" s="9">
        <v>-6210</v>
      </c>
      <c r="R16" s="9">
        <v>-7695</v>
      </c>
      <c r="S16" s="9">
        <v>-6640</v>
      </c>
      <c r="T16" s="9">
        <v>-7308</v>
      </c>
      <c r="U16" s="9">
        <v>-7374</v>
      </c>
      <c r="V16" s="9">
        <v>-8839</v>
      </c>
      <c r="W16" s="9">
        <v>-7572</v>
      </c>
      <c r="X16" s="9">
        <v>-8491</v>
      </c>
      <c r="Y16" s="9">
        <v>-9206</v>
      </c>
      <c r="Z16" s="9">
        <v>-10906</v>
      </c>
      <c r="AA16" s="9">
        <v>-10218</v>
      </c>
      <c r="AB16" s="25">
        <f t="shared" ref="AB16:AH16" si="4">-AB13*AB53</f>
        <v>-11641.415175</v>
      </c>
      <c r="AC16" s="25">
        <f t="shared" si="4"/>
        <v>-13049.311899999999</v>
      </c>
      <c r="AD16" s="25">
        <f t="shared" si="4"/>
        <v>-15369.188099999999</v>
      </c>
      <c r="AE16" s="25">
        <f t="shared" si="4"/>
        <v>-14548.13625</v>
      </c>
      <c r="AF16" s="25">
        <f t="shared" si="4"/>
        <v>-15288.968705249998</v>
      </c>
      <c r="AG16" s="25">
        <f t="shared" si="4"/>
        <v>-16168.269265999999</v>
      </c>
      <c r="AH16" s="25">
        <f t="shared" si="4"/>
        <v>-18432.404982999997</v>
      </c>
      <c r="AJ16" s="9">
        <v>-22649</v>
      </c>
      <c r="AK16" s="9">
        <v>-25249</v>
      </c>
      <c r="AL16" s="9">
        <v>-25959</v>
      </c>
      <c r="AM16" s="9">
        <v>-30161</v>
      </c>
      <c r="AN16" s="9">
        <v>-36175</v>
      </c>
      <c r="AO16" s="25">
        <f>AA16+AB16+AC16+AD16</f>
        <v>-50277.915175000002</v>
      </c>
      <c r="AP16" s="25">
        <f>AE16+AF16+AG16+AH16</f>
        <v>-64437.779204249993</v>
      </c>
      <c r="AQ16" s="25">
        <f>-AQ13*AQ53</f>
        <v>-76608.37772543999</v>
      </c>
      <c r="AR16" s="25">
        <f>-AR13*AR53</f>
        <v>-90260.732590717496</v>
      </c>
      <c r="AS16" s="25">
        <f>-AS13*AS53</f>
        <v>-105417.99253017256</v>
      </c>
    </row>
    <row r="17" spans="2:45" x14ac:dyDescent="0.25">
      <c r="C17" s="8" t="s">
        <v>50</v>
      </c>
      <c r="G17" s="13">
        <v>-5197</v>
      </c>
      <c r="H17" s="13">
        <v>-6096</v>
      </c>
      <c r="I17" s="13">
        <v>-6316</v>
      </c>
      <c r="J17" s="13">
        <v>-7046</v>
      </c>
      <c r="K17" s="13">
        <v>-7707</v>
      </c>
      <c r="L17" s="13">
        <v>-8690</v>
      </c>
      <c r="M17" s="13">
        <v>-9170</v>
      </c>
      <c r="N17" s="13">
        <v>-9771</v>
      </c>
      <c r="O17" s="13">
        <v>-9381</v>
      </c>
      <c r="P17" s="13">
        <v>-9344</v>
      </c>
      <c r="Q17" s="13">
        <v>-9241</v>
      </c>
      <c r="R17" s="13">
        <v>-10517</v>
      </c>
      <c r="S17" s="13">
        <v>-9978</v>
      </c>
      <c r="T17" s="13">
        <v>-10537</v>
      </c>
      <c r="U17" s="13">
        <v>-11178</v>
      </c>
      <c r="V17" s="13">
        <v>-12180</v>
      </c>
      <c r="W17" s="13">
        <v>-12150</v>
      </c>
      <c r="X17" s="13">
        <v>-12942</v>
      </c>
      <c r="Y17" s="13">
        <v>-15145</v>
      </c>
      <c r="Z17" s="13">
        <v>-17135</v>
      </c>
      <c r="AA17" s="13">
        <v>-17699</v>
      </c>
      <c r="AB17" s="26">
        <f t="shared" ref="AB17:AH17" si="5">-AB13*AB54</f>
        <v>-19700.856449999999</v>
      </c>
      <c r="AC17" s="26">
        <f t="shared" si="5"/>
        <v>-21961.037099999998</v>
      </c>
      <c r="AD17" s="26">
        <f t="shared" si="5"/>
        <v>-25249.380449999997</v>
      </c>
      <c r="AE17" s="26">
        <f t="shared" si="5"/>
        <v>-23344.683749999997</v>
      </c>
      <c r="AF17" s="26">
        <f t="shared" si="5"/>
        <v>-24177.903998999998</v>
      </c>
      <c r="AG17" s="26">
        <f t="shared" si="5"/>
        <v>-25192.419554</v>
      </c>
      <c r="AH17" s="26">
        <f t="shared" si="5"/>
        <v>-27434.277183999999</v>
      </c>
      <c r="AJ17" s="13">
        <v>-24655</v>
      </c>
      <c r="AK17" s="13">
        <v>-35338</v>
      </c>
      <c r="AL17" s="13">
        <v>-38483</v>
      </c>
      <c r="AM17" s="13">
        <v>-43873</v>
      </c>
      <c r="AN17" s="13">
        <v>-57372</v>
      </c>
      <c r="AO17" s="26">
        <f>AA17+AB17+AC17+AD17</f>
        <v>-84610.27399999999</v>
      </c>
      <c r="AP17" s="26">
        <f>AE17+AF17+AG17+AH17</f>
        <v>-100149.284487</v>
      </c>
      <c r="AQ17" s="26">
        <f>-AQ13*AQ54</f>
        <v>-109689.26810687999</v>
      </c>
      <c r="AR17" s="26">
        <f>-AR13*AR54</f>
        <v>-122353.43751186148</v>
      </c>
      <c r="AS17" s="26">
        <f>-AS13*AS54</f>
        <v>-135210.03389739522</v>
      </c>
    </row>
    <row r="18" spans="2:45" x14ac:dyDescent="0.25">
      <c r="C18" s="8" t="s">
        <v>51</v>
      </c>
      <c r="G18" s="13">
        <v>-2843</v>
      </c>
      <c r="H18" s="13">
        <v>-3259</v>
      </c>
      <c r="I18" s="13">
        <v>-3554</v>
      </c>
      <c r="J18" s="13">
        <v>-4387</v>
      </c>
      <c r="K18" s="13">
        <v>-3312</v>
      </c>
      <c r="L18" s="13">
        <v>-3595</v>
      </c>
      <c r="M18" s="13">
        <v>-3781</v>
      </c>
      <c r="N18" s="13">
        <v>-4574</v>
      </c>
      <c r="O18" s="13">
        <v>-3044</v>
      </c>
      <c r="P18" s="13">
        <v>-3154</v>
      </c>
      <c r="Q18" s="13">
        <v>-2877</v>
      </c>
      <c r="R18" s="13">
        <v>-3226</v>
      </c>
      <c r="S18" s="13">
        <v>-2564</v>
      </c>
      <c r="T18" s="13">
        <v>-2721</v>
      </c>
      <c r="U18" s="13">
        <v>-2822</v>
      </c>
      <c r="V18" s="13">
        <v>-3240</v>
      </c>
      <c r="W18" s="13">
        <v>-2757</v>
      </c>
      <c r="X18" s="13">
        <v>-2978</v>
      </c>
      <c r="Y18" s="13">
        <v>-2846</v>
      </c>
      <c r="Z18" s="13">
        <v>-3410</v>
      </c>
      <c r="AA18" s="13">
        <v>-2908</v>
      </c>
      <c r="AB18" s="26">
        <f t="shared" ref="AB18:AH18" si="6">-AB13*AB55</f>
        <v>-3462.5747699999997</v>
      </c>
      <c r="AC18" s="26">
        <f t="shared" si="6"/>
        <v>-3692.0004400000003</v>
      </c>
      <c r="AD18" s="26">
        <f t="shared" si="6"/>
        <v>-4537.5698199999997</v>
      </c>
      <c r="AE18" s="26">
        <f t="shared" si="6"/>
        <v>-4059.9449999999997</v>
      </c>
      <c r="AF18" s="26">
        <f t="shared" si="6"/>
        <v>-4266.6889409999994</v>
      </c>
      <c r="AG18" s="26">
        <f t="shared" si="6"/>
        <v>-4512.0751439999995</v>
      </c>
      <c r="AH18" s="26">
        <f t="shared" si="6"/>
        <v>-5401.1233205999997</v>
      </c>
      <c r="AJ18" s="13">
        <v>-14043</v>
      </c>
      <c r="AK18" s="13">
        <v>-15262</v>
      </c>
      <c r="AL18" s="13">
        <v>-12301</v>
      </c>
      <c r="AM18" s="13">
        <v>-11347</v>
      </c>
      <c r="AN18" s="13">
        <v>-11991</v>
      </c>
      <c r="AO18" s="26">
        <f>AA18+AB18+AC18+AD18</f>
        <v>-14600.14503</v>
      </c>
      <c r="AP18" s="26">
        <f>AE18+AF18+AG18+AH18</f>
        <v>-18239.832405599998</v>
      </c>
      <c r="AQ18" s="26">
        <f>-AQ13*AQ55</f>
        <v>-20893.193925119995</v>
      </c>
      <c r="AR18" s="26">
        <f>-AR13*AR55</f>
        <v>-23668.369879343696</v>
      </c>
      <c r="AS18" s="26">
        <f>-AS13*AS55</f>
        <v>-26583.667681521776</v>
      </c>
    </row>
    <row r="19" spans="2:45" x14ac:dyDescent="0.25">
      <c r="C19" s="8" t="s">
        <v>52</v>
      </c>
      <c r="G19" s="13">
        <v>-1622</v>
      </c>
      <c r="H19" s="13">
        <v>-1956</v>
      </c>
      <c r="I19" s="13">
        <v>-2946</v>
      </c>
      <c r="J19" s="13">
        <v>-3305</v>
      </c>
      <c r="K19" s="13">
        <v>-2360</v>
      </c>
      <c r="L19" s="13">
        <v>-2987</v>
      </c>
      <c r="M19" s="13">
        <v>-3384</v>
      </c>
      <c r="N19" s="13">
        <v>-3085</v>
      </c>
      <c r="O19" s="13">
        <v>-2885</v>
      </c>
      <c r="P19" s="13">
        <v>-4164</v>
      </c>
      <c r="Q19" s="13">
        <v>-2070</v>
      </c>
      <c r="R19" s="13">
        <v>-2289</v>
      </c>
      <c r="S19" s="13">
        <v>-3455</v>
      </c>
      <c r="T19" s="13">
        <v>-3659</v>
      </c>
      <c r="U19" s="13">
        <v>-1864</v>
      </c>
      <c r="V19" s="13">
        <v>-762</v>
      </c>
      <c r="W19" s="13">
        <v>-2280</v>
      </c>
      <c r="X19" s="13">
        <v>-2663</v>
      </c>
      <c r="Y19" s="13">
        <v>-3512</v>
      </c>
      <c r="Z19" s="13">
        <v>-3697</v>
      </c>
      <c r="AA19" s="13">
        <v>-2614</v>
      </c>
      <c r="AB19" s="26">
        <f t="shared" ref="AB19:AH19" si="7">-AB13*AB56</f>
        <v>-3402.8752049999998</v>
      </c>
      <c r="AC19" s="26">
        <f t="shared" si="7"/>
        <v>-3628.3452600000001</v>
      </c>
      <c r="AD19" s="26">
        <f t="shared" si="7"/>
        <v>-4025.2635500000001</v>
      </c>
      <c r="AE19" s="26">
        <f t="shared" si="7"/>
        <v>-3721.61625</v>
      </c>
      <c r="AF19" s="26">
        <f t="shared" si="7"/>
        <v>-3911.1315292499994</v>
      </c>
      <c r="AG19" s="26">
        <f t="shared" si="7"/>
        <v>-4136.0688819999996</v>
      </c>
      <c r="AH19" s="26">
        <f t="shared" si="7"/>
        <v>-4458.0700423999997</v>
      </c>
      <c r="AJ19" s="13">
        <v>-9829</v>
      </c>
      <c r="AK19" s="13">
        <v>-11816</v>
      </c>
      <c r="AL19" s="13">
        <v>-11408</v>
      </c>
      <c r="AM19" s="13">
        <v>-9740</v>
      </c>
      <c r="AN19" s="13">
        <v>-12152</v>
      </c>
      <c r="AO19" s="26">
        <f>AA19+AB19+AC19+AD19</f>
        <v>-13670.484015</v>
      </c>
      <c r="AP19" s="26">
        <f>AE19+AF19+AG19+AH19</f>
        <v>-16226.886703649998</v>
      </c>
      <c r="AQ19" s="26">
        <f>-AQ13*AQ56</f>
        <v>-18107.434735103998</v>
      </c>
      <c r="AR19" s="26">
        <f>-AR13*AR56</f>
        <v>-20459.099387229297</v>
      </c>
      <c r="AS19" s="26">
        <f>-AS13*AS56</f>
        <v>-22916.954897863601</v>
      </c>
    </row>
    <row r="20" spans="2:45" x14ac:dyDescent="0.25">
      <c r="B20" s="6" t="s">
        <v>53</v>
      </c>
      <c r="G20" s="10">
        <f t="shared" ref="G20:AH20" si="8">G16+G17+G18+G19</f>
        <v>-14793</v>
      </c>
      <c r="H20" s="10">
        <f t="shared" si="8"/>
        <v>-16710</v>
      </c>
      <c r="I20" s="10">
        <f t="shared" si="8"/>
        <v>-18587</v>
      </c>
      <c r="J20" s="10">
        <f t="shared" si="8"/>
        <v>-21086</v>
      </c>
      <c r="K20" s="10">
        <f t="shared" si="8"/>
        <v>-19384</v>
      </c>
      <c r="L20" s="10">
        <f t="shared" si="8"/>
        <v>-20464</v>
      </c>
      <c r="M20" s="10">
        <f t="shared" si="8"/>
        <v>-22051</v>
      </c>
      <c r="N20" s="10">
        <f t="shared" si="8"/>
        <v>-25766</v>
      </c>
      <c r="O20" s="10">
        <f t="shared" si="8"/>
        <v>-21418</v>
      </c>
      <c r="P20" s="10">
        <f t="shared" si="8"/>
        <v>-22608</v>
      </c>
      <c r="Q20" s="10">
        <f t="shared" si="8"/>
        <v>-20398</v>
      </c>
      <c r="R20" s="10">
        <f t="shared" si="8"/>
        <v>-23727</v>
      </c>
      <c r="S20" s="10">
        <f t="shared" si="8"/>
        <v>-22637</v>
      </c>
      <c r="T20" s="10">
        <f t="shared" si="8"/>
        <v>-24225</v>
      </c>
      <c r="U20" s="10">
        <f t="shared" si="8"/>
        <v>-23238</v>
      </c>
      <c r="V20" s="10">
        <f t="shared" si="8"/>
        <v>-25021</v>
      </c>
      <c r="W20" s="10">
        <f t="shared" si="8"/>
        <v>-24759</v>
      </c>
      <c r="X20" s="10">
        <f t="shared" si="8"/>
        <v>-27074</v>
      </c>
      <c r="Y20" s="10">
        <f t="shared" si="8"/>
        <v>-30709</v>
      </c>
      <c r="Z20" s="10">
        <f t="shared" si="8"/>
        <v>-35148</v>
      </c>
      <c r="AA20" s="10">
        <f t="shared" si="8"/>
        <v>-33439</v>
      </c>
      <c r="AB20" s="10">
        <f t="shared" si="8"/>
        <v>-38207.721599999997</v>
      </c>
      <c r="AC20" s="10">
        <f t="shared" si="8"/>
        <v>-42330.6947</v>
      </c>
      <c r="AD20" s="10">
        <f t="shared" si="8"/>
        <v>-49181.401919999997</v>
      </c>
      <c r="AE20" s="10">
        <f t="shared" si="8"/>
        <v>-45674.381249999991</v>
      </c>
      <c r="AF20" s="10">
        <f t="shared" si="8"/>
        <v>-47644.693174499997</v>
      </c>
      <c r="AG20" s="10">
        <f t="shared" si="8"/>
        <v>-50008.832845999998</v>
      </c>
      <c r="AH20" s="10">
        <f t="shared" si="8"/>
        <v>-55725.875529999998</v>
      </c>
      <c r="AJ20" s="10">
        <f>AJ16+AJ17+AJ18+AJ19</f>
        <v>-71176</v>
      </c>
      <c r="AK20" s="10">
        <f>AK16+AK17+AK18+AK19</f>
        <v>-87665</v>
      </c>
      <c r="AL20" s="10">
        <f>AL16+AL17+AL18+AL19</f>
        <v>-88151</v>
      </c>
      <c r="AM20" s="10">
        <f>AM16+AM17+AM18+AM19</f>
        <v>-95121</v>
      </c>
      <c r="AN20" s="10">
        <f>AN16+AN17+AN18+AN19</f>
        <v>-117690</v>
      </c>
      <c r="AO20" s="27">
        <f>AA20+AB20+AC20+AD20</f>
        <v>-163158.81821999999</v>
      </c>
      <c r="AP20" s="27">
        <f>AE20+AF20+AG20+AH20</f>
        <v>-199053.78280049999</v>
      </c>
      <c r="AQ20" s="10">
        <f>AQ16+AQ17+AQ18+AQ19</f>
        <v>-225298.27449254398</v>
      </c>
      <c r="AR20" s="10">
        <f>AR16+AR17+AR18+AR19</f>
        <v>-256741.63936915199</v>
      </c>
      <c r="AS20" s="10">
        <f>AS16+AS17+AS18+AS19</f>
        <v>-290128.64900695317</v>
      </c>
    </row>
    <row r="21" spans="2:45" x14ac:dyDescent="0.25">
      <c r="D21" s="3" t="s">
        <v>54</v>
      </c>
      <c r="G21" s="11">
        <f>IF(_reported!G10="","",G20-_reported!G10)</f>
        <v>0</v>
      </c>
      <c r="H21" s="11">
        <f>IF(_reported!H10="","",H20-_reported!H10)</f>
        <v>0</v>
      </c>
      <c r="I21" s="11">
        <f>IF(_reported!I10="","",I20-_reported!I10)</f>
        <v>0</v>
      </c>
      <c r="J21" s="11">
        <f>IF(_reported!J10="","",J20-_reported!J10)</f>
        <v>0</v>
      </c>
      <c r="K21" s="11">
        <f>IF(_reported!K10="","",K20-_reported!K10)</f>
        <v>0</v>
      </c>
      <c r="L21" s="11">
        <f>IF(_reported!L10="","",L20-_reported!L10)</f>
        <v>0</v>
      </c>
      <c r="M21" s="11">
        <f>IF(_reported!M10="","",M20-_reported!M10)</f>
        <v>0</v>
      </c>
      <c r="N21" s="11">
        <f>IF(_reported!N10="","",N20-_reported!N10)</f>
        <v>0</v>
      </c>
      <c r="O21" s="11">
        <f>IF(_reported!O10="","",O20-_reported!O10)</f>
        <v>0</v>
      </c>
      <c r="P21" s="11">
        <f>IF(_reported!P10="","",P20-_reported!P10)</f>
        <v>0</v>
      </c>
      <c r="Q21" s="11">
        <f>IF(_reported!Q10="","",Q20-_reported!Q10)</f>
        <v>0</v>
      </c>
      <c r="R21" s="11">
        <f>IF(_reported!R10="","",R20-_reported!R10)</f>
        <v>0</v>
      </c>
      <c r="S21" s="11">
        <f>IF(_reported!S10="","",S20-_reported!S10)</f>
        <v>0</v>
      </c>
      <c r="T21" s="11">
        <f>IF(_reported!T10="","",T20-_reported!T10)</f>
        <v>0</v>
      </c>
      <c r="U21" s="11">
        <f>IF(_reported!U10="","",U20-_reported!U10)</f>
        <v>0</v>
      </c>
      <c r="V21" s="11">
        <f>IF(_reported!V10="","",V20-_reported!V10)</f>
        <v>0</v>
      </c>
      <c r="W21" s="11">
        <f>IF(_reported!W10="","",W20-_reported!W10)</f>
        <v>0</v>
      </c>
      <c r="X21" s="11">
        <f>IF(_reported!X10="","",X20-_reported!X10)</f>
        <v>0</v>
      </c>
      <c r="Y21" s="11">
        <f>IF(_reported!Y10="","",Y20-_reported!Y10)</f>
        <v>0</v>
      </c>
      <c r="Z21" s="11">
        <f>IF(_reported!Z10="","",Z20-_reported!Z10)</f>
        <v>0</v>
      </c>
      <c r="AA21" s="11">
        <f>IF(_reported!AA10="","",AA20-_reported!AA10)</f>
        <v>0</v>
      </c>
      <c r="AJ21" s="11">
        <f>IF(_reported!AJ10="","",AJ20-_reported!AJ10)</f>
        <v>0</v>
      </c>
      <c r="AK21" s="11">
        <f>IF(_reported!AK10="","",AK20-_reported!AK10)</f>
        <v>0</v>
      </c>
      <c r="AL21" s="11">
        <f>IF(_reported!AL10="","",AL20-_reported!AL10)</f>
        <v>0</v>
      </c>
      <c r="AM21" s="11">
        <f>IF(_reported!AM10="","",AM20-_reported!AM10)</f>
        <v>0</v>
      </c>
      <c r="AN21" s="11">
        <f>IF(_reported!AN10="","",AN20-_reported!AN10)</f>
        <v>0</v>
      </c>
    </row>
    <row r="22" spans="2:45" x14ac:dyDescent="0.25">
      <c r="B22" s="6" t="s">
        <v>55</v>
      </c>
      <c r="G22" s="10">
        <f t="shared" ref="G22:AH22" si="9">G13+G20</f>
        <v>11378</v>
      </c>
      <c r="H22" s="10">
        <f t="shared" si="9"/>
        <v>12367</v>
      </c>
      <c r="I22" s="10">
        <f t="shared" si="9"/>
        <v>10423</v>
      </c>
      <c r="J22" s="10">
        <f t="shared" si="9"/>
        <v>12585</v>
      </c>
      <c r="K22" s="10">
        <f t="shared" si="9"/>
        <v>8524</v>
      </c>
      <c r="L22" s="10">
        <f t="shared" si="9"/>
        <v>8357</v>
      </c>
      <c r="M22" s="10">
        <f t="shared" si="9"/>
        <v>5664</v>
      </c>
      <c r="N22" s="10">
        <f t="shared" si="9"/>
        <v>6399</v>
      </c>
      <c r="O22" s="10">
        <f t="shared" si="9"/>
        <v>7227</v>
      </c>
      <c r="P22" s="10">
        <f t="shared" si="9"/>
        <v>9392</v>
      </c>
      <c r="Q22" s="10">
        <f t="shared" si="9"/>
        <v>13748</v>
      </c>
      <c r="R22" s="10">
        <f t="shared" si="9"/>
        <v>16384</v>
      </c>
      <c r="S22" s="10">
        <f t="shared" si="9"/>
        <v>13818</v>
      </c>
      <c r="T22" s="10">
        <f t="shared" si="9"/>
        <v>14847</v>
      </c>
      <c r="U22" s="10">
        <f t="shared" si="9"/>
        <v>17351</v>
      </c>
      <c r="V22" s="10">
        <f t="shared" si="9"/>
        <v>23364</v>
      </c>
      <c r="W22" s="10">
        <f t="shared" si="9"/>
        <v>17555</v>
      </c>
      <c r="X22" s="10">
        <f t="shared" si="9"/>
        <v>20442</v>
      </c>
      <c r="Y22" s="10">
        <f t="shared" si="9"/>
        <v>20534</v>
      </c>
      <c r="Z22" s="10">
        <f t="shared" si="9"/>
        <v>24745</v>
      </c>
      <c r="AA22" s="10">
        <f t="shared" si="9"/>
        <v>22872</v>
      </c>
      <c r="AB22" s="10">
        <f t="shared" si="9"/>
        <v>21491.843399999998</v>
      </c>
      <c r="AC22" s="10">
        <f t="shared" si="9"/>
        <v>21324.4853</v>
      </c>
      <c r="AD22" s="10">
        <f t="shared" si="9"/>
        <v>24005.208080000004</v>
      </c>
      <c r="AE22" s="10">
        <f t="shared" si="9"/>
        <v>21991.368750000009</v>
      </c>
      <c r="AF22" s="10">
        <f t="shared" si="9"/>
        <v>23466.789175499995</v>
      </c>
      <c r="AG22" s="10">
        <f t="shared" si="9"/>
        <v>25192.419554</v>
      </c>
      <c r="AH22" s="10">
        <f t="shared" si="9"/>
        <v>30006.240669999992</v>
      </c>
      <c r="AJ22" s="10">
        <f>AJ13+AJ20</f>
        <v>46753</v>
      </c>
      <c r="AK22" s="10">
        <f>AK13+AK20</f>
        <v>28944</v>
      </c>
      <c r="AL22" s="10">
        <f>AL13+AL20</f>
        <v>46751</v>
      </c>
      <c r="AM22" s="10">
        <f>AM13+AM20</f>
        <v>69380</v>
      </c>
      <c r="AN22" s="10">
        <f>AN13+AN20</f>
        <v>83276</v>
      </c>
      <c r="AO22" s="27">
        <f>AA22+AB22+AC22+AD22</f>
        <v>89693.536779999995</v>
      </c>
      <c r="AP22" s="27">
        <f>AE22+AF22+AG22+AH22</f>
        <v>100656.8181495</v>
      </c>
      <c r="AQ22" s="10">
        <f>AQ13+AQ20</f>
        <v>122921.62425945597</v>
      </c>
      <c r="AR22" s="10">
        <f>AR13+AR20</f>
        <v>144417.17214514795</v>
      </c>
      <c r="AS22" s="10">
        <f>AS13+AS20</f>
        <v>168210.44895031879</v>
      </c>
    </row>
    <row r="23" spans="2:45" x14ac:dyDescent="0.25">
      <c r="D23" s="3" t="s">
        <v>56</v>
      </c>
      <c r="G23" s="11">
        <f>IF(_reported!G11="","",G22-_reported!G11)</f>
        <v>0</v>
      </c>
      <c r="H23" s="11">
        <f>IF(_reported!H11="","",H22-_reported!H11)</f>
        <v>0</v>
      </c>
      <c r="I23" s="11">
        <f>IF(_reported!I11="","",I22-_reported!I11)</f>
        <v>0</v>
      </c>
      <c r="J23" s="11">
        <f>IF(_reported!J11="","",J22-_reported!J11)</f>
        <v>0</v>
      </c>
      <c r="K23" s="11">
        <f>IF(_reported!K11="","",K22-_reported!K11)</f>
        <v>0</v>
      </c>
      <c r="L23" s="11">
        <f>IF(_reported!L11="","",L22-_reported!L11)</f>
        <v>0</v>
      </c>
      <c r="M23" s="11">
        <f>IF(_reported!M11="","",M22-_reported!M11)</f>
        <v>0</v>
      </c>
      <c r="N23" s="11">
        <f>IF(_reported!N11="","",N22-_reported!N11)</f>
        <v>0</v>
      </c>
      <c r="O23" s="11">
        <f>IF(_reported!O11="","",O22-_reported!O11)</f>
        <v>0</v>
      </c>
      <c r="P23" s="11">
        <f>IF(_reported!P11="","",P22-_reported!P11)</f>
        <v>0</v>
      </c>
      <c r="Q23" s="11">
        <f>IF(_reported!Q11="","",Q22-_reported!Q11)</f>
        <v>0</v>
      </c>
      <c r="R23" s="11">
        <f>IF(_reported!R11="","",R22-_reported!R11)</f>
        <v>0</v>
      </c>
      <c r="S23" s="11">
        <f>IF(_reported!S11="","",S22-_reported!S11)</f>
        <v>0</v>
      </c>
      <c r="T23" s="11">
        <f>IF(_reported!T11="","",T22-_reported!T11)</f>
        <v>0</v>
      </c>
      <c r="U23" s="11">
        <f>IF(_reported!U11="","",U22-_reported!U11)</f>
        <v>0</v>
      </c>
      <c r="V23" s="11">
        <f>IF(_reported!V11="","",V22-_reported!V11)</f>
        <v>0</v>
      </c>
      <c r="W23" s="11">
        <f>IF(_reported!W11="","",W22-_reported!W11)</f>
        <v>0</v>
      </c>
      <c r="X23" s="11">
        <f>IF(_reported!X11="","",X22-_reported!X11)</f>
        <v>0</v>
      </c>
      <c r="Y23" s="11">
        <f>IF(_reported!Y11="","",Y22-_reported!Y11)</f>
        <v>0</v>
      </c>
      <c r="Z23" s="11">
        <f>IF(_reported!Z11="","",Z22-_reported!Z11)</f>
        <v>0</v>
      </c>
      <c r="AA23" s="11">
        <f>IF(_reported!AA11="","",AA22-_reported!AA11)</f>
        <v>0</v>
      </c>
      <c r="AJ23" s="11">
        <f>IF(_reported!AJ11="","",AJ22-_reported!AJ11)</f>
        <v>0</v>
      </c>
      <c r="AK23" s="11">
        <f>IF(_reported!AK11="","",AK22-_reported!AK11)</f>
        <v>0</v>
      </c>
      <c r="AL23" s="11">
        <f>IF(_reported!AL11="","",AL22-_reported!AL11)</f>
        <v>0</v>
      </c>
      <c r="AM23" s="11">
        <f>IF(_reported!AM11="","",AM22-_reported!AM11)</f>
        <v>0</v>
      </c>
      <c r="AN23" s="11">
        <f>IF(_reported!AN11="","",AN22-_reported!AN11)</f>
        <v>0</v>
      </c>
    </row>
    <row r="25" spans="2:45" x14ac:dyDescent="0.25">
      <c r="C25" s="8" t="s">
        <v>57</v>
      </c>
      <c r="G25" s="9">
        <v>125</v>
      </c>
      <c r="H25" s="9">
        <v>146</v>
      </c>
      <c r="I25" s="9">
        <v>142</v>
      </c>
      <c r="J25" s="9">
        <v>118</v>
      </c>
      <c r="K25" s="9">
        <v>384</v>
      </c>
      <c r="L25" s="9">
        <v>-171</v>
      </c>
      <c r="M25" s="9">
        <v>-88</v>
      </c>
      <c r="N25" s="9">
        <v>-250</v>
      </c>
      <c r="O25" s="9">
        <v>80</v>
      </c>
      <c r="P25" s="9">
        <v>-99</v>
      </c>
      <c r="Q25" s="9">
        <v>273</v>
      </c>
      <c r="R25" s="9">
        <v>423</v>
      </c>
      <c r="S25" s="9">
        <v>365</v>
      </c>
      <c r="T25" s="9">
        <v>259</v>
      </c>
      <c r="U25" s="9">
        <v>471</v>
      </c>
      <c r="V25" s="9">
        <v>188</v>
      </c>
      <c r="W25" s="9">
        <v>827</v>
      </c>
      <c r="X25" s="9">
        <v>92</v>
      </c>
      <c r="Y25" s="9">
        <v>1128</v>
      </c>
      <c r="Z25" s="9">
        <v>609</v>
      </c>
      <c r="AA25" s="9">
        <v>-1120</v>
      </c>
      <c r="AB25" s="28">
        <v>150</v>
      </c>
      <c r="AC25" s="28">
        <v>150</v>
      </c>
      <c r="AD25" s="28">
        <v>150</v>
      </c>
      <c r="AE25" s="28">
        <v>200</v>
      </c>
      <c r="AF25" s="28">
        <v>200</v>
      </c>
      <c r="AG25" s="28">
        <v>200</v>
      </c>
      <c r="AH25" s="28">
        <v>200</v>
      </c>
      <c r="AJ25" s="9">
        <v>531</v>
      </c>
      <c r="AK25" s="9">
        <v>-125</v>
      </c>
      <c r="AL25" s="9">
        <v>677</v>
      </c>
      <c r="AM25" s="9">
        <v>1283</v>
      </c>
      <c r="AN25" s="9">
        <v>2656</v>
      </c>
      <c r="AO25" s="25">
        <f>AA25+AB25+AC25+AD25</f>
        <v>-670</v>
      </c>
      <c r="AP25" s="25">
        <f>AE25+AF25+AG25+AH25</f>
        <v>800</v>
      </c>
      <c r="AQ25" s="28">
        <v>800</v>
      </c>
      <c r="AR25" s="28">
        <v>900</v>
      </c>
      <c r="AS25" s="28">
        <v>1000</v>
      </c>
    </row>
    <row r="26" spans="2:45" x14ac:dyDescent="0.25">
      <c r="B26" s="6" t="s">
        <v>58</v>
      </c>
      <c r="G26" s="10">
        <f t="shared" ref="G26:AH26" si="10">G22+G25</f>
        <v>11503</v>
      </c>
      <c r="H26" s="10">
        <f t="shared" si="10"/>
        <v>12513</v>
      </c>
      <c r="I26" s="10">
        <f t="shared" si="10"/>
        <v>10565</v>
      </c>
      <c r="J26" s="10">
        <f t="shared" si="10"/>
        <v>12703</v>
      </c>
      <c r="K26" s="10">
        <f t="shared" si="10"/>
        <v>8908</v>
      </c>
      <c r="L26" s="10">
        <f t="shared" si="10"/>
        <v>8186</v>
      </c>
      <c r="M26" s="10">
        <f t="shared" si="10"/>
        <v>5576</v>
      </c>
      <c r="N26" s="10">
        <f t="shared" si="10"/>
        <v>6149</v>
      </c>
      <c r="O26" s="10">
        <f t="shared" si="10"/>
        <v>7307</v>
      </c>
      <c r="P26" s="10">
        <f t="shared" si="10"/>
        <v>9293</v>
      </c>
      <c r="Q26" s="10">
        <f t="shared" si="10"/>
        <v>14021</v>
      </c>
      <c r="R26" s="10">
        <f t="shared" si="10"/>
        <v>16807</v>
      </c>
      <c r="S26" s="10">
        <f t="shared" si="10"/>
        <v>14183</v>
      </c>
      <c r="T26" s="10">
        <f t="shared" si="10"/>
        <v>15106</v>
      </c>
      <c r="U26" s="10">
        <f t="shared" si="10"/>
        <v>17822</v>
      </c>
      <c r="V26" s="10">
        <f t="shared" si="10"/>
        <v>23552</v>
      </c>
      <c r="W26" s="10">
        <f t="shared" si="10"/>
        <v>18382</v>
      </c>
      <c r="X26" s="10">
        <f t="shared" si="10"/>
        <v>20534</v>
      </c>
      <c r="Y26" s="10">
        <f t="shared" si="10"/>
        <v>21662</v>
      </c>
      <c r="Z26" s="10">
        <f t="shared" si="10"/>
        <v>25354</v>
      </c>
      <c r="AA26" s="10">
        <f t="shared" si="10"/>
        <v>21752</v>
      </c>
      <c r="AB26" s="10">
        <f t="shared" si="10"/>
        <v>21641.843399999998</v>
      </c>
      <c r="AC26" s="10">
        <f t="shared" si="10"/>
        <v>21474.4853</v>
      </c>
      <c r="AD26" s="10">
        <f t="shared" si="10"/>
        <v>24155.208080000004</v>
      </c>
      <c r="AE26" s="10">
        <f t="shared" si="10"/>
        <v>22191.368750000009</v>
      </c>
      <c r="AF26" s="10">
        <f t="shared" si="10"/>
        <v>23666.789175499995</v>
      </c>
      <c r="AG26" s="10">
        <f t="shared" si="10"/>
        <v>25392.419554</v>
      </c>
      <c r="AH26" s="10">
        <f t="shared" si="10"/>
        <v>30206.240669999992</v>
      </c>
      <c r="AJ26" s="10">
        <f>AJ22+AJ25</f>
        <v>47284</v>
      </c>
      <c r="AK26" s="10">
        <f>AK22+AK25</f>
        <v>28819</v>
      </c>
      <c r="AL26" s="10">
        <f>AL22+AL25</f>
        <v>47428</v>
      </c>
      <c r="AM26" s="10">
        <f>AM22+AM25</f>
        <v>70663</v>
      </c>
      <c r="AN26" s="10">
        <f>AN22+AN25</f>
        <v>85932</v>
      </c>
      <c r="AO26" s="27">
        <f>AA26+AB26+AC26+AD26</f>
        <v>89023.536779999995</v>
      </c>
      <c r="AP26" s="27">
        <f>AE26+AF26+AG26+AH26</f>
        <v>101456.8181495</v>
      </c>
      <c r="AQ26" s="10">
        <f>AQ22+AQ25</f>
        <v>123721.62425945597</v>
      </c>
      <c r="AR26" s="10">
        <f>AR22+AR25</f>
        <v>145317.17214514795</v>
      </c>
      <c r="AS26" s="10">
        <f>AS22+AS25</f>
        <v>169210.44895031879</v>
      </c>
    </row>
    <row r="27" spans="2:45" x14ac:dyDescent="0.25">
      <c r="D27" s="3" t="s">
        <v>59</v>
      </c>
      <c r="G27" s="11">
        <f>IF(_reported!G12="","",G26-_reported!G12)</f>
        <v>0</v>
      </c>
      <c r="H27" s="11">
        <f>IF(_reported!H12="","",H26-_reported!H12)</f>
        <v>0</v>
      </c>
      <c r="I27" s="11">
        <f>IF(_reported!I12="","",I26-_reported!I12)</f>
        <v>0</v>
      </c>
      <c r="J27" s="11">
        <f>IF(_reported!J12="","",J26-_reported!J12)</f>
        <v>0</v>
      </c>
      <c r="K27" s="11">
        <f>IF(_reported!K12="","",K26-_reported!K12)</f>
        <v>0</v>
      </c>
      <c r="L27" s="11">
        <f>IF(_reported!L12="","",L26-_reported!L12)</f>
        <v>0</v>
      </c>
      <c r="M27" s="11">
        <f>IF(_reported!M12="","",M26-_reported!M12)</f>
        <v>0</v>
      </c>
      <c r="N27" s="11">
        <f>IF(_reported!N12="","",N26-_reported!N12)</f>
        <v>0</v>
      </c>
      <c r="O27" s="11">
        <f>IF(_reported!O12="","",O26-_reported!O12)</f>
        <v>0</v>
      </c>
      <c r="P27" s="11">
        <f>IF(_reported!P12="","",P26-_reported!P12)</f>
        <v>0</v>
      </c>
      <c r="Q27" s="11">
        <f>IF(_reported!Q12="","",Q26-_reported!Q12)</f>
        <v>0</v>
      </c>
      <c r="R27" s="11">
        <f>IF(_reported!R12="","",R26-_reported!R12)</f>
        <v>0</v>
      </c>
      <c r="S27" s="11">
        <f>IF(_reported!S12="","",S26-_reported!S12)</f>
        <v>0</v>
      </c>
      <c r="T27" s="11">
        <f>IF(_reported!T12="","",T26-_reported!T12)</f>
        <v>0</v>
      </c>
      <c r="U27" s="11">
        <f>IF(_reported!U12="","",U26-_reported!U12)</f>
        <v>0</v>
      </c>
      <c r="V27" s="11">
        <f>IF(_reported!V12="","",V26-_reported!V12)</f>
        <v>0</v>
      </c>
      <c r="W27" s="11">
        <f>IF(_reported!W12="","",W26-_reported!W12)</f>
        <v>0</v>
      </c>
      <c r="X27" s="11">
        <f>IF(_reported!X12="","",X26-_reported!X12)</f>
        <v>0</v>
      </c>
      <c r="Y27" s="11">
        <f>IF(_reported!Y12="","",Y26-_reported!Y12)</f>
        <v>0</v>
      </c>
      <c r="Z27" s="11">
        <f>IF(_reported!Z12="","",Z26-_reported!Z12)</f>
        <v>0</v>
      </c>
      <c r="AA27" s="11">
        <f>IF(_reported!AA12="","",AA26-_reported!AA12)</f>
        <v>0</v>
      </c>
      <c r="AJ27" s="11">
        <f>IF(_reported!AJ12="","",AJ26-_reported!AJ12)</f>
        <v>0</v>
      </c>
      <c r="AK27" s="11">
        <f>IF(_reported!AK12="","",AK26-_reported!AK12)</f>
        <v>0</v>
      </c>
      <c r="AL27" s="11">
        <f>IF(_reported!AL12="","",AL26-_reported!AL12)</f>
        <v>0</v>
      </c>
      <c r="AM27" s="11">
        <f>IF(_reported!AM12="","",AM26-_reported!AM12)</f>
        <v>0</v>
      </c>
      <c r="AN27" s="11">
        <f>IF(_reported!AN12="","",AN26-_reported!AN12)</f>
        <v>0</v>
      </c>
    </row>
    <row r="29" spans="2:45" x14ac:dyDescent="0.25">
      <c r="C29" s="8" t="s">
        <v>60</v>
      </c>
      <c r="G29" s="9">
        <v>-2006</v>
      </c>
      <c r="H29" s="9">
        <v>-2118</v>
      </c>
      <c r="I29" s="9">
        <v>-1372</v>
      </c>
      <c r="J29" s="9">
        <v>-2418</v>
      </c>
      <c r="K29" s="9">
        <v>-1443</v>
      </c>
      <c r="L29" s="9">
        <v>-1499</v>
      </c>
      <c r="M29" s="9">
        <v>-1181</v>
      </c>
      <c r="N29" s="9">
        <v>-1496</v>
      </c>
      <c r="O29" s="9">
        <v>-1598</v>
      </c>
      <c r="P29" s="9">
        <v>-1504</v>
      </c>
      <c r="Q29" s="9">
        <v>-2438</v>
      </c>
      <c r="R29" s="9">
        <v>-2790</v>
      </c>
      <c r="S29" s="9">
        <v>-1814</v>
      </c>
      <c r="T29" s="9">
        <v>-1641</v>
      </c>
      <c r="U29" s="9">
        <v>-2134</v>
      </c>
      <c r="V29" s="9">
        <v>-2714</v>
      </c>
      <c r="W29" s="9">
        <v>-1738</v>
      </c>
      <c r="X29" s="9">
        <v>-2197</v>
      </c>
      <c r="Y29" s="9">
        <v>-18953</v>
      </c>
      <c r="Z29" s="9">
        <v>-2586</v>
      </c>
      <c r="AA29" s="9">
        <v>5021</v>
      </c>
      <c r="AB29" s="25">
        <f t="shared" ref="AB29:AH29" si="11">-AB26*AB61</f>
        <v>-3138.0672929999996</v>
      </c>
      <c r="AC29" s="25">
        <f t="shared" si="11"/>
        <v>-3113.8003684999999</v>
      </c>
      <c r="AD29" s="25">
        <f t="shared" si="11"/>
        <v>-3502.5051716000003</v>
      </c>
      <c r="AE29" s="25">
        <f t="shared" si="11"/>
        <v>-3328.7053125000011</v>
      </c>
      <c r="AF29" s="25">
        <f t="shared" si="11"/>
        <v>-3550.0183763249993</v>
      </c>
      <c r="AG29" s="25">
        <f t="shared" si="11"/>
        <v>-3808.8629330999997</v>
      </c>
      <c r="AH29" s="25">
        <f t="shared" si="11"/>
        <v>-4530.9361004999982</v>
      </c>
      <c r="AJ29" s="9">
        <v>-7914</v>
      </c>
      <c r="AK29" s="9">
        <v>-5619</v>
      </c>
      <c r="AL29" s="9">
        <v>-8330</v>
      </c>
      <c r="AM29" s="9">
        <v>-8303</v>
      </c>
      <c r="AN29" s="9">
        <v>-25474</v>
      </c>
      <c r="AO29" s="25">
        <f>AA29+AB29+AC29+AD29</f>
        <v>-4733.3728331000002</v>
      </c>
      <c r="AP29" s="25">
        <f>AE29+AF29+AG29+AH29</f>
        <v>-15218.522722424997</v>
      </c>
      <c r="AQ29" s="25">
        <f>-AQ26*AQ61</f>
        <v>-19176.851760215675</v>
      </c>
      <c r="AR29" s="25">
        <f>-AR26*AR61</f>
        <v>-23250.747543223672</v>
      </c>
      <c r="AS29" s="25">
        <f>-AS26*AS61</f>
        <v>-27073.671832051008</v>
      </c>
    </row>
    <row r="30" spans="2:45" x14ac:dyDescent="0.25">
      <c r="B30" s="6" t="s">
        <v>61</v>
      </c>
      <c r="G30" s="10">
        <f t="shared" ref="G30:AH30" si="12">G26+G29</f>
        <v>9497</v>
      </c>
      <c r="H30" s="10">
        <f t="shared" si="12"/>
        <v>10395</v>
      </c>
      <c r="I30" s="10">
        <f t="shared" si="12"/>
        <v>9193</v>
      </c>
      <c r="J30" s="10">
        <f t="shared" si="12"/>
        <v>10285</v>
      </c>
      <c r="K30" s="10">
        <f t="shared" si="12"/>
        <v>7465</v>
      </c>
      <c r="L30" s="10">
        <f t="shared" si="12"/>
        <v>6687</v>
      </c>
      <c r="M30" s="10">
        <f t="shared" si="12"/>
        <v>4395</v>
      </c>
      <c r="N30" s="10">
        <f t="shared" si="12"/>
        <v>4653</v>
      </c>
      <c r="O30" s="10">
        <f t="shared" si="12"/>
        <v>5709</v>
      </c>
      <c r="P30" s="10">
        <f t="shared" si="12"/>
        <v>7789</v>
      </c>
      <c r="Q30" s="10">
        <f t="shared" si="12"/>
        <v>11583</v>
      </c>
      <c r="R30" s="10">
        <f t="shared" si="12"/>
        <v>14017</v>
      </c>
      <c r="S30" s="10">
        <f t="shared" si="12"/>
        <v>12369</v>
      </c>
      <c r="T30" s="10">
        <f t="shared" si="12"/>
        <v>13465</v>
      </c>
      <c r="U30" s="10">
        <f t="shared" si="12"/>
        <v>15688</v>
      </c>
      <c r="V30" s="10">
        <f t="shared" si="12"/>
        <v>20838</v>
      </c>
      <c r="W30" s="10">
        <f t="shared" si="12"/>
        <v>16644</v>
      </c>
      <c r="X30" s="10">
        <f t="shared" si="12"/>
        <v>18337</v>
      </c>
      <c r="Y30" s="10">
        <f t="shared" si="12"/>
        <v>2709</v>
      </c>
      <c r="Z30" s="10">
        <f t="shared" si="12"/>
        <v>22768</v>
      </c>
      <c r="AA30" s="10">
        <f t="shared" si="12"/>
        <v>26773</v>
      </c>
      <c r="AB30" s="10">
        <f t="shared" si="12"/>
        <v>18503.776106999998</v>
      </c>
      <c r="AC30" s="10">
        <f t="shared" si="12"/>
        <v>18360.6849315</v>
      </c>
      <c r="AD30" s="10">
        <f t="shared" si="12"/>
        <v>20652.702908400002</v>
      </c>
      <c r="AE30" s="10">
        <f t="shared" si="12"/>
        <v>18862.663437500007</v>
      </c>
      <c r="AF30" s="10">
        <f t="shared" si="12"/>
        <v>20116.770799174996</v>
      </c>
      <c r="AG30" s="10">
        <f t="shared" si="12"/>
        <v>21583.556620899999</v>
      </c>
      <c r="AH30" s="10">
        <f t="shared" si="12"/>
        <v>25675.304569499993</v>
      </c>
      <c r="AJ30" s="10">
        <f>AJ26+AJ29</f>
        <v>39370</v>
      </c>
      <c r="AK30" s="10">
        <f>AK26+AK29</f>
        <v>23200</v>
      </c>
      <c r="AL30" s="10">
        <f>AL26+AL29</f>
        <v>39098</v>
      </c>
      <c r="AM30" s="10">
        <f>AM26+AM29</f>
        <v>62360</v>
      </c>
      <c r="AN30" s="10">
        <f>AN26+AN29</f>
        <v>60458</v>
      </c>
      <c r="AO30" s="27">
        <f>AA30+AB30+AC30+AD30</f>
        <v>84290.163946899993</v>
      </c>
      <c r="AP30" s="27">
        <f>AE30+AF30+AG30+AH30</f>
        <v>86238.295427074991</v>
      </c>
      <c r="AQ30" s="10">
        <f>AQ26+AQ29</f>
        <v>104544.77249924029</v>
      </c>
      <c r="AR30" s="10">
        <f>AR26+AR29</f>
        <v>122066.42460192429</v>
      </c>
      <c r="AS30" s="10">
        <f>AS26+AS29</f>
        <v>142136.77711826778</v>
      </c>
    </row>
    <row r="31" spans="2:45" x14ac:dyDescent="0.25">
      <c r="D31" s="3" t="s">
        <v>62</v>
      </c>
      <c r="G31" s="11">
        <f>IF(_reported!G13="","",G30-_reported!G13)</f>
        <v>0</v>
      </c>
      <c r="H31" s="11">
        <f>IF(_reported!H13="","",H30-_reported!H13)</f>
        <v>0</v>
      </c>
      <c r="I31" s="11">
        <f>IF(_reported!I13="","",I30-_reported!I13)</f>
        <v>0</v>
      </c>
      <c r="J31" s="11">
        <f>IF(_reported!J13="","",J30-_reported!J13)</f>
        <v>0</v>
      </c>
      <c r="K31" s="11">
        <f>IF(_reported!K13="","",K30-_reported!K13)</f>
        <v>0</v>
      </c>
      <c r="L31" s="11">
        <f>IF(_reported!L13="","",L30-_reported!L13)</f>
        <v>0</v>
      </c>
      <c r="M31" s="11">
        <f>IF(_reported!M13="","",M30-_reported!M13)</f>
        <v>0</v>
      </c>
      <c r="N31" s="11">
        <f>IF(_reported!N13="","",N30-_reported!N13)</f>
        <v>0</v>
      </c>
      <c r="O31" s="11">
        <f>IF(_reported!O13="","",O30-_reported!O13)</f>
        <v>0</v>
      </c>
      <c r="P31" s="11">
        <f>IF(_reported!P13="","",P30-_reported!P13)</f>
        <v>0</v>
      </c>
      <c r="Q31" s="11">
        <f>IF(_reported!Q13="","",Q30-_reported!Q13)</f>
        <v>0</v>
      </c>
      <c r="R31" s="11">
        <f>IF(_reported!R13="","",R30-_reported!R13)</f>
        <v>0</v>
      </c>
      <c r="S31" s="11">
        <f>IF(_reported!S13="","",S30-_reported!S13)</f>
        <v>0</v>
      </c>
      <c r="T31" s="11">
        <f>IF(_reported!T13="","",T30-_reported!T13)</f>
        <v>0</v>
      </c>
      <c r="U31" s="11">
        <f>IF(_reported!U13="","",U30-_reported!U13)</f>
        <v>0</v>
      </c>
      <c r="V31" s="11">
        <f>IF(_reported!V13="","",V30-_reported!V13)</f>
        <v>0</v>
      </c>
      <c r="W31" s="11">
        <f>IF(_reported!W13="","",W30-_reported!W13)</f>
        <v>0</v>
      </c>
      <c r="X31" s="11">
        <f>IF(_reported!X13="","",X30-_reported!X13)</f>
        <v>0</v>
      </c>
      <c r="Y31" s="11">
        <f>IF(_reported!Y13="","",Y30-_reported!Y13)</f>
        <v>0</v>
      </c>
      <c r="Z31" s="11">
        <f>IF(_reported!Z13="","",Z30-_reported!Z13)</f>
        <v>0</v>
      </c>
      <c r="AA31" s="11">
        <f>IF(_reported!AA13="","",AA30-_reported!AA13)</f>
        <v>0</v>
      </c>
      <c r="AJ31" s="11">
        <f>IF(_reported!AJ13="","",AJ30-_reported!AJ13)</f>
        <v>0</v>
      </c>
      <c r="AK31" s="11">
        <f>IF(_reported!AK13="","",AK30-_reported!AK13)</f>
        <v>0</v>
      </c>
      <c r="AL31" s="11">
        <f>IF(_reported!AL13="","",AL30-_reported!AL13)</f>
        <v>0</v>
      </c>
      <c r="AM31" s="11">
        <f>IF(_reported!AM13="","",AM30-_reported!AM13)</f>
        <v>0</v>
      </c>
      <c r="AN31" s="11">
        <f>IF(_reported!AN13="","",AN30-_reported!AN13)</f>
        <v>0</v>
      </c>
    </row>
    <row r="33" spans="2:45" x14ac:dyDescent="0.25">
      <c r="C33" s="8" t="s">
        <v>63</v>
      </c>
      <c r="G33" s="12">
        <v>3.34</v>
      </c>
      <c r="H33" s="12">
        <v>3.67</v>
      </c>
      <c r="I33" s="12">
        <v>3.27</v>
      </c>
      <c r="J33" s="12">
        <v>3.72</v>
      </c>
      <c r="K33" s="12">
        <v>2.74</v>
      </c>
      <c r="L33" s="12">
        <v>2.4700000000000002</v>
      </c>
      <c r="M33" s="12">
        <v>1.64</v>
      </c>
      <c r="N33" s="12">
        <v>1.76</v>
      </c>
      <c r="O33" s="12">
        <v>2.21</v>
      </c>
      <c r="P33" s="12">
        <v>3.03</v>
      </c>
      <c r="Q33" s="12">
        <v>4.5</v>
      </c>
      <c r="R33" s="12">
        <v>5.46</v>
      </c>
      <c r="S33" s="12">
        <v>4.8600000000000003</v>
      </c>
      <c r="T33" s="12">
        <v>5.31</v>
      </c>
      <c r="U33" s="12">
        <v>6.2</v>
      </c>
      <c r="V33" s="12">
        <v>8.24</v>
      </c>
      <c r="W33" s="12">
        <v>6.59</v>
      </c>
      <c r="X33" s="12">
        <v>7.28</v>
      </c>
      <c r="Y33" s="12">
        <v>1.08</v>
      </c>
      <c r="Z33" s="12">
        <v>9.02</v>
      </c>
      <c r="AA33" s="12">
        <v>10.57</v>
      </c>
      <c r="AB33" s="29">
        <f t="shared" ref="AB33:AH33" si="13">IFERROR(AB30/AB35,"")</f>
        <v>7.2876252652548086</v>
      </c>
      <c r="AC33" s="29">
        <f t="shared" si="13"/>
        <v>7.2168358065969205</v>
      </c>
      <c r="AD33" s="29">
        <f t="shared" si="13"/>
        <v>8.1015314556219309</v>
      </c>
      <c r="AE33" s="29">
        <f t="shared" si="13"/>
        <v>7.3845752285085808</v>
      </c>
      <c r="AF33" s="29">
        <f t="shared" si="13"/>
        <v>7.8598281322751822</v>
      </c>
      <c r="AG33" s="29">
        <f t="shared" si="13"/>
        <v>8.4160841886783828</v>
      </c>
      <c r="AH33" s="29">
        <f t="shared" si="13"/>
        <v>9.9915977788970221</v>
      </c>
      <c r="AJ33" s="12">
        <v>13.99</v>
      </c>
      <c r="AK33" s="12">
        <v>8.6300000000000008</v>
      </c>
      <c r="AL33" s="12">
        <v>15.19</v>
      </c>
      <c r="AM33" s="12">
        <v>24.61</v>
      </c>
      <c r="AN33" s="12">
        <v>23.98</v>
      </c>
      <c r="AO33" s="29">
        <f>IFERROR(AO30/AO35,"")</f>
        <v>33.164054650557645</v>
      </c>
      <c r="AP33" s="29">
        <f>IFERROR(AP30/AP35,"")</f>
        <v>33.660456472929106</v>
      </c>
      <c r="AQ33" s="29">
        <f>IFERROR(AQ30/AQ35,"")</f>
        <v>40.481968931834878</v>
      </c>
      <c r="AR33" s="29">
        <f>IFERROR(AR30/AR35,"")</f>
        <v>46.891594126053576</v>
      </c>
      <c r="AS33" s="29">
        <f>IFERROR(AS30/AS35,"")</f>
        <v>54.168237498158135</v>
      </c>
    </row>
    <row r="34" spans="2:45" x14ac:dyDescent="0.25">
      <c r="C34" s="8" t="s">
        <v>64</v>
      </c>
      <c r="G34" s="12">
        <v>3.3</v>
      </c>
      <c r="H34" s="12">
        <v>3.61</v>
      </c>
      <c r="I34" s="12">
        <v>3.22</v>
      </c>
      <c r="J34" s="12">
        <v>3.67</v>
      </c>
      <c r="K34" s="12">
        <v>2.72</v>
      </c>
      <c r="L34" s="12">
        <v>2.46</v>
      </c>
      <c r="M34" s="12">
        <v>1.64</v>
      </c>
      <c r="N34" s="12">
        <v>1.76</v>
      </c>
      <c r="O34" s="12">
        <v>2.2000000000000002</v>
      </c>
      <c r="P34" s="12">
        <v>2.98</v>
      </c>
      <c r="Q34" s="12">
        <v>4.3899999999999997</v>
      </c>
      <c r="R34" s="12">
        <v>5.33</v>
      </c>
      <c r="S34" s="12">
        <v>4.71</v>
      </c>
      <c r="T34" s="12">
        <v>5.16</v>
      </c>
      <c r="U34" s="12">
        <v>6.03</v>
      </c>
      <c r="V34" s="12">
        <v>8.02</v>
      </c>
      <c r="W34" s="12">
        <v>6.43</v>
      </c>
      <c r="X34" s="12">
        <v>7.14</v>
      </c>
      <c r="Y34" s="12">
        <v>1.05</v>
      </c>
      <c r="Z34" s="12">
        <v>8.8800000000000008</v>
      </c>
      <c r="AA34" s="12">
        <v>10.44</v>
      </c>
      <c r="AB34" s="29">
        <f t="shared" ref="AB34:AH34" si="14">IFERROR(AB30/AB36,"")</f>
        <v>7.2023566389062736</v>
      </c>
      <c r="AC34" s="29">
        <f t="shared" si="14"/>
        <v>7.1323954500454745</v>
      </c>
      <c r="AD34" s="29">
        <f t="shared" si="14"/>
        <v>8.0067397459227667</v>
      </c>
      <c r="AE34" s="29">
        <f t="shared" si="14"/>
        <v>7.2981722422155793</v>
      </c>
      <c r="AF34" s="29">
        <f t="shared" si="14"/>
        <v>7.7678644645808541</v>
      </c>
      <c r="AG34" s="29">
        <f t="shared" si="14"/>
        <v>8.3176120647858909</v>
      </c>
      <c r="AH34" s="29">
        <f t="shared" si="14"/>
        <v>9.8746914086291167</v>
      </c>
      <c r="AJ34" s="12">
        <v>13.77</v>
      </c>
      <c r="AK34" s="12">
        <v>8.59</v>
      </c>
      <c r="AL34" s="12">
        <v>14.87</v>
      </c>
      <c r="AM34" s="12">
        <v>23.86</v>
      </c>
      <c r="AN34" s="12">
        <v>23.49</v>
      </c>
      <c r="AO34" s="29">
        <f>IFERROR(AO30/AO36,"")</f>
        <v>32.776019689747692</v>
      </c>
      <c r="AP34" s="29">
        <f>IFERROR(AP30/AP36,"")</f>
        <v>33.266613378472059</v>
      </c>
      <c r="AQ34" s="29">
        <f>IFERROR(AQ30/AQ36,"")</f>
        <v>40.008310949013094</v>
      </c>
      <c r="AR34" s="29">
        <f>IFERROR(AR30/AR36,"")</f>
        <v>46.342940528634855</v>
      </c>
      <c r="AS34" s="29">
        <f>IFERROR(AS30/AS36,"")</f>
        <v>53.534443767680472</v>
      </c>
    </row>
    <row r="35" spans="2:45" x14ac:dyDescent="0.25">
      <c r="C35" s="8" t="s">
        <v>65</v>
      </c>
      <c r="G35" s="13">
        <v>2847</v>
      </c>
      <c r="H35" s="13">
        <v>2834</v>
      </c>
      <c r="I35" s="13">
        <v>2814</v>
      </c>
      <c r="J35" s="13">
        <v>2765</v>
      </c>
      <c r="K35" s="13">
        <v>2725</v>
      </c>
      <c r="L35" s="13">
        <v>2704</v>
      </c>
      <c r="M35" s="13">
        <v>2682</v>
      </c>
      <c r="N35" s="13">
        <v>2638</v>
      </c>
      <c r="O35" s="13">
        <v>2587</v>
      </c>
      <c r="P35" s="13">
        <v>2568</v>
      </c>
      <c r="Q35" s="13">
        <v>2576</v>
      </c>
      <c r="R35" s="13">
        <v>2566</v>
      </c>
      <c r="S35" s="13">
        <v>2545</v>
      </c>
      <c r="T35" s="13">
        <v>2534</v>
      </c>
      <c r="U35" s="13">
        <v>2529</v>
      </c>
      <c r="V35" s="13">
        <v>2529</v>
      </c>
      <c r="W35" s="13">
        <v>2527</v>
      </c>
      <c r="X35" s="13">
        <v>2518</v>
      </c>
      <c r="Y35" s="13">
        <v>2517</v>
      </c>
      <c r="Z35" s="13">
        <v>2525</v>
      </c>
      <c r="AA35" s="13">
        <v>2534</v>
      </c>
      <c r="AB35" s="26">
        <f t="shared" ref="AB35:AH35" si="15">AA35*(1+AB64)</f>
        <v>2539.0680000000002</v>
      </c>
      <c r="AC35" s="26">
        <f t="shared" si="15"/>
        <v>2544.1461360000003</v>
      </c>
      <c r="AD35" s="26">
        <f t="shared" si="15"/>
        <v>2549.2344282720005</v>
      </c>
      <c r="AE35" s="26">
        <f t="shared" si="15"/>
        <v>2554.3328971285446</v>
      </c>
      <c r="AF35" s="26">
        <f t="shared" si="15"/>
        <v>2559.4415629228015</v>
      </c>
      <c r="AG35" s="26">
        <f t="shared" si="15"/>
        <v>2564.560446048647</v>
      </c>
      <c r="AH35" s="26">
        <f t="shared" si="15"/>
        <v>2569.6895669407445</v>
      </c>
      <c r="AJ35" s="13">
        <v>2815</v>
      </c>
      <c r="AK35" s="13">
        <v>2687</v>
      </c>
      <c r="AL35" s="13">
        <v>2574</v>
      </c>
      <c r="AM35" s="13">
        <v>2534</v>
      </c>
      <c r="AN35" s="13">
        <v>2521</v>
      </c>
      <c r="AO35" s="26">
        <f>AVERAGE(AA35,AB35,AC35,AD35)</f>
        <v>2541.6121410680003</v>
      </c>
      <c r="AP35" s="26">
        <f>AVERAGE(AE35,AF35,AG35,AH35)</f>
        <v>2562.0061182601844</v>
      </c>
      <c r="AQ35" s="26">
        <f>AP35*(1+AQ64)</f>
        <v>2582.5021672062658</v>
      </c>
      <c r="AR35" s="26">
        <f>AQ35*(1+AR64)</f>
        <v>2603.1621845439158</v>
      </c>
      <c r="AS35" s="26">
        <f>AR35*(1+AS64)</f>
        <v>2623.9874820202672</v>
      </c>
    </row>
    <row r="36" spans="2:45" x14ac:dyDescent="0.25">
      <c r="C36" s="8" t="s">
        <v>66</v>
      </c>
      <c r="G36" s="13">
        <v>2882</v>
      </c>
      <c r="H36" s="13">
        <v>2877</v>
      </c>
      <c r="I36" s="13">
        <v>2859</v>
      </c>
      <c r="J36" s="13">
        <v>2799</v>
      </c>
      <c r="K36" s="13">
        <v>2742</v>
      </c>
      <c r="L36" s="13">
        <v>2713</v>
      </c>
      <c r="M36" s="13">
        <v>2687</v>
      </c>
      <c r="N36" s="13">
        <v>2640</v>
      </c>
      <c r="O36" s="13">
        <v>2596</v>
      </c>
      <c r="P36" s="13">
        <v>2612</v>
      </c>
      <c r="Q36" s="13">
        <v>2641</v>
      </c>
      <c r="R36" s="13">
        <v>2630</v>
      </c>
      <c r="S36" s="13">
        <v>2625</v>
      </c>
      <c r="T36" s="13">
        <v>2610</v>
      </c>
      <c r="U36" s="13">
        <v>2600</v>
      </c>
      <c r="V36" s="13">
        <v>2599</v>
      </c>
      <c r="W36" s="13">
        <v>2590</v>
      </c>
      <c r="X36" s="13">
        <v>2570</v>
      </c>
      <c r="Y36" s="13">
        <v>2572</v>
      </c>
      <c r="Z36" s="13">
        <v>2565</v>
      </c>
      <c r="AA36" s="13">
        <v>2564</v>
      </c>
      <c r="AB36" s="26">
        <f t="shared" ref="AB36:AH36" si="16">AA36*(1+AB64)</f>
        <v>2569.1280000000002</v>
      </c>
      <c r="AC36" s="26">
        <f t="shared" si="16"/>
        <v>2574.2662560000003</v>
      </c>
      <c r="AD36" s="26">
        <f t="shared" si="16"/>
        <v>2579.4147885120005</v>
      </c>
      <c r="AE36" s="26">
        <f t="shared" si="16"/>
        <v>2584.5736180890244</v>
      </c>
      <c r="AF36" s="26">
        <f t="shared" si="16"/>
        <v>2589.7427653252025</v>
      </c>
      <c r="AG36" s="26">
        <f t="shared" si="16"/>
        <v>2594.9222508558528</v>
      </c>
      <c r="AH36" s="26">
        <f t="shared" si="16"/>
        <v>2600.1120953575646</v>
      </c>
      <c r="AJ36" s="13">
        <v>2859</v>
      </c>
      <c r="AK36" s="13">
        <v>2702</v>
      </c>
      <c r="AL36" s="13">
        <v>2629</v>
      </c>
      <c r="AM36" s="13">
        <v>2614</v>
      </c>
      <c r="AN36" s="13">
        <v>2574</v>
      </c>
      <c r="AO36" s="26">
        <f>AVERAGE(AA36,AB36,AC36,AD36)</f>
        <v>2571.7022611280004</v>
      </c>
      <c r="AP36" s="26">
        <f>AVERAGE(AE36,AF36,AG36,AH36)</f>
        <v>2592.337682406911</v>
      </c>
      <c r="AQ36" s="26">
        <f>AP36*(1+AQ64)</f>
        <v>2613.0763838661665</v>
      </c>
      <c r="AR36" s="26">
        <f>AQ36*(1+AR64)</f>
        <v>2633.9809949370956</v>
      </c>
      <c r="AS36" s="26">
        <f>AR36*(1+AS64)</f>
        <v>2655.0528428965922</v>
      </c>
    </row>
    <row r="38" spans="2:45" x14ac:dyDescent="0.25">
      <c r="C38" s="8" t="s">
        <v>67</v>
      </c>
      <c r="G38" s="9">
        <v>13205</v>
      </c>
      <c r="H38" s="9">
        <v>14799</v>
      </c>
      <c r="I38" s="9">
        <v>13054</v>
      </c>
      <c r="J38" s="9">
        <v>15888</v>
      </c>
      <c r="K38" s="9">
        <v>11484</v>
      </c>
      <c r="L38" s="9">
        <v>11163</v>
      </c>
      <c r="M38" s="9">
        <v>9336</v>
      </c>
      <c r="N38" s="9">
        <v>10678</v>
      </c>
      <c r="O38" s="9">
        <v>11219</v>
      </c>
      <c r="P38" s="9">
        <v>13132</v>
      </c>
      <c r="Q38" s="9">
        <v>17490</v>
      </c>
      <c r="R38" s="9">
        <v>21030</v>
      </c>
      <c r="S38" s="9">
        <v>17664</v>
      </c>
      <c r="T38" s="9">
        <v>19335</v>
      </c>
      <c r="U38" s="9">
        <v>21779</v>
      </c>
      <c r="V38" s="9">
        <v>28331</v>
      </c>
      <c r="W38" s="9">
        <v>21765</v>
      </c>
      <c r="X38" s="9">
        <v>24971</v>
      </c>
      <c r="Y38" s="9">
        <v>24966</v>
      </c>
      <c r="Z38" s="9">
        <v>30767</v>
      </c>
      <c r="AA38" s="9">
        <v>26900</v>
      </c>
      <c r="AB38" s="25">
        <f t="shared" ref="AB38:AH38" si="17">AB22-AB39</f>
        <v>26247.293399999999</v>
      </c>
      <c r="AC38" s="25">
        <f t="shared" si="17"/>
        <v>25978.085299999999</v>
      </c>
      <c r="AD38" s="25">
        <f t="shared" si="17"/>
        <v>30328.308080000003</v>
      </c>
      <c r="AE38" s="25">
        <f t="shared" si="17"/>
        <v>26220.76875000001</v>
      </c>
      <c r="AF38" s="25">
        <f t="shared" si="17"/>
        <v>28460.011675499994</v>
      </c>
      <c r="AG38" s="25">
        <f t="shared" si="17"/>
        <v>30078.699553999999</v>
      </c>
      <c r="AH38" s="25">
        <f t="shared" si="17"/>
        <v>36645.495669999989</v>
      </c>
      <c r="AJ38" s="9">
        <v>56946</v>
      </c>
      <c r="AK38" s="9">
        <v>42661</v>
      </c>
      <c r="AL38" s="9">
        <v>62871</v>
      </c>
      <c r="AM38" s="9">
        <v>87109</v>
      </c>
      <c r="AN38" s="9">
        <v>102469</v>
      </c>
      <c r="AO38" s="25">
        <f>AA38+AB38+AC38+AD38</f>
        <v>109453.68678</v>
      </c>
      <c r="AP38" s="25">
        <f>AE38+AF38+AG38+AH38</f>
        <v>121404.97564949999</v>
      </c>
      <c r="AQ38" s="25">
        <f>AQ22-AQ39</f>
        <v>144707.18963445598</v>
      </c>
      <c r="AR38" s="25">
        <f>AR22-AR39</f>
        <v>166202.73752014796</v>
      </c>
      <c r="AS38" s="25">
        <f>AS22-AS39</f>
        <v>188906.7360565688</v>
      </c>
    </row>
    <row r="39" spans="2:45" x14ac:dyDescent="0.25">
      <c r="C39" s="8" t="s">
        <v>68</v>
      </c>
      <c r="G39" s="13">
        <v>-1827</v>
      </c>
      <c r="H39" s="13">
        <v>-2432</v>
      </c>
      <c r="I39" s="13">
        <v>-2631</v>
      </c>
      <c r="J39" s="13">
        <v>-3303</v>
      </c>
      <c r="K39" s="13">
        <v>-2960</v>
      </c>
      <c r="L39" s="13">
        <v>-2806</v>
      </c>
      <c r="M39" s="13">
        <v>-3672</v>
      </c>
      <c r="N39" s="13">
        <v>-4279</v>
      </c>
      <c r="O39" s="13">
        <v>-3992</v>
      </c>
      <c r="P39" s="13">
        <v>-3740</v>
      </c>
      <c r="Q39" s="13">
        <v>-3742</v>
      </c>
      <c r="R39" s="13">
        <v>-4646</v>
      </c>
      <c r="S39" s="13">
        <v>-3846</v>
      </c>
      <c r="T39" s="13">
        <v>-4488</v>
      </c>
      <c r="U39" s="13">
        <v>-4428</v>
      </c>
      <c r="V39" s="13">
        <v>-4967</v>
      </c>
      <c r="W39" s="13">
        <v>-4210</v>
      </c>
      <c r="X39" s="13">
        <v>-4529</v>
      </c>
      <c r="Y39" s="13">
        <v>-4432</v>
      </c>
      <c r="Z39" s="13">
        <v>-6022</v>
      </c>
      <c r="AA39" s="13">
        <v>-4028</v>
      </c>
      <c r="AB39" s="26">
        <f t="shared" ref="AB39:AH39" si="18">X39*(1+AB78)</f>
        <v>-4755.45</v>
      </c>
      <c r="AC39" s="26">
        <f t="shared" si="18"/>
        <v>-4653.6000000000004</v>
      </c>
      <c r="AD39" s="26">
        <f t="shared" si="18"/>
        <v>-6323.1</v>
      </c>
      <c r="AE39" s="26">
        <f t="shared" si="18"/>
        <v>-4229.4000000000005</v>
      </c>
      <c r="AF39" s="26">
        <f t="shared" si="18"/>
        <v>-4993.2224999999999</v>
      </c>
      <c r="AG39" s="26">
        <f t="shared" si="18"/>
        <v>-4886.2800000000007</v>
      </c>
      <c r="AH39" s="26">
        <f t="shared" si="18"/>
        <v>-6639.255000000001</v>
      </c>
      <c r="AJ39" s="13">
        <v>-10193</v>
      </c>
      <c r="AK39" s="13">
        <v>-13717</v>
      </c>
      <c r="AL39" s="13">
        <v>-16120</v>
      </c>
      <c r="AM39" s="13">
        <v>-17729</v>
      </c>
      <c r="AN39" s="13">
        <v>-19193</v>
      </c>
      <c r="AO39" s="26">
        <f>AA39+AB39+AC39+AD39</f>
        <v>-19760.150000000001</v>
      </c>
      <c r="AP39" s="26">
        <f>AE39+AF39+AG39+AH39</f>
        <v>-20748.157500000001</v>
      </c>
      <c r="AQ39" s="26">
        <f>AP39*(1+AQ78)</f>
        <v>-21785.565375000002</v>
      </c>
      <c r="AR39" s="26">
        <f>AQ39*(1+AR78)</f>
        <v>-21785.565375000002</v>
      </c>
      <c r="AS39" s="26">
        <f>AR39*(1+AS78)</f>
        <v>-20696.287106250002</v>
      </c>
    </row>
    <row r="40" spans="2:45" x14ac:dyDescent="0.25">
      <c r="B40" s="6" t="s">
        <v>69</v>
      </c>
      <c r="G40" s="10">
        <f t="shared" ref="G40:AH40" si="19">G38+G39</f>
        <v>11378</v>
      </c>
      <c r="H40" s="10">
        <f t="shared" si="19"/>
        <v>12367</v>
      </c>
      <c r="I40" s="10">
        <f t="shared" si="19"/>
        <v>10423</v>
      </c>
      <c r="J40" s="10">
        <f t="shared" si="19"/>
        <v>12585</v>
      </c>
      <c r="K40" s="10">
        <f t="shared" si="19"/>
        <v>8524</v>
      </c>
      <c r="L40" s="10">
        <f t="shared" si="19"/>
        <v>8357</v>
      </c>
      <c r="M40" s="10">
        <f t="shared" si="19"/>
        <v>5664</v>
      </c>
      <c r="N40" s="10">
        <f t="shared" si="19"/>
        <v>6399</v>
      </c>
      <c r="O40" s="10">
        <f t="shared" si="19"/>
        <v>7227</v>
      </c>
      <c r="P40" s="10">
        <f t="shared" si="19"/>
        <v>9392</v>
      </c>
      <c r="Q40" s="10">
        <f t="shared" si="19"/>
        <v>13748</v>
      </c>
      <c r="R40" s="10">
        <f t="shared" si="19"/>
        <v>16384</v>
      </c>
      <c r="S40" s="10">
        <f t="shared" si="19"/>
        <v>13818</v>
      </c>
      <c r="T40" s="10">
        <f t="shared" si="19"/>
        <v>14847</v>
      </c>
      <c r="U40" s="10">
        <f t="shared" si="19"/>
        <v>17351</v>
      </c>
      <c r="V40" s="10">
        <f t="shared" si="19"/>
        <v>23364</v>
      </c>
      <c r="W40" s="10">
        <f t="shared" si="19"/>
        <v>17555</v>
      </c>
      <c r="X40" s="10">
        <f t="shared" si="19"/>
        <v>20442</v>
      </c>
      <c r="Y40" s="10">
        <f t="shared" si="19"/>
        <v>20534</v>
      </c>
      <c r="Z40" s="10">
        <f t="shared" si="19"/>
        <v>24745</v>
      </c>
      <c r="AA40" s="10">
        <f t="shared" si="19"/>
        <v>22872</v>
      </c>
      <c r="AB40" s="10">
        <f t="shared" si="19"/>
        <v>21491.843399999998</v>
      </c>
      <c r="AC40" s="10">
        <f t="shared" si="19"/>
        <v>21324.4853</v>
      </c>
      <c r="AD40" s="10">
        <f t="shared" si="19"/>
        <v>24005.208080000004</v>
      </c>
      <c r="AE40" s="10">
        <f t="shared" si="19"/>
        <v>21991.368750000009</v>
      </c>
      <c r="AF40" s="10">
        <f t="shared" si="19"/>
        <v>23466.789175499995</v>
      </c>
      <c r="AG40" s="10">
        <f t="shared" si="19"/>
        <v>25192.419554</v>
      </c>
      <c r="AH40" s="10">
        <f t="shared" si="19"/>
        <v>30006.240669999988</v>
      </c>
      <c r="AJ40" s="10">
        <f>AJ38+AJ39</f>
        <v>46753</v>
      </c>
      <c r="AK40" s="10">
        <f>AK38+AK39</f>
        <v>28944</v>
      </c>
      <c r="AL40" s="10">
        <f>AL38+AL39</f>
        <v>46751</v>
      </c>
      <c r="AM40" s="10">
        <f>AM38+AM39</f>
        <v>69380</v>
      </c>
      <c r="AN40" s="10">
        <f>AN38+AN39</f>
        <v>83276</v>
      </c>
      <c r="AO40" s="27">
        <f>AA40+AB40+AC40+AD40</f>
        <v>89693.536779999995</v>
      </c>
      <c r="AP40" s="27">
        <f>AE40+AF40+AG40+AH40</f>
        <v>100656.81814949999</v>
      </c>
      <c r="AQ40" s="10">
        <f>AQ38+AQ39</f>
        <v>122921.62425945597</v>
      </c>
      <c r="AR40" s="10">
        <f>AR38+AR39</f>
        <v>144417.17214514795</v>
      </c>
      <c r="AS40" s="10">
        <f>AS38+AS39</f>
        <v>168210.44895031879</v>
      </c>
    </row>
    <row r="41" spans="2:45" x14ac:dyDescent="0.25">
      <c r="D41" s="3" t="s">
        <v>70</v>
      </c>
      <c r="G41" s="11">
        <f>IF(_reported!G11="","",G40-_reported!G11)</f>
        <v>0</v>
      </c>
      <c r="H41" s="11">
        <f>IF(_reported!H11="","",H40-_reported!H11)</f>
        <v>0</v>
      </c>
      <c r="I41" s="11">
        <f>IF(_reported!I11="","",I40-_reported!I11)</f>
        <v>0</v>
      </c>
      <c r="J41" s="11">
        <f>IF(_reported!J11="","",J40-_reported!J11)</f>
        <v>0</v>
      </c>
      <c r="K41" s="11">
        <f>IF(_reported!K11="","",K40-_reported!K11)</f>
        <v>0</v>
      </c>
      <c r="L41" s="11">
        <f>IF(_reported!L11="","",L40-_reported!L11)</f>
        <v>0</v>
      </c>
      <c r="M41" s="11">
        <f>IF(_reported!M11="","",M40-_reported!M11)</f>
        <v>0</v>
      </c>
      <c r="N41" s="11">
        <f>IF(_reported!N11="","",N40-_reported!N11)</f>
        <v>0</v>
      </c>
      <c r="O41" s="11">
        <f>IF(_reported!O11="","",O40-_reported!O11)</f>
        <v>0</v>
      </c>
      <c r="P41" s="11">
        <f>IF(_reported!P11="","",P40-_reported!P11)</f>
        <v>0</v>
      </c>
      <c r="Q41" s="11">
        <f>IF(_reported!Q11="","",Q40-_reported!Q11)</f>
        <v>0</v>
      </c>
      <c r="R41" s="11">
        <f>IF(_reported!R11="","",R40-_reported!R11)</f>
        <v>0</v>
      </c>
      <c r="S41" s="11">
        <f>IF(_reported!S11="","",S40-_reported!S11)</f>
        <v>0</v>
      </c>
      <c r="T41" s="11">
        <f>IF(_reported!T11="","",T40-_reported!T11)</f>
        <v>0</v>
      </c>
      <c r="U41" s="11">
        <f>IF(_reported!U11="","",U40-_reported!U11)</f>
        <v>0</v>
      </c>
      <c r="V41" s="11">
        <f>IF(_reported!V11="","",V40-_reported!V11)</f>
        <v>0</v>
      </c>
      <c r="W41" s="11">
        <f>IF(_reported!W11="","",W40-_reported!W11)</f>
        <v>0</v>
      </c>
      <c r="X41" s="11">
        <f>IF(_reported!X11="","",X40-_reported!X11)</f>
        <v>0</v>
      </c>
      <c r="Y41" s="11">
        <f>IF(_reported!Y11="","",Y40-_reported!Y11)</f>
        <v>0</v>
      </c>
      <c r="Z41" s="11">
        <f>IF(_reported!Z11="","",Z40-_reported!Z11)</f>
        <v>0</v>
      </c>
      <c r="AA41" s="11">
        <f>IF(_reported!AA11="","",AA40-_reported!AA11)</f>
        <v>0</v>
      </c>
      <c r="AJ41" s="11">
        <f>IF(_reported!AJ11="","",AJ40-_reported!AJ11)</f>
        <v>0</v>
      </c>
      <c r="AK41" s="11">
        <f>IF(_reported!AK11="","",AK40-_reported!AK11)</f>
        <v>0</v>
      </c>
      <c r="AL41" s="11">
        <f>IF(_reported!AL11="","",AL40-_reported!AL11)</f>
        <v>0</v>
      </c>
      <c r="AM41" s="11">
        <f>IF(_reported!AM11="","",AM40-_reported!AM11)</f>
        <v>0</v>
      </c>
      <c r="AN41" s="11">
        <f>IF(_reported!AN11="","",AN40-_reported!AN11)</f>
        <v>0</v>
      </c>
    </row>
    <row r="44" spans="2:45" ht="15.75" x14ac:dyDescent="0.25">
      <c r="B44" s="7" t="s">
        <v>71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6" spans="2:45" x14ac:dyDescent="0.25">
      <c r="C46" t="s">
        <v>72</v>
      </c>
      <c r="D46" s="8"/>
      <c r="G46" s="14">
        <f t="shared" ref="G46:AH46" si="20">IFERROR(G10/G13,"")</f>
        <v>0.97203010966336789</v>
      </c>
      <c r="H46" s="14">
        <f t="shared" si="20"/>
        <v>0.98287306118237783</v>
      </c>
      <c r="I46" s="14">
        <f t="shared" si="20"/>
        <v>0.97469837986901064</v>
      </c>
      <c r="J46" s="14">
        <f t="shared" si="20"/>
        <v>0.96938017878886873</v>
      </c>
      <c r="K46" s="14">
        <f t="shared" si="20"/>
        <v>0.96739286226171706</v>
      </c>
      <c r="L46" s="14">
        <f t="shared" si="20"/>
        <v>0.97678775892578329</v>
      </c>
      <c r="M46" s="14">
        <f t="shared" si="20"/>
        <v>0.98275302182933433</v>
      </c>
      <c r="N46" s="14">
        <f t="shared" si="20"/>
        <v>0.97170837867247006</v>
      </c>
      <c r="O46" s="14">
        <f t="shared" si="20"/>
        <v>0.9810089020771513</v>
      </c>
      <c r="P46" s="14">
        <f t="shared" si="20"/>
        <v>0.98431250000000003</v>
      </c>
      <c r="Q46" s="14">
        <f t="shared" si="20"/>
        <v>0.98526913840566976</v>
      </c>
      <c r="R46" s="14">
        <f t="shared" si="20"/>
        <v>0.96497220213906409</v>
      </c>
      <c r="S46" s="14">
        <f t="shared" si="20"/>
        <v>0.97750651488136053</v>
      </c>
      <c r="T46" s="14">
        <f t="shared" si="20"/>
        <v>0.98100941850941847</v>
      </c>
      <c r="U46" s="14">
        <f t="shared" si="20"/>
        <v>0.98265539924610112</v>
      </c>
      <c r="V46" s="14">
        <f t="shared" si="20"/>
        <v>0.96689056525782779</v>
      </c>
      <c r="W46" s="14">
        <f t="shared" si="20"/>
        <v>0.97821052134045472</v>
      </c>
      <c r="X46" s="14">
        <f t="shared" si="20"/>
        <v>0.97994359794595509</v>
      </c>
      <c r="Y46" s="14">
        <f t="shared" si="20"/>
        <v>0.97734324688250107</v>
      </c>
      <c r="Z46" s="14">
        <f t="shared" si="20"/>
        <v>0.97069774431068734</v>
      </c>
      <c r="AA46" s="14">
        <f t="shared" si="20"/>
        <v>0.9771447852107048</v>
      </c>
      <c r="AB46" s="30">
        <f t="shared" si="20"/>
        <v>0.97884406695425674</v>
      </c>
      <c r="AC46" s="30">
        <f t="shared" si="20"/>
        <v>0.97559507333103135</v>
      </c>
      <c r="AD46" s="30">
        <f t="shared" si="20"/>
        <v>0.96914394586660046</v>
      </c>
      <c r="AE46" s="30">
        <f t="shared" si="20"/>
        <v>0.97580829296948612</v>
      </c>
      <c r="AF46" s="30">
        <f t="shared" si="20"/>
        <v>0.97789428727890948</v>
      </c>
      <c r="AG46" s="30">
        <f t="shared" si="20"/>
        <v>0.97445162229771587</v>
      </c>
      <c r="AH46" s="30">
        <f t="shared" si="20"/>
        <v>0.96797075446505776</v>
      </c>
      <c r="AJ46" s="14">
        <f t="shared" ref="AJ46:AS46" si="21">IFERROR(AJ10/AJ13,"")</f>
        <v>0.97460336304047346</v>
      </c>
      <c r="AK46" s="14">
        <f t="shared" si="21"/>
        <v>0.97455599482029687</v>
      </c>
      <c r="AL46" s="14">
        <f t="shared" si="21"/>
        <v>0.97810262264458647</v>
      </c>
      <c r="AM46" s="14">
        <f t="shared" si="21"/>
        <v>0.97648646512787152</v>
      </c>
      <c r="AN46" s="14">
        <f t="shared" si="21"/>
        <v>0.97616014649244154</v>
      </c>
      <c r="AO46" s="30">
        <f t="shared" si="21"/>
        <v>0.97484006031899528</v>
      </c>
      <c r="AP46" s="30">
        <f t="shared" si="21"/>
        <v>0.97372089951094543</v>
      </c>
      <c r="AQ46" s="30">
        <f t="shared" si="21"/>
        <v>0.97216728083393511</v>
      </c>
      <c r="AR46" s="30">
        <f t="shared" si="21"/>
        <v>0.97045653677090538</v>
      </c>
      <c r="AS46" s="30">
        <f t="shared" si="21"/>
        <v>0.96830097982846652</v>
      </c>
    </row>
    <row r="47" spans="2:45" x14ac:dyDescent="0.25">
      <c r="C47" t="s">
        <v>73</v>
      </c>
      <c r="D47" s="8"/>
      <c r="G47" s="14">
        <f t="shared" ref="G47:AH47" si="22">IFERROR(G11/G13,"")</f>
        <v>7.5656260746627948E-3</v>
      </c>
      <c r="H47" s="14">
        <f t="shared" si="22"/>
        <v>6.637548577913815E-3</v>
      </c>
      <c r="I47" s="14">
        <f t="shared" si="22"/>
        <v>6.0668734918993454E-3</v>
      </c>
      <c r="J47" s="14">
        <f t="shared" si="22"/>
        <v>4.5736687357072854E-3</v>
      </c>
      <c r="K47" s="14">
        <f t="shared" si="22"/>
        <v>7.7038841909130001E-3</v>
      </c>
      <c r="L47" s="14">
        <f t="shared" si="22"/>
        <v>7.5639290794906489E-3</v>
      </c>
      <c r="M47" s="14">
        <f t="shared" si="22"/>
        <v>6.891574959408263E-3</v>
      </c>
      <c r="N47" s="14">
        <f t="shared" si="22"/>
        <v>5.7205036530390179E-3</v>
      </c>
      <c r="O47" s="14">
        <f t="shared" si="22"/>
        <v>7.1565718275440737E-3</v>
      </c>
      <c r="P47" s="14">
        <f t="shared" si="22"/>
        <v>7.0312500000000002E-3</v>
      </c>
      <c r="Q47" s="14">
        <f t="shared" si="22"/>
        <v>8.6100861008610082E-3</v>
      </c>
      <c r="R47" s="14">
        <f t="shared" si="22"/>
        <v>8.3268928722794247E-3</v>
      </c>
      <c r="S47" s="14">
        <f t="shared" si="22"/>
        <v>1.0423810176930462E-2</v>
      </c>
      <c r="T47" s="14">
        <f t="shared" si="22"/>
        <v>9.9559787059787068E-3</v>
      </c>
      <c r="U47" s="14">
        <f t="shared" si="22"/>
        <v>1.0692552169306955E-2</v>
      </c>
      <c r="V47" s="14">
        <f t="shared" si="22"/>
        <v>1.072646481347525E-2</v>
      </c>
      <c r="W47" s="14">
        <f t="shared" si="22"/>
        <v>1.2052748499314647E-2</v>
      </c>
      <c r="X47" s="14">
        <f t="shared" si="22"/>
        <v>1.2269551309032747E-2</v>
      </c>
      <c r="Y47" s="14">
        <f t="shared" si="22"/>
        <v>1.3484768651327986E-2</v>
      </c>
      <c r="Z47" s="14">
        <f t="shared" si="22"/>
        <v>1.335715359056985E-2</v>
      </c>
      <c r="AA47" s="14">
        <f t="shared" si="22"/>
        <v>1.5716289890074762E-2</v>
      </c>
      <c r="AB47" s="30">
        <f t="shared" si="22"/>
        <v>1.4648347940223686E-2</v>
      </c>
      <c r="AC47" s="30">
        <f t="shared" si="22"/>
        <v>1.6283042479810755E-2</v>
      </c>
      <c r="AD47" s="30">
        <f t="shared" si="22"/>
        <v>1.5849893853534136E-2</v>
      </c>
      <c r="AE47" s="30">
        <f t="shared" si="22"/>
        <v>1.7656643131865088E-2</v>
      </c>
      <c r="AF47" s="30">
        <f t="shared" si="22"/>
        <v>1.5986869664797534E-2</v>
      </c>
      <c r="AG47" s="30">
        <f t="shared" si="22"/>
        <v>1.7642259372797363E-2</v>
      </c>
      <c r="AH47" s="30">
        <f t="shared" si="22"/>
        <v>1.6913148354082041E-2</v>
      </c>
      <c r="AJ47" s="14">
        <f t="shared" ref="AJ47:AS47" si="23">IFERROR(AJ11/AJ13,"")</f>
        <v>6.1138481628776635E-3</v>
      </c>
      <c r="AK47" s="14">
        <f t="shared" si="23"/>
        <v>6.9291392602629301E-3</v>
      </c>
      <c r="AL47" s="14">
        <f t="shared" si="23"/>
        <v>7.8427302782760819E-3</v>
      </c>
      <c r="AM47" s="14">
        <f t="shared" si="23"/>
        <v>1.0468021470994097E-2</v>
      </c>
      <c r="AN47" s="14">
        <f t="shared" si="23"/>
        <v>1.2857896360578406E-2</v>
      </c>
      <c r="AO47" s="30">
        <f t="shared" si="23"/>
        <v>1.5645493987983622E-2</v>
      </c>
      <c r="AP47" s="30">
        <f t="shared" si="23"/>
        <v>1.7044175227062489E-2</v>
      </c>
      <c r="AQ47" s="30">
        <f t="shared" si="23"/>
        <v>1.7897169065684265E-2</v>
      </c>
      <c r="AR47" s="30">
        <f t="shared" si="23"/>
        <v>1.8331736112788481E-2</v>
      </c>
      <c r="AS47" s="30">
        <f t="shared" si="23"/>
        <v>1.8451465586268607E-2</v>
      </c>
    </row>
    <row r="48" spans="2:45" x14ac:dyDescent="0.25">
      <c r="C48" t="s">
        <v>74</v>
      </c>
      <c r="D48" s="8"/>
      <c r="G48" s="14">
        <f t="shared" ref="G48:AH48" si="24">IFERROR(G12/G13,"")</f>
        <v>2.0404264261969354E-2</v>
      </c>
      <c r="H48" s="14">
        <f t="shared" si="24"/>
        <v>1.048939023970836E-2</v>
      </c>
      <c r="I48" s="14">
        <f t="shared" si="24"/>
        <v>1.9234746639089969E-2</v>
      </c>
      <c r="J48" s="14">
        <f t="shared" si="24"/>
        <v>2.6046152475423957E-2</v>
      </c>
      <c r="K48" s="14">
        <f t="shared" si="24"/>
        <v>2.4903253547369931E-2</v>
      </c>
      <c r="L48" s="14">
        <f t="shared" si="24"/>
        <v>1.5648311994726067E-2</v>
      </c>
      <c r="M48" s="14">
        <f t="shared" si="24"/>
        <v>1.0355403211257441E-2</v>
      </c>
      <c r="N48" s="14">
        <f t="shared" si="24"/>
        <v>2.2571117674490906E-2</v>
      </c>
      <c r="O48" s="14">
        <f t="shared" si="24"/>
        <v>1.183452609530459E-2</v>
      </c>
      <c r="P48" s="14">
        <f t="shared" si="24"/>
        <v>8.6562500000000007E-3</v>
      </c>
      <c r="Q48" s="14">
        <f t="shared" si="24"/>
        <v>6.1207754934692205E-3</v>
      </c>
      <c r="R48" s="14">
        <f t="shared" si="24"/>
        <v>2.6700904988656477E-2</v>
      </c>
      <c r="S48" s="14">
        <f t="shared" si="24"/>
        <v>1.2069674941708956E-2</v>
      </c>
      <c r="T48" s="14">
        <f t="shared" si="24"/>
        <v>9.0346027846027847E-3</v>
      </c>
      <c r="U48" s="14">
        <f t="shared" si="24"/>
        <v>6.6520485845918843E-3</v>
      </c>
      <c r="V48" s="14">
        <f t="shared" si="24"/>
        <v>2.238296992869691E-2</v>
      </c>
      <c r="W48" s="14">
        <f t="shared" si="24"/>
        <v>9.7367301602306559E-3</v>
      </c>
      <c r="X48" s="14">
        <f t="shared" si="24"/>
        <v>7.7868507450122061E-3</v>
      </c>
      <c r="Y48" s="14">
        <f t="shared" si="24"/>
        <v>9.17198446617099E-3</v>
      </c>
      <c r="Z48" s="14">
        <f t="shared" si="24"/>
        <v>1.5945102098742756E-2</v>
      </c>
      <c r="AA48" s="14">
        <f t="shared" si="24"/>
        <v>7.1389248992204009E-3</v>
      </c>
      <c r="AB48" s="30">
        <f t="shared" si="24"/>
        <v>6.5075851055196136E-3</v>
      </c>
      <c r="AC48" s="30">
        <f t="shared" si="24"/>
        <v>8.121884189157897E-3</v>
      </c>
      <c r="AD48" s="30">
        <f t="shared" si="24"/>
        <v>1.5006160279865401E-2</v>
      </c>
      <c r="AE48" s="30">
        <f t="shared" si="24"/>
        <v>6.5350638986488739E-3</v>
      </c>
      <c r="AF48" s="30">
        <f t="shared" si="24"/>
        <v>6.1188430562930055E-3</v>
      </c>
      <c r="AG48" s="30">
        <f t="shared" si="24"/>
        <v>7.9061183294867575E-3</v>
      </c>
      <c r="AH48" s="30">
        <f t="shared" si="24"/>
        <v>1.5116097180860212E-2</v>
      </c>
      <c r="AJ48" s="14">
        <f t="shared" ref="AJ48:AS48" si="25">IFERROR(AJ12/AJ13,"")</f>
        <v>1.9282788796648832E-2</v>
      </c>
      <c r="AK48" s="14">
        <f t="shared" si="25"/>
        <v>1.8514865919440182E-2</v>
      </c>
      <c r="AL48" s="14">
        <f t="shared" si="25"/>
        <v>1.4054647077137477E-2</v>
      </c>
      <c r="AM48" s="14">
        <f t="shared" si="25"/>
        <v>1.3045513401134339E-2</v>
      </c>
      <c r="AN48" s="14">
        <f t="shared" si="25"/>
        <v>1.0981957146980087E-2</v>
      </c>
      <c r="AO48" s="30">
        <f t="shared" si="25"/>
        <v>9.5144456930211316E-3</v>
      </c>
      <c r="AP48" s="30">
        <f t="shared" si="25"/>
        <v>9.2349252619921395E-3</v>
      </c>
      <c r="AQ48" s="30">
        <f t="shared" si="25"/>
        <v>9.9355501003807294E-3</v>
      </c>
      <c r="AR48" s="30">
        <f t="shared" si="25"/>
        <v>1.1211727116306091E-2</v>
      </c>
      <c r="AS48" s="30">
        <f t="shared" si="25"/>
        <v>1.3247554585264823E-2</v>
      </c>
    </row>
    <row r="49" spans="3:45" x14ac:dyDescent="0.25">
      <c r="C49" t="s">
        <v>75</v>
      </c>
      <c r="D49" s="8"/>
      <c r="K49" s="14">
        <f t="shared" ref="K49:T52" si="26">IFERROR(K10/G10-1,"")</f>
        <v>6.1283855497464623E-2</v>
      </c>
      <c r="L49" s="14">
        <f t="shared" si="26"/>
        <v>-1.4941040624234625E-2</v>
      </c>
      <c r="M49" s="14">
        <f t="shared" si="26"/>
        <v>-3.674494270759654E-2</v>
      </c>
      <c r="N49" s="14">
        <f t="shared" si="26"/>
        <v>-4.243259803921573E-2</v>
      </c>
      <c r="O49" s="14">
        <f t="shared" si="26"/>
        <v>4.0854878139121364E-2</v>
      </c>
      <c r="P49" s="14">
        <f t="shared" si="26"/>
        <v>0.11885478829212848</v>
      </c>
      <c r="Q49" s="14">
        <f t="shared" si="26"/>
        <v>0.23519477181774784</v>
      </c>
      <c r="R49" s="14">
        <f t="shared" si="26"/>
        <v>0.23839385698288273</v>
      </c>
      <c r="S49" s="14">
        <f t="shared" si="26"/>
        <v>0.26810433792391719</v>
      </c>
      <c r="T49" s="14">
        <f t="shared" si="26"/>
        <v>0.21690266048638018</v>
      </c>
      <c r="U49" s="14">
        <f t="shared" ref="U49:AD52" si="27">IFERROR(U10/Q10-1,"")</f>
        <v>0.18553636714918409</v>
      </c>
      <c r="V49" s="14">
        <f t="shared" si="27"/>
        <v>0.20867565752079775</v>
      </c>
      <c r="W49" s="14">
        <f t="shared" si="27"/>
        <v>0.1615546513259436</v>
      </c>
      <c r="X49" s="14">
        <f t="shared" si="27"/>
        <v>0.2147925906600574</v>
      </c>
      <c r="Y49" s="14">
        <f t="shared" si="27"/>
        <v>0.25566002256487397</v>
      </c>
      <c r="Z49" s="14">
        <f t="shared" si="27"/>
        <v>0.24271637133146662</v>
      </c>
      <c r="AA49" s="14">
        <f t="shared" si="27"/>
        <v>0.32933900270583694</v>
      </c>
      <c r="AB49" s="30">
        <f t="shared" si="27"/>
        <v>0.25499999999999989</v>
      </c>
      <c r="AC49" s="30">
        <f t="shared" si="27"/>
        <v>0.24</v>
      </c>
      <c r="AD49" s="30">
        <f t="shared" si="27"/>
        <v>0.21999999999999997</v>
      </c>
      <c r="AE49" s="30">
        <f t="shared" ref="AE49:AH52" si="28">IFERROR(AE10/AA10-1,"")</f>
        <v>0.19999999999999996</v>
      </c>
      <c r="AF49" s="30">
        <f t="shared" si="28"/>
        <v>0.18999999999999995</v>
      </c>
      <c r="AG49" s="30">
        <f t="shared" si="28"/>
        <v>0.17999999999999994</v>
      </c>
      <c r="AH49" s="30">
        <f t="shared" si="28"/>
        <v>0.16999999999999993</v>
      </c>
      <c r="AK49" s="14">
        <f t="shared" ref="AK49:AS49" si="29">IFERROR(AK10/AJ10-1,"")</f>
        <v>-1.124123409957023E-2</v>
      </c>
      <c r="AL49" s="14">
        <f t="shared" si="29"/>
        <v>0.16108481019341436</v>
      </c>
      <c r="AM49" s="14">
        <f t="shared" si="29"/>
        <v>0.21739624700639637</v>
      </c>
      <c r="AN49" s="14">
        <f t="shared" si="29"/>
        <v>0.22126213169149556</v>
      </c>
      <c r="AO49" s="30">
        <f t="shared" si="29"/>
        <v>0.25648326749076067</v>
      </c>
      <c r="AP49" s="30">
        <f t="shared" si="29"/>
        <v>0.18395780622145819</v>
      </c>
      <c r="AQ49" s="30">
        <f t="shared" si="29"/>
        <v>0.15999999999999992</v>
      </c>
      <c r="AR49" s="30">
        <f t="shared" si="29"/>
        <v>0.14999999999999991</v>
      </c>
      <c r="AS49" s="30">
        <f t="shared" si="29"/>
        <v>0.14000000000000012</v>
      </c>
    </row>
    <row r="50" spans="3:45" x14ac:dyDescent="0.25">
      <c r="C50" t="s">
        <v>76</v>
      </c>
      <c r="D50" s="8"/>
      <c r="K50" s="14">
        <f t="shared" si="26"/>
        <v>8.5858585858585856E-2</v>
      </c>
      <c r="L50" s="14">
        <f t="shared" si="26"/>
        <v>0.1295336787564767</v>
      </c>
      <c r="M50" s="14">
        <f t="shared" si="26"/>
        <v>8.5227272727272707E-2</v>
      </c>
      <c r="N50" s="14">
        <f t="shared" si="26"/>
        <v>0.19480519480519476</v>
      </c>
      <c r="O50" s="14">
        <f t="shared" si="26"/>
        <v>-4.6511627906976716E-2</v>
      </c>
      <c r="P50" s="14">
        <f t="shared" si="26"/>
        <v>3.2110091743119185E-2</v>
      </c>
      <c r="Q50" s="14">
        <f t="shared" si="26"/>
        <v>0.53926701570680624</v>
      </c>
      <c r="R50" s="14">
        <f t="shared" si="26"/>
        <v>0.81521739130434789</v>
      </c>
      <c r="S50" s="14">
        <f t="shared" si="26"/>
        <v>0.85365853658536595</v>
      </c>
      <c r="T50" s="14">
        <f t="shared" si="26"/>
        <v>0.72888888888888892</v>
      </c>
      <c r="U50" s="14">
        <f t="shared" si="27"/>
        <v>0.47619047619047628</v>
      </c>
      <c r="V50" s="14">
        <f t="shared" si="27"/>
        <v>0.55389221556886237</v>
      </c>
      <c r="W50" s="14">
        <f t="shared" si="27"/>
        <v>0.34210526315789469</v>
      </c>
      <c r="X50" s="14">
        <f t="shared" si="27"/>
        <v>0.49871465295629824</v>
      </c>
      <c r="Y50" s="14">
        <f t="shared" si="27"/>
        <v>0.59216589861751157</v>
      </c>
      <c r="Z50" s="14">
        <f t="shared" si="27"/>
        <v>0.54142581888246633</v>
      </c>
      <c r="AA50" s="14">
        <f t="shared" si="27"/>
        <v>0.73529411764705888</v>
      </c>
      <c r="AB50" s="30">
        <f t="shared" si="27"/>
        <v>0.5</v>
      </c>
      <c r="AC50" s="30">
        <f t="shared" si="27"/>
        <v>0.5</v>
      </c>
      <c r="AD50" s="30">
        <f t="shared" si="27"/>
        <v>0.44999999999999996</v>
      </c>
      <c r="AE50" s="30">
        <f t="shared" si="28"/>
        <v>0.35000000000000009</v>
      </c>
      <c r="AF50" s="30">
        <f t="shared" si="28"/>
        <v>0.30000000000000027</v>
      </c>
      <c r="AG50" s="30">
        <f t="shared" si="28"/>
        <v>0.28000000000000003</v>
      </c>
      <c r="AH50" s="30">
        <f t="shared" si="28"/>
        <v>0.25</v>
      </c>
      <c r="AK50" s="14">
        <f t="shared" ref="AK50:AS50" si="30">IFERROR(AK11/AJ11-1,"")</f>
        <v>0.12066574202496527</v>
      </c>
      <c r="AL50" s="14">
        <f t="shared" si="30"/>
        <v>0.30940594059405946</v>
      </c>
      <c r="AM50" s="14">
        <f t="shared" si="30"/>
        <v>0.6275992438563327</v>
      </c>
      <c r="AN50" s="14">
        <f t="shared" si="30"/>
        <v>0.50058072009291532</v>
      </c>
      <c r="AO50" s="30">
        <f t="shared" si="30"/>
        <v>0.53095975232198134</v>
      </c>
      <c r="AP50" s="30">
        <f t="shared" si="30"/>
        <v>0.29128412537917114</v>
      </c>
      <c r="AQ50" s="30">
        <f t="shared" si="30"/>
        <v>0.21999999999999997</v>
      </c>
      <c r="AR50" s="30">
        <f t="shared" si="30"/>
        <v>0.17999999999999994</v>
      </c>
      <c r="AS50" s="30">
        <f t="shared" si="30"/>
        <v>0.14999999999999991</v>
      </c>
    </row>
    <row r="51" spans="3:45" x14ac:dyDescent="0.25">
      <c r="C51" t="s">
        <v>77</v>
      </c>
      <c r="D51" s="8"/>
      <c r="K51" s="14">
        <f t="shared" si="26"/>
        <v>0.30149812734082393</v>
      </c>
      <c r="L51" s="14">
        <f t="shared" si="26"/>
        <v>0.47868852459016398</v>
      </c>
      <c r="M51" s="14">
        <f t="shared" si="26"/>
        <v>-0.48566308243727596</v>
      </c>
      <c r="N51" s="14">
        <f t="shared" si="26"/>
        <v>-0.17217787913340932</v>
      </c>
      <c r="O51" s="14">
        <f t="shared" si="26"/>
        <v>-0.51223021582733819</v>
      </c>
      <c r="P51" s="14">
        <f t="shared" si="26"/>
        <v>-0.38580931263858098</v>
      </c>
      <c r="Q51" s="14">
        <f t="shared" si="26"/>
        <v>-0.27177700348432055</v>
      </c>
      <c r="R51" s="14">
        <f t="shared" si="26"/>
        <v>0.47520661157024802</v>
      </c>
      <c r="S51" s="14">
        <f t="shared" si="26"/>
        <v>0.29793510324483785</v>
      </c>
      <c r="T51" s="14">
        <f t="shared" si="26"/>
        <v>0.27436823104693131</v>
      </c>
      <c r="U51" s="14">
        <f t="shared" si="27"/>
        <v>0.29186602870813405</v>
      </c>
      <c r="V51" s="14">
        <f t="shared" si="27"/>
        <v>1.1204481792717047E-2</v>
      </c>
      <c r="W51" s="14">
        <f t="shared" si="27"/>
        <v>-6.3636363636363602E-2</v>
      </c>
      <c r="X51" s="14">
        <f t="shared" si="27"/>
        <v>4.8158640226628968E-2</v>
      </c>
      <c r="Y51" s="14">
        <f t="shared" si="27"/>
        <v>0.7407407407407407</v>
      </c>
      <c r="Z51" s="14">
        <f t="shared" si="27"/>
        <v>-0.11819021237303784</v>
      </c>
      <c r="AA51" s="14">
        <f t="shared" si="27"/>
        <v>-2.4271844660194164E-2</v>
      </c>
      <c r="AB51" s="30">
        <f t="shared" si="27"/>
        <v>5.0000000000000044E-2</v>
      </c>
      <c r="AC51" s="30">
        <f t="shared" si="27"/>
        <v>0.10000000000000009</v>
      </c>
      <c r="AD51" s="30">
        <f t="shared" si="27"/>
        <v>0.14999999999999991</v>
      </c>
      <c r="AE51" s="30">
        <f t="shared" si="28"/>
        <v>0.10000000000000009</v>
      </c>
      <c r="AF51" s="30">
        <f t="shared" si="28"/>
        <v>0.12000000000000011</v>
      </c>
      <c r="AG51" s="30">
        <f t="shared" si="28"/>
        <v>0.14999999999999991</v>
      </c>
      <c r="AH51" s="30">
        <f t="shared" si="28"/>
        <v>0.17999999999999994</v>
      </c>
      <c r="AK51" s="14">
        <f t="shared" ref="AK51:AS51" si="31">IFERROR(AK12/AJ12-1,"")</f>
        <v>-5.0571679859278795E-2</v>
      </c>
      <c r="AL51" s="14">
        <f t="shared" si="31"/>
        <v>-0.12181565539601669</v>
      </c>
      <c r="AM51" s="14">
        <f t="shared" si="31"/>
        <v>0.1318565400843883</v>
      </c>
      <c r="AN51" s="14">
        <f t="shared" si="31"/>
        <v>2.8424976700838878E-2</v>
      </c>
      <c r="AO51" s="30">
        <f t="shared" si="31"/>
        <v>9.0054372451291442E-2</v>
      </c>
      <c r="AP51" s="30">
        <f t="shared" si="31"/>
        <v>0.15049568741556696</v>
      </c>
      <c r="AQ51" s="30">
        <f t="shared" si="31"/>
        <v>0.25</v>
      </c>
      <c r="AR51" s="30">
        <f t="shared" si="31"/>
        <v>0.30000000000000004</v>
      </c>
      <c r="AS51" s="30">
        <f t="shared" si="31"/>
        <v>0.35000000000000009</v>
      </c>
    </row>
    <row r="52" spans="3:45" x14ac:dyDescent="0.25">
      <c r="C52" t="s">
        <v>78</v>
      </c>
      <c r="D52" s="8"/>
      <c r="K52" s="14">
        <f t="shared" si="26"/>
        <v>6.6371174200450911E-2</v>
      </c>
      <c r="L52" s="14">
        <f t="shared" si="26"/>
        <v>-8.8042095126732445E-3</v>
      </c>
      <c r="M52" s="14">
        <f t="shared" si="26"/>
        <v>-4.4639779386418499E-2</v>
      </c>
      <c r="N52" s="14">
        <f t="shared" si="26"/>
        <v>-4.4726916337501144E-2</v>
      </c>
      <c r="O52" s="14">
        <f t="shared" si="26"/>
        <v>2.6408198366060009E-2</v>
      </c>
      <c r="P52" s="14">
        <f t="shared" si="26"/>
        <v>0.1103015162555081</v>
      </c>
      <c r="Q52" s="14">
        <f t="shared" si="26"/>
        <v>0.23204041132960485</v>
      </c>
      <c r="R52" s="14">
        <f t="shared" si="26"/>
        <v>0.24703870666873939</v>
      </c>
      <c r="S52" s="14">
        <f t="shared" si="26"/>
        <v>0.27264793157619138</v>
      </c>
      <c r="T52" s="14">
        <f t="shared" si="26"/>
        <v>0.22100000000000009</v>
      </c>
      <c r="U52" s="14">
        <f t="shared" si="27"/>
        <v>0.18868974404029748</v>
      </c>
      <c r="V52" s="14">
        <f t="shared" si="27"/>
        <v>0.20627757971628724</v>
      </c>
      <c r="W52" s="14">
        <f t="shared" si="27"/>
        <v>0.16071869428062002</v>
      </c>
      <c r="X52" s="14">
        <f t="shared" si="27"/>
        <v>0.21611384111384102</v>
      </c>
      <c r="Y52" s="14">
        <f t="shared" si="27"/>
        <v>0.26248490970459981</v>
      </c>
      <c r="Z52" s="14">
        <f t="shared" si="27"/>
        <v>0.23784230649994842</v>
      </c>
      <c r="AA52" s="14">
        <f t="shared" si="27"/>
        <v>0.33078886420570019</v>
      </c>
      <c r="AB52" s="30">
        <f t="shared" si="27"/>
        <v>0.25640973566798531</v>
      </c>
      <c r="AC52" s="30">
        <f t="shared" si="27"/>
        <v>0.24222196202408131</v>
      </c>
      <c r="AD52" s="30">
        <f t="shared" si="27"/>
        <v>0.22195598817891904</v>
      </c>
      <c r="AE52" s="30">
        <f t="shared" si="28"/>
        <v>0.20164355099358922</v>
      </c>
      <c r="AF52" s="30">
        <f t="shared" si="28"/>
        <v>0.19115578731603811</v>
      </c>
      <c r="AG52" s="30">
        <f t="shared" si="28"/>
        <v>0.18138464772230622</v>
      </c>
      <c r="AH52" s="30">
        <f t="shared" si="28"/>
        <v>0.17141805311108116</v>
      </c>
      <c r="AK52" s="14">
        <f t="shared" ref="AK52:AS52" si="32">IFERROR(AK13/AJ13-1,"")</f>
        <v>-1.1193175554782941E-2</v>
      </c>
      <c r="AL52" s="14">
        <f t="shared" si="32"/>
        <v>0.15687468377226454</v>
      </c>
      <c r="AM52" s="14">
        <f t="shared" si="32"/>
        <v>0.21941112807816054</v>
      </c>
      <c r="AN52" s="14">
        <f t="shared" si="32"/>
        <v>0.22167038498246217</v>
      </c>
      <c r="AO52" s="30">
        <f t="shared" si="32"/>
        <v>0.25818474269279368</v>
      </c>
      <c r="AP52" s="30">
        <f t="shared" si="32"/>
        <v>0.18531860599044059</v>
      </c>
      <c r="AQ52" s="30">
        <f t="shared" si="32"/>
        <v>0.16185379378720288</v>
      </c>
      <c r="AR52" s="30">
        <f t="shared" si="32"/>
        <v>0.15202724758702768</v>
      </c>
      <c r="AS52" s="30">
        <f t="shared" si="32"/>
        <v>0.14253778005555229</v>
      </c>
    </row>
    <row r="53" spans="3:45" x14ac:dyDescent="0.25">
      <c r="C53" t="s">
        <v>79</v>
      </c>
      <c r="D53" s="8"/>
      <c r="G53" s="14">
        <f t="shared" ref="G53:AA53" si="33">IFERROR(-G16/G13,"")</f>
        <v>0.19605670398532726</v>
      </c>
      <c r="H53" s="14">
        <f t="shared" si="33"/>
        <v>0.18567940296454241</v>
      </c>
      <c r="I53" s="14">
        <f t="shared" si="33"/>
        <v>0.19893140296449499</v>
      </c>
      <c r="J53" s="14">
        <f t="shared" si="33"/>
        <v>0.18853018918357042</v>
      </c>
      <c r="K53" s="14">
        <f t="shared" si="33"/>
        <v>0.21517127705317471</v>
      </c>
      <c r="L53" s="14">
        <f t="shared" si="33"/>
        <v>0.1801464210124562</v>
      </c>
      <c r="M53" s="14">
        <f t="shared" si="33"/>
        <v>0.20624210716218655</v>
      </c>
      <c r="N53" s="14">
        <f t="shared" si="33"/>
        <v>0.25916368723768068</v>
      </c>
      <c r="O53" s="14">
        <f t="shared" si="33"/>
        <v>0.21323093035433757</v>
      </c>
      <c r="P53" s="14">
        <f t="shared" si="33"/>
        <v>0.18581249999999999</v>
      </c>
      <c r="Q53" s="14">
        <f t="shared" si="33"/>
        <v>0.18186610437532946</v>
      </c>
      <c r="R53" s="14">
        <f t="shared" si="33"/>
        <v>0.19184263668320412</v>
      </c>
      <c r="S53" s="14">
        <f t="shared" si="33"/>
        <v>0.18214236730215333</v>
      </c>
      <c r="T53" s="14">
        <f t="shared" si="33"/>
        <v>0.18703931203931204</v>
      </c>
      <c r="U53" s="14">
        <f t="shared" si="33"/>
        <v>0.18167483801029835</v>
      </c>
      <c r="V53" s="14">
        <f t="shared" si="33"/>
        <v>0.18268058282525576</v>
      </c>
      <c r="W53" s="14">
        <f t="shared" si="33"/>
        <v>0.17894786595453041</v>
      </c>
      <c r="X53" s="14">
        <f t="shared" si="33"/>
        <v>0.1786977018267531</v>
      </c>
      <c r="Y53" s="14">
        <f t="shared" si="33"/>
        <v>0.17965380637355347</v>
      </c>
      <c r="Z53" s="14">
        <f t="shared" si="33"/>
        <v>0.18209139632344348</v>
      </c>
      <c r="AA53" s="14">
        <f t="shared" si="33"/>
        <v>0.18145655378167677</v>
      </c>
      <c r="AB53" s="31">
        <v>0.19500000000000001</v>
      </c>
      <c r="AC53" s="31">
        <v>0.20499999999999999</v>
      </c>
      <c r="AD53" s="31">
        <v>0.21</v>
      </c>
      <c r="AE53" s="31">
        <v>0.215</v>
      </c>
      <c r="AF53" s="31">
        <v>0.215</v>
      </c>
      <c r="AG53" s="31">
        <v>0.215</v>
      </c>
      <c r="AH53" s="31">
        <v>0.215</v>
      </c>
      <c r="AJ53" s="14">
        <f t="shared" ref="AJ53:AP53" si="34">IFERROR(-AJ16/AJ13,"")</f>
        <v>0.19205623722748433</v>
      </c>
      <c r="AK53" s="14">
        <f t="shared" si="34"/>
        <v>0.21652702621581524</v>
      </c>
      <c r="AL53" s="14">
        <f t="shared" si="34"/>
        <v>0.19242857778239017</v>
      </c>
      <c r="AM53" s="14">
        <f t="shared" si="34"/>
        <v>0.18334842949282984</v>
      </c>
      <c r="AN53" s="14">
        <f t="shared" si="34"/>
        <v>0.18000557308201387</v>
      </c>
      <c r="AO53" s="30">
        <f t="shared" si="34"/>
        <v>0.19884297765389611</v>
      </c>
      <c r="AP53" s="30">
        <f t="shared" si="34"/>
        <v>0.21499999999999997</v>
      </c>
      <c r="AQ53" s="31">
        <v>0.22</v>
      </c>
      <c r="AR53" s="31">
        <v>0.22500000000000001</v>
      </c>
      <c r="AS53" s="31">
        <v>0.23</v>
      </c>
    </row>
    <row r="54" spans="3:45" x14ac:dyDescent="0.25">
      <c r="C54" t="s">
        <v>80</v>
      </c>
      <c r="D54" s="8"/>
      <c r="G54" s="14">
        <f t="shared" ref="G54:AA54" si="35">IFERROR(-G17/G13,"")</f>
        <v>0.19857857934354819</v>
      </c>
      <c r="H54" s="14">
        <f t="shared" si="35"/>
        <v>0.2096502390205317</v>
      </c>
      <c r="I54" s="14">
        <f t="shared" si="35"/>
        <v>0.21771802826611514</v>
      </c>
      <c r="J54" s="14">
        <f t="shared" si="35"/>
        <v>0.20926019423242553</v>
      </c>
      <c r="K54" s="14">
        <f t="shared" si="35"/>
        <v>0.27615737422961156</v>
      </c>
      <c r="L54" s="14">
        <f t="shared" si="35"/>
        <v>0.30151625550813643</v>
      </c>
      <c r="M54" s="14">
        <f t="shared" si="35"/>
        <v>0.3308677611401768</v>
      </c>
      <c r="N54" s="14">
        <f t="shared" si="35"/>
        <v>0.30377739779263174</v>
      </c>
      <c r="O54" s="14">
        <f t="shared" si="35"/>
        <v>0.32749170884971202</v>
      </c>
      <c r="P54" s="14">
        <f t="shared" si="35"/>
        <v>0.29199999999999998</v>
      </c>
      <c r="Q54" s="14">
        <f t="shared" si="35"/>
        <v>0.27063199203420607</v>
      </c>
      <c r="R54" s="14">
        <f t="shared" si="35"/>
        <v>0.26219740220887039</v>
      </c>
      <c r="S54" s="14">
        <f t="shared" si="35"/>
        <v>0.27370731038266355</v>
      </c>
      <c r="T54" s="14">
        <f t="shared" si="35"/>
        <v>0.26968161343161345</v>
      </c>
      <c r="U54" s="14">
        <f t="shared" si="35"/>
        <v>0.27539481140210403</v>
      </c>
      <c r="V54" s="14">
        <f t="shared" si="35"/>
        <v>0.25173090833936135</v>
      </c>
      <c r="W54" s="14">
        <f t="shared" si="35"/>
        <v>0.28713900836602541</v>
      </c>
      <c r="X54" s="14">
        <f t="shared" si="35"/>
        <v>0.27237141173499452</v>
      </c>
      <c r="Y54" s="14">
        <f t="shared" si="35"/>
        <v>0.29555256327693541</v>
      </c>
      <c r="Z54" s="14">
        <f t="shared" si="35"/>
        <v>0.28609353346801797</v>
      </c>
      <c r="AA54" s="14">
        <f t="shared" si="35"/>
        <v>0.31430803928184547</v>
      </c>
      <c r="AB54" s="31">
        <v>0.33</v>
      </c>
      <c r="AC54" s="31">
        <v>0.34499999999999997</v>
      </c>
      <c r="AD54" s="31">
        <v>0.34499999999999997</v>
      </c>
      <c r="AE54" s="31">
        <v>0.34499999999999997</v>
      </c>
      <c r="AF54" s="31">
        <v>0.34</v>
      </c>
      <c r="AG54" s="31">
        <v>0.33500000000000002</v>
      </c>
      <c r="AH54" s="31">
        <v>0.32</v>
      </c>
      <c r="AJ54" s="14">
        <f t="shared" ref="AJ54:AP54" si="36">IFERROR(-AJ17/AJ13,"")</f>
        <v>0.20906647219937419</v>
      </c>
      <c r="AK54" s="14">
        <f t="shared" si="36"/>
        <v>0.30304693462768739</v>
      </c>
      <c r="AL54" s="14">
        <f t="shared" si="36"/>
        <v>0.28526634149234259</v>
      </c>
      <c r="AM54" s="14">
        <f t="shared" si="36"/>
        <v>0.26670354587510109</v>
      </c>
      <c r="AN54" s="14">
        <f t="shared" si="36"/>
        <v>0.28548112616064408</v>
      </c>
      <c r="AO54" s="30">
        <f t="shared" si="36"/>
        <v>0.3346232389253404</v>
      </c>
      <c r="AP54" s="30">
        <f t="shared" si="36"/>
        <v>0.33415329377591041</v>
      </c>
      <c r="AQ54" s="31">
        <v>0.315</v>
      </c>
      <c r="AR54" s="31">
        <v>0.30499999999999999</v>
      </c>
      <c r="AS54" s="31">
        <v>0.29499999999999998</v>
      </c>
    </row>
    <row r="55" spans="3:45" x14ac:dyDescent="0.25">
      <c r="C55" t="s">
        <v>81</v>
      </c>
      <c r="D55" s="8"/>
      <c r="G55" s="14">
        <f t="shared" ref="G55:AA55" si="37">IFERROR(-G18/G13,"")</f>
        <v>0.10863169156700164</v>
      </c>
      <c r="H55" s="14">
        <f t="shared" si="37"/>
        <v>0.1120817140695395</v>
      </c>
      <c r="I55" s="14">
        <f t="shared" si="37"/>
        <v>0.1225094794898311</v>
      </c>
      <c r="J55" s="14">
        <f t="shared" si="37"/>
        <v>0.13029016067238872</v>
      </c>
      <c r="K55" s="14">
        <f t="shared" si="37"/>
        <v>0.11867564855955282</v>
      </c>
      <c r="L55" s="14">
        <f t="shared" si="37"/>
        <v>0.12473543596682975</v>
      </c>
      <c r="M55" s="14">
        <f t="shared" si="37"/>
        <v>0.13642431896085153</v>
      </c>
      <c r="N55" s="14">
        <f t="shared" si="37"/>
        <v>0.142204259288046</v>
      </c>
      <c r="O55" s="14">
        <f t="shared" si="37"/>
        <v>0.10626636411241054</v>
      </c>
      <c r="P55" s="14">
        <f t="shared" si="37"/>
        <v>9.8562499999999997E-2</v>
      </c>
      <c r="Q55" s="14">
        <f t="shared" si="37"/>
        <v>8.4255842558425581E-2</v>
      </c>
      <c r="R55" s="14">
        <f t="shared" si="37"/>
        <v>8.0426815586746775E-2</v>
      </c>
      <c r="S55" s="14">
        <f t="shared" si="37"/>
        <v>7.0333287614867651E-2</v>
      </c>
      <c r="T55" s="14">
        <f t="shared" si="37"/>
        <v>6.9640663390663396E-2</v>
      </c>
      <c r="U55" s="14">
        <f t="shared" si="37"/>
        <v>6.9526226317475182E-2</v>
      </c>
      <c r="V55" s="14">
        <f t="shared" si="37"/>
        <v>6.6962901725741444E-2</v>
      </c>
      <c r="W55" s="14">
        <f t="shared" si="37"/>
        <v>6.5155740416883295E-2</v>
      </c>
      <c r="X55" s="14">
        <f t="shared" si="37"/>
        <v>6.2673625726071214E-2</v>
      </c>
      <c r="Y55" s="14">
        <f t="shared" si="37"/>
        <v>5.5539293171750291E-2</v>
      </c>
      <c r="Z55" s="14">
        <f t="shared" si="37"/>
        <v>5.6934867179803984E-2</v>
      </c>
      <c r="AA55" s="14">
        <f t="shared" si="37"/>
        <v>5.1641775141624192E-2</v>
      </c>
      <c r="AB55" s="31">
        <v>5.8000000000000003E-2</v>
      </c>
      <c r="AC55" s="31">
        <v>5.8000000000000003E-2</v>
      </c>
      <c r="AD55" s="31">
        <v>6.2E-2</v>
      </c>
      <c r="AE55" s="31">
        <v>0.06</v>
      </c>
      <c r="AF55" s="31">
        <v>0.06</v>
      </c>
      <c r="AG55" s="31">
        <v>0.06</v>
      </c>
      <c r="AH55" s="31">
        <v>6.3E-2</v>
      </c>
      <c r="AJ55" s="14">
        <f t="shared" ref="AJ55:AP55" si="38">IFERROR(-AJ18/AJ13,"")</f>
        <v>0.11908012448167965</v>
      </c>
      <c r="AK55" s="14">
        <f t="shared" si="38"/>
        <v>0.13088183587887728</v>
      </c>
      <c r="AL55" s="14">
        <f t="shared" si="38"/>
        <v>9.118471186490934E-2</v>
      </c>
      <c r="AM55" s="14">
        <f t="shared" si="38"/>
        <v>6.8978304083257849E-2</v>
      </c>
      <c r="AN55" s="14">
        <f t="shared" si="38"/>
        <v>5.9666809311027739E-2</v>
      </c>
      <c r="AO55" s="30">
        <f t="shared" si="38"/>
        <v>5.7741779901555594E-2</v>
      </c>
      <c r="AP55" s="30">
        <f t="shared" si="38"/>
        <v>6.0858148987005319E-2</v>
      </c>
      <c r="AQ55" s="31">
        <v>0.06</v>
      </c>
      <c r="AR55" s="31">
        <v>5.8999999999999997E-2</v>
      </c>
      <c r="AS55" s="31">
        <v>5.8000000000000003E-2</v>
      </c>
    </row>
    <row r="56" spans="3:45" x14ac:dyDescent="0.25">
      <c r="C56" t="s">
        <v>82</v>
      </c>
      <c r="D56" s="8"/>
      <c r="G56" s="14">
        <f t="shared" ref="G56:AA56" si="39">IFERROR(-G19/G13,"")</f>
        <v>6.1976997439914409E-2</v>
      </c>
      <c r="H56" s="14">
        <f t="shared" si="39"/>
        <v>6.7269663307769026E-2</v>
      </c>
      <c r="I56" s="14">
        <f t="shared" si="39"/>
        <v>0.10155118924508789</v>
      </c>
      <c r="J56" s="14">
        <f t="shared" si="39"/>
        <v>9.8155682931899857E-2</v>
      </c>
      <c r="K56" s="14">
        <f t="shared" si="39"/>
        <v>8.4563566002579901E-2</v>
      </c>
      <c r="L56" s="14">
        <f t="shared" si="39"/>
        <v>0.10363970715797509</v>
      </c>
      <c r="M56" s="14">
        <f t="shared" si="39"/>
        <v>0.12209994587768357</v>
      </c>
      <c r="N56" s="14">
        <f t="shared" si="39"/>
        <v>9.5911705269703093E-2</v>
      </c>
      <c r="O56" s="14">
        <f t="shared" si="39"/>
        <v>0.10071565718275441</v>
      </c>
      <c r="P56" s="14">
        <f t="shared" si="39"/>
        <v>0.13012499999999999</v>
      </c>
      <c r="Q56" s="14">
        <f t="shared" si="39"/>
        <v>6.062203479177649E-2</v>
      </c>
      <c r="R56" s="14">
        <f t="shared" si="39"/>
        <v>5.7066640073795215E-2</v>
      </c>
      <c r="S56" s="14">
        <f t="shared" si="39"/>
        <v>9.4774379371828282E-2</v>
      </c>
      <c r="T56" s="14">
        <f t="shared" si="39"/>
        <v>9.3647624897624904E-2</v>
      </c>
      <c r="U56" s="14">
        <f t="shared" si="39"/>
        <v>4.5923772450663973E-2</v>
      </c>
      <c r="V56" s="14">
        <f t="shared" si="39"/>
        <v>1.5748682442905858E-2</v>
      </c>
      <c r="W56" s="14">
        <f t="shared" si="39"/>
        <v>5.3882875643994896E-2</v>
      </c>
      <c r="X56" s="14">
        <f t="shared" si="39"/>
        <v>5.6044279821533802E-2</v>
      </c>
      <c r="Y56" s="14">
        <f t="shared" si="39"/>
        <v>6.8536190308920247E-2</v>
      </c>
      <c r="Z56" s="14">
        <f t="shared" si="39"/>
        <v>6.1726746030420915E-2</v>
      </c>
      <c r="AA56" s="14">
        <f t="shared" si="39"/>
        <v>4.6420770364582406E-2</v>
      </c>
      <c r="AB56" s="31">
        <v>5.7000000000000002E-2</v>
      </c>
      <c r="AC56" s="31">
        <v>5.7000000000000002E-2</v>
      </c>
      <c r="AD56" s="31">
        <v>5.5E-2</v>
      </c>
      <c r="AE56" s="31">
        <v>5.5E-2</v>
      </c>
      <c r="AF56" s="31">
        <v>5.5E-2</v>
      </c>
      <c r="AG56" s="31">
        <v>5.5E-2</v>
      </c>
      <c r="AH56" s="31">
        <v>5.1999999999999998E-2</v>
      </c>
      <c r="AJ56" s="14">
        <f t="shared" ref="AJ56:AP56" si="40">IFERROR(-AJ19/AJ13,"")</f>
        <v>8.3346759490880107E-2</v>
      </c>
      <c r="AK56" s="14">
        <f t="shared" si="40"/>
        <v>0.10133008601394404</v>
      </c>
      <c r="AL56" s="14">
        <f t="shared" si="40"/>
        <v>8.4565091696194278E-2</v>
      </c>
      <c r="AM56" s="14">
        <f t="shared" si="40"/>
        <v>5.9209366508410285E-2</v>
      </c>
      <c r="AN56" s="14">
        <f t="shared" si="40"/>
        <v>6.0467939850521978E-2</v>
      </c>
      <c r="AO56" s="30">
        <f t="shared" si="40"/>
        <v>5.4065084800179145E-2</v>
      </c>
      <c r="AP56" s="30">
        <f t="shared" si="40"/>
        <v>5.4141851012994666E-2</v>
      </c>
      <c r="AQ56" s="31">
        <v>5.1999999999999998E-2</v>
      </c>
      <c r="AR56" s="31">
        <v>5.0999999999999997E-2</v>
      </c>
      <c r="AS56" s="31">
        <v>0.05</v>
      </c>
    </row>
    <row r="57" spans="3:45" x14ac:dyDescent="0.25">
      <c r="C57" t="s">
        <v>83</v>
      </c>
      <c r="D57" s="8"/>
      <c r="G57" s="14">
        <f t="shared" ref="G57:AH57" si="41">IFERROR(-G20/G13,"")</f>
        <v>0.56524397233579149</v>
      </c>
      <c r="H57" s="14">
        <f t="shared" si="41"/>
        <v>0.57468101936238269</v>
      </c>
      <c r="I57" s="14">
        <f t="shared" si="41"/>
        <v>0.64071009996552908</v>
      </c>
      <c r="J57" s="14">
        <f t="shared" si="41"/>
        <v>0.62623622702028447</v>
      </c>
      <c r="K57" s="14">
        <f t="shared" si="41"/>
        <v>0.69456786584491903</v>
      </c>
      <c r="L57" s="14">
        <f t="shared" si="41"/>
        <v>0.71003781964539747</v>
      </c>
      <c r="M57" s="14">
        <f t="shared" si="41"/>
        <v>0.79563413314089848</v>
      </c>
      <c r="N57" s="14">
        <f t="shared" si="41"/>
        <v>0.80105704958806156</v>
      </c>
      <c r="O57" s="14">
        <f t="shared" si="41"/>
        <v>0.74770466049921447</v>
      </c>
      <c r="P57" s="14">
        <f t="shared" si="41"/>
        <v>0.70650000000000002</v>
      </c>
      <c r="Q57" s="14">
        <f t="shared" si="41"/>
        <v>0.59737597375973761</v>
      </c>
      <c r="R57" s="14">
        <f t="shared" si="41"/>
        <v>0.5915334945526165</v>
      </c>
      <c r="S57" s="14">
        <f t="shared" si="41"/>
        <v>0.62095734467151287</v>
      </c>
      <c r="T57" s="14">
        <f t="shared" si="41"/>
        <v>0.62000921375921381</v>
      </c>
      <c r="U57" s="14">
        <f t="shared" si="41"/>
        <v>0.57251964818054157</v>
      </c>
      <c r="V57" s="14">
        <f t="shared" si="41"/>
        <v>0.5171230753332644</v>
      </c>
      <c r="W57" s="14">
        <f t="shared" si="41"/>
        <v>0.58512549038143402</v>
      </c>
      <c r="X57" s="14">
        <f t="shared" si="41"/>
        <v>0.56978701910935259</v>
      </c>
      <c r="Y57" s="14">
        <f t="shared" si="41"/>
        <v>0.59928185313115934</v>
      </c>
      <c r="Z57" s="14">
        <f t="shared" si="41"/>
        <v>0.58684654300168637</v>
      </c>
      <c r="AA57" s="14">
        <f t="shared" si="41"/>
        <v>0.5938271385697288</v>
      </c>
      <c r="AB57" s="30">
        <f t="shared" si="41"/>
        <v>0.64</v>
      </c>
      <c r="AC57" s="30">
        <f t="shared" si="41"/>
        <v>0.66500000000000004</v>
      </c>
      <c r="AD57" s="30">
        <f t="shared" si="41"/>
        <v>0.67199999999999993</v>
      </c>
      <c r="AE57" s="30">
        <f t="shared" si="41"/>
        <v>0.67499999999999982</v>
      </c>
      <c r="AF57" s="30">
        <f t="shared" si="41"/>
        <v>0.67</v>
      </c>
      <c r="AG57" s="30">
        <f t="shared" si="41"/>
        <v>0.66500000000000004</v>
      </c>
      <c r="AH57" s="30">
        <f t="shared" si="41"/>
        <v>0.65</v>
      </c>
      <c r="AJ57" s="14">
        <f t="shared" ref="AJ57:AS57" si="42">IFERROR(-AJ20/AJ13,"")</f>
        <v>0.60354959339941827</v>
      </c>
      <c r="AK57" s="14">
        <f t="shared" si="42"/>
        <v>0.75178588273632396</v>
      </c>
      <c r="AL57" s="14">
        <f t="shared" si="42"/>
        <v>0.65344472283583643</v>
      </c>
      <c r="AM57" s="14">
        <f t="shared" si="42"/>
        <v>0.57823964595959898</v>
      </c>
      <c r="AN57" s="14">
        <f t="shared" si="42"/>
        <v>0.58562144840420771</v>
      </c>
      <c r="AO57" s="30">
        <f t="shared" si="42"/>
        <v>0.64527308128097127</v>
      </c>
      <c r="AP57" s="30">
        <f t="shared" si="42"/>
        <v>0.66415329377591037</v>
      </c>
      <c r="AQ57" s="30">
        <f t="shared" si="42"/>
        <v>0.64700000000000002</v>
      </c>
      <c r="AR57" s="30">
        <f t="shared" si="42"/>
        <v>0.64</v>
      </c>
      <c r="AS57" s="30">
        <f t="shared" si="42"/>
        <v>0.63300000000000001</v>
      </c>
    </row>
    <row r="58" spans="3:45" x14ac:dyDescent="0.25">
      <c r="C58" t="s">
        <v>84</v>
      </c>
      <c r="D58" s="8"/>
      <c r="G58" s="14">
        <f t="shared" ref="G58:AH58" si="43">IFERROR(G22/G13,"")</f>
        <v>0.43475602766420846</v>
      </c>
      <c r="H58" s="14">
        <f t="shared" si="43"/>
        <v>0.42531898063761736</v>
      </c>
      <c r="I58" s="14">
        <f t="shared" si="43"/>
        <v>0.35928990003447087</v>
      </c>
      <c r="J58" s="14">
        <f t="shared" si="43"/>
        <v>0.37376377297971547</v>
      </c>
      <c r="K58" s="14">
        <f t="shared" si="43"/>
        <v>0.30543213415508097</v>
      </c>
      <c r="L58" s="14">
        <f t="shared" si="43"/>
        <v>0.28996218035460253</v>
      </c>
      <c r="M58" s="14">
        <f t="shared" si="43"/>
        <v>0.20436586685910157</v>
      </c>
      <c r="N58" s="14">
        <f t="shared" si="43"/>
        <v>0.19894295041193844</v>
      </c>
      <c r="O58" s="14">
        <f t="shared" si="43"/>
        <v>0.25229533950078548</v>
      </c>
      <c r="P58" s="14">
        <f t="shared" si="43"/>
        <v>0.29349999999999998</v>
      </c>
      <c r="Q58" s="14">
        <f t="shared" si="43"/>
        <v>0.40262402624026239</v>
      </c>
      <c r="R58" s="14">
        <f t="shared" si="43"/>
        <v>0.4084665054473835</v>
      </c>
      <c r="S58" s="14">
        <f t="shared" si="43"/>
        <v>0.37904265532848719</v>
      </c>
      <c r="T58" s="14">
        <f t="shared" si="43"/>
        <v>0.37999078624078625</v>
      </c>
      <c r="U58" s="14">
        <f t="shared" si="43"/>
        <v>0.42748035181945848</v>
      </c>
      <c r="V58" s="14">
        <f t="shared" si="43"/>
        <v>0.48287692466673554</v>
      </c>
      <c r="W58" s="14">
        <f t="shared" si="43"/>
        <v>0.41487450961856598</v>
      </c>
      <c r="X58" s="14">
        <f t="shared" si="43"/>
        <v>0.43021298089064736</v>
      </c>
      <c r="Y58" s="14">
        <f t="shared" si="43"/>
        <v>0.40071814686884061</v>
      </c>
      <c r="Z58" s="14">
        <f t="shared" si="43"/>
        <v>0.41315345699831368</v>
      </c>
      <c r="AA58" s="14">
        <f t="shared" si="43"/>
        <v>0.40617286143027115</v>
      </c>
      <c r="AB58" s="30">
        <f t="shared" si="43"/>
        <v>0.36</v>
      </c>
      <c r="AC58" s="30">
        <f t="shared" si="43"/>
        <v>0.33500000000000002</v>
      </c>
      <c r="AD58" s="30">
        <f t="shared" si="43"/>
        <v>0.32800000000000007</v>
      </c>
      <c r="AE58" s="30">
        <f t="shared" si="43"/>
        <v>0.32500000000000012</v>
      </c>
      <c r="AF58" s="30">
        <f t="shared" si="43"/>
        <v>0.32999999999999996</v>
      </c>
      <c r="AG58" s="30">
        <f t="shared" si="43"/>
        <v>0.33500000000000002</v>
      </c>
      <c r="AH58" s="30">
        <f t="shared" si="43"/>
        <v>0.34999999999999992</v>
      </c>
      <c r="AJ58" s="14">
        <f t="shared" ref="AJ58:AS58" si="44">IFERROR(AJ22/AJ13,"")</f>
        <v>0.39645040660058173</v>
      </c>
      <c r="AK58" s="14">
        <f t="shared" si="44"/>
        <v>0.24821411726367604</v>
      </c>
      <c r="AL58" s="14">
        <f t="shared" si="44"/>
        <v>0.34655527716416362</v>
      </c>
      <c r="AM58" s="14">
        <f t="shared" si="44"/>
        <v>0.42176035404040096</v>
      </c>
      <c r="AN58" s="14">
        <f t="shared" si="44"/>
        <v>0.41437855159579234</v>
      </c>
      <c r="AO58" s="30">
        <f t="shared" si="44"/>
        <v>0.35472691871902873</v>
      </c>
      <c r="AP58" s="30">
        <f t="shared" si="44"/>
        <v>0.33584670622408963</v>
      </c>
      <c r="AQ58" s="30">
        <f t="shared" si="44"/>
        <v>0.35299999999999998</v>
      </c>
      <c r="AR58" s="30">
        <f t="shared" si="44"/>
        <v>0.35999999999999993</v>
      </c>
      <c r="AS58" s="30">
        <f t="shared" si="44"/>
        <v>0.36699999999999994</v>
      </c>
    </row>
    <row r="59" spans="3:45" x14ac:dyDescent="0.25">
      <c r="C59" t="s">
        <v>85</v>
      </c>
      <c r="D59" s="8"/>
      <c r="G59" s="14">
        <f t="shared" ref="G59:AH59" si="45">IFERROR(G38/(G10+G11),"")</f>
        <v>0.51507586691110507</v>
      </c>
      <c r="H59" s="14">
        <f t="shared" si="45"/>
        <v>0.51435423328235785</v>
      </c>
      <c r="I59" s="14">
        <f t="shared" si="45"/>
        <v>0.45880781667369602</v>
      </c>
      <c r="J59" s="14">
        <f t="shared" si="45"/>
        <v>0.4844788680856254</v>
      </c>
      <c r="K59" s="14">
        <f t="shared" si="45"/>
        <v>0.42200418917429172</v>
      </c>
      <c r="L59" s="14">
        <f t="shared" si="45"/>
        <v>0.39347902714134647</v>
      </c>
      <c r="M59" s="14">
        <f t="shared" si="45"/>
        <v>0.34038209129356861</v>
      </c>
      <c r="N59" s="14">
        <f t="shared" si="45"/>
        <v>0.33964184611469833</v>
      </c>
      <c r="O59" s="14">
        <f t="shared" si="45"/>
        <v>0.39634706422666571</v>
      </c>
      <c r="P59" s="14">
        <f t="shared" si="45"/>
        <v>0.41395832676606881</v>
      </c>
      <c r="Q59" s="14">
        <f t="shared" si="45"/>
        <v>0.51536670890178859</v>
      </c>
      <c r="R59" s="14">
        <f t="shared" si="45"/>
        <v>0.53867827868852458</v>
      </c>
      <c r="S59" s="14">
        <f t="shared" si="45"/>
        <v>0.49046230737192836</v>
      </c>
      <c r="T59" s="14">
        <f t="shared" si="45"/>
        <v>0.49936723572406311</v>
      </c>
      <c r="U59" s="14">
        <f t="shared" si="45"/>
        <v>0.54016716684441579</v>
      </c>
      <c r="V59" s="14">
        <f t="shared" si="45"/>
        <v>0.59893873409158171</v>
      </c>
      <c r="W59" s="14">
        <f t="shared" si="45"/>
        <v>0.51942628036847882</v>
      </c>
      <c r="X59" s="14">
        <f t="shared" si="45"/>
        <v>0.52965256861663768</v>
      </c>
      <c r="Y59" s="14">
        <f t="shared" si="45"/>
        <v>0.49171803911527778</v>
      </c>
      <c r="Z59" s="14">
        <f t="shared" si="45"/>
        <v>0.52202314296379249</v>
      </c>
      <c r="AA59" s="14">
        <f t="shared" si="45"/>
        <v>0.48113899372194102</v>
      </c>
      <c r="AB59" s="30">
        <f t="shared" si="45"/>
        <v>0.44253620129734644</v>
      </c>
      <c r="AC59" s="30">
        <f t="shared" si="45"/>
        <v>0.41144811744652759</v>
      </c>
      <c r="AD59" s="30">
        <f t="shared" si="45"/>
        <v>0.42071019620920774</v>
      </c>
      <c r="AE59" s="30">
        <f t="shared" si="45"/>
        <v>0.39005331836833979</v>
      </c>
      <c r="AF59" s="30">
        <f t="shared" si="45"/>
        <v>0.40268076524031793</v>
      </c>
      <c r="AG59" s="30">
        <f t="shared" si="45"/>
        <v>0.40316350389988553</v>
      </c>
      <c r="AH59" s="30">
        <f t="shared" si="45"/>
        <v>0.43400228609580926</v>
      </c>
      <c r="AJ59" s="14">
        <f t="shared" ref="AJ59:AS59" si="46">IFERROR(AJ38/(AJ10+AJ11),"")</f>
        <v>0.49237819376594183</v>
      </c>
      <c r="AK59" s="14">
        <f t="shared" si="46"/>
        <v>0.37274792485801661</v>
      </c>
      <c r="AL59" s="14">
        <f t="shared" si="46"/>
        <v>0.47269296121979459</v>
      </c>
      <c r="AM59" s="14">
        <f t="shared" si="46"/>
        <v>0.53653413815404516</v>
      </c>
      <c r="AN59" s="14">
        <f t="shared" si="46"/>
        <v>0.51554395021105959</v>
      </c>
      <c r="AO59" s="30">
        <f t="shared" si="46"/>
        <v>0.43703402080455439</v>
      </c>
      <c r="AP59" s="30">
        <f t="shared" si="46"/>
        <v>0.4088497087834469</v>
      </c>
      <c r="AQ59" s="30">
        <f t="shared" si="46"/>
        <v>0.4197329441399002</v>
      </c>
      <c r="AR59" s="30">
        <f t="shared" si="46"/>
        <v>0.41900434810700576</v>
      </c>
      <c r="AS59" s="30">
        <f t="shared" si="46"/>
        <v>0.41768831634460535</v>
      </c>
    </row>
    <row r="60" spans="3:45" x14ac:dyDescent="0.25">
      <c r="C60" t="s">
        <v>86</v>
      </c>
      <c r="D60" s="8"/>
      <c r="G60" s="14">
        <f t="shared" ref="G60:AH60" si="47">IFERROR(G25/G13,"")</f>
        <v>4.7762790875396435E-3</v>
      </c>
      <c r="H60" s="14">
        <f t="shared" si="47"/>
        <v>5.0211507376964615E-3</v>
      </c>
      <c r="I60" s="14">
        <f t="shared" si="47"/>
        <v>4.8948638400551532E-3</v>
      </c>
      <c r="J60" s="14">
        <f t="shared" si="47"/>
        <v>3.504499420866621E-3</v>
      </c>
      <c r="K60" s="14">
        <f t="shared" si="47"/>
        <v>1.3759495485165543E-2</v>
      </c>
      <c r="L60" s="14">
        <f t="shared" si="47"/>
        <v>-5.9331737274903717E-3</v>
      </c>
      <c r="M60" s="14">
        <f t="shared" si="47"/>
        <v>-3.1751758975284141E-3</v>
      </c>
      <c r="N60" s="14">
        <f t="shared" si="47"/>
        <v>-7.7724234416291001E-3</v>
      </c>
      <c r="O60" s="14">
        <f t="shared" si="47"/>
        <v>2.7928085180659802E-3</v>
      </c>
      <c r="P60" s="14">
        <f t="shared" si="47"/>
        <v>-3.0937500000000001E-3</v>
      </c>
      <c r="Q60" s="14">
        <f t="shared" si="47"/>
        <v>7.9950799507995073E-3</v>
      </c>
      <c r="R60" s="14">
        <f t="shared" si="47"/>
        <v>1.054573558375508E-2</v>
      </c>
      <c r="S60" s="14">
        <f t="shared" si="47"/>
        <v>1.0012343985735838E-2</v>
      </c>
      <c r="T60" s="14">
        <f t="shared" si="47"/>
        <v>6.628787878787879E-3</v>
      </c>
      <c r="U60" s="14">
        <f t="shared" si="47"/>
        <v>1.1604129197565843E-2</v>
      </c>
      <c r="V60" s="14">
        <f t="shared" si="47"/>
        <v>3.8855017050738864E-3</v>
      </c>
      <c r="W60" s="14">
        <f t="shared" si="47"/>
        <v>1.9544358841045516E-2</v>
      </c>
      <c r="X60" s="14">
        <f t="shared" si="47"/>
        <v>1.936189914976008E-3</v>
      </c>
      <c r="Y60" s="14">
        <f t="shared" si="47"/>
        <v>2.2012762718810374E-2</v>
      </c>
      <c r="Z60" s="14">
        <f t="shared" si="47"/>
        <v>1.0168133170821297E-2</v>
      </c>
      <c r="AA60" s="14">
        <f t="shared" si="47"/>
        <v>-1.9889542007778233E-2</v>
      </c>
      <c r="AB60" s="30">
        <f t="shared" si="47"/>
        <v>2.5125811218222448E-3</v>
      </c>
      <c r="AC60" s="30">
        <f t="shared" si="47"/>
        <v>2.3564460896976489E-3</v>
      </c>
      <c r="AD60" s="30">
        <f t="shared" si="47"/>
        <v>2.0495552396811384E-3</v>
      </c>
      <c r="AE60" s="30">
        <f t="shared" si="47"/>
        <v>2.9557050649700921E-3</v>
      </c>
      <c r="AF60" s="30">
        <f t="shared" si="47"/>
        <v>2.8124853172885661E-3</v>
      </c>
      <c r="AG60" s="30">
        <f t="shared" si="47"/>
        <v>2.6595301755905332E-3</v>
      </c>
      <c r="AH60" s="30">
        <f t="shared" si="47"/>
        <v>2.3328480488389019E-3</v>
      </c>
      <c r="AJ60" s="14">
        <f t="shared" ref="AJ60:AS60" si="48">IFERROR(AJ25/AJ13,"")</f>
        <v>4.5027092572649642E-3</v>
      </c>
      <c r="AK60" s="14">
        <f t="shared" si="48"/>
        <v>-1.0719584251644384E-3</v>
      </c>
      <c r="AL60" s="14">
        <f t="shared" si="48"/>
        <v>5.018457843471557E-3</v>
      </c>
      <c r="AM60" s="14">
        <f t="shared" si="48"/>
        <v>7.7993446848347425E-3</v>
      </c>
      <c r="AN60" s="14">
        <f t="shared" si="48"/>
        <v>1.3216165918613099E-2</v>
      </c>
      <c r="AO60" s="30">
        <f t="shared" si="48"/>
        <v>-2.64976768755031E-3</v>
      </c>
      <c r="AP60" s="30">
        <f t="shared" si="48"/>
        <v>2.6692415865979396E-3</v>
      </c>
      <c r="AQ60" s="30">
        <f t="shared" si="48"/>
        <v>2.2973988645311593E-3</v>
      </c>
      <c r="AR60" s="30">
        <f t="shared" si="48"/>
        <v>2.2435005144288548E-3</v>
      </c>
      <c r="AS60" s="30">
        <f t="shared" si="48"/>
        <v>2.1817907406477106E-3</v>
      </c>
    </row>
    <row r="61" spans="3:45" x14ac:dyDescent="0.25">
      <c r="C61" t="s">
        <v>87</v>
      </c>
      <c r="D61" s="8"/>
      <c r="G61" s="14">
        <f t="shared" ref="G61:AA61" si="49">IFERROR(-G29/G26,"")</f>
        <v>0.17438928975049986</v>
      </c>
      <c r="H61" s="14">
        <f t="shared" si="49"/>
        <v>0.16926396547590505</v>
      </c>
      <c r="I61" s="14">
        <f t="shared" si="49"/>
        <v>0.12986275437766209</v>
      </c>
      <c r="J61" s="14">
        <f t="shared" si="49"/>
        <v>0.19034873651893253</v>
      </c>
      <c r="K61" s="14">
        <f t="shared" si="49"/>
        <v>0.1619892231701841</v>
      </c>
      <c r="L61" s="14">
        <f t="shared" si="49"/>
        <v>0.18311751771316884</v>
      </c>
      <c r="M61" s="14">
        <f t="shared" si="49"/>
        <v>0.21180057388809181</v>
      </c>
      <c r="N61" s="14">
        <f t="shared" si="49"/>
        <v>0.24329159212880144</v>
      </c>
      <c r="O61" s="14">
        <f t="shared" si="49"/>
        <v>0.21869440262761736</v>
      </c>
      <c r="P61" s="14">
        <f t="shared" si="49"/>
        <v>0.16184224685246959</v>
      </c>
      <c r="Q61" s="14">
        <f t="shared" si="49"/>
        <v>0.17388203409171957</v>
      </c>
      <c r="R61" s="14">
        <f t="shared" si="49"/>
        <v>0.1660022609626941</v>
      </c>
      <c r="S61" s="14">
        <f t="shared" si="49"/>
        <v>0.12789959811041388</v>
      </c>
      <c r="T61" s="14">
        <f t="shared" si="49"/>
        <v>0.10863233152389778</v>
      </c>
      <c r="U61" s="14">
        <f t="shared" si="49"/>
        <v>0.11973964762652901</v>
      </c>
      <c r="V61" s="14">
        <f t="shared" si="49"/>
        <v>0.115234375</v>
      </c>
      <c r="W61" s="14">
        <f t="shared" si="49"/>
        <v>9.4549015341094556E-2</v>
      </c>
      <c r="X61" s="14">
        <f t="shared" si="49"/>
        <v>0.10699327943897925</v>
      </c>
      <c r="Y61" s="14">
        <f t="shared" si="49"/>
        <v>0.87494229526359524</v>
      </c>
      <c r="Z61" s="14">
        <f t="shared" si="49"/>
        <v>0.10199574031710973</v>
      </c>
      <c r="AA61" s="14">
        <f t="shared" si="49"/>
        <v>-0.23082934902537697</v>
      </c>
      <c r="AB61" s="31">
        <v>0.14499999999999999</v>
      </c>
      <c r="AC61" s="31">
        <v>0.14499999999999999</v>
      </c>
      <c r="AD61" s="31">
        <v>0.14499999999999999</v>
      </c>
      <c r="AE61" s="31">
        <v>0.15</v>
      </c>
      <c r="AF61" s="31">
        <v>0.15</v>
      </c>
      <c r="AG61" s="31">
        <v>0.15</v>
      </c>
      <c r="AH61" s="31">
        <v>0.15</v>
      </c>
      <c r="AJ61" s="14">
        <f t="shared" ref="AJ61:AP61" si="50">IFERROR(-AJ29/AJ26,"")</f>
        <v>0.16737162676592504</v>
      </c>
      <c r="AK61" s="14">
        <f t="shared" si="50"/>
        <v>0.19497553697213643</v>
      </c>
      <c r="AL61" s="14">
        <f t="shared" si="50"/>
        <v>0.17563464620055663</v>
      </c>
      <c r="AM61" s="14">
        <f t="shared" si="50"/>
        <v>0.11750137978857393</v>
      </c>
      <c r="AN61" s="14">
        <f t="shared" si="50"/>
        <v>0.29644369966950612</v>
      </c>
      <c r="AO61" s="30">
        <f t="shared" si="50"/>
        <v>5.3169903199840052E-2</v>
      </c>
      <c r="AP61" s="30">
        <f t="shared" si="50"/>
        <v>0.14999999999999997</v>
      </c>
      <c r="AQ61" s="31">
        <v>0.155</v>
      </c>
      <c r="AR61" s="31">
        <v>0.16</v>
      </c>
      <c r="AS61" s="31">
        <v>0.16</v>
      </c>
    </row>
    <row r="62" spans="3:45" x14ac:dyDescent="0.25">
      <c r="C62" t="s">
        <v>88</v>
      </c>
      <c r="D62" s="8"/>
      <c r="G62" s="14">
        <f t="shared" ref="G62:AH62" si="51">IFERROR(G26/G13,"")</f>
        <v>0.43953230675174809</v>
      </c>
      <c r="H62" s="14">
        <f t="shared" si="51"/>
        <v>0.43034013137531379</v>
      </c>
      <c r="I62" s="14">
        <f t="shared" si="51"/>
        <v>0.36418476387452603</v>
      </c>
      <c r="J62" s="14">
        <f t="shared" si="51"/>
        <v>0.37726827240058208</v>
      </c>
      <c r="K62" s="14">
        <f t="shared" si="51"/>
        <v>0.3191916296402465</v>
      </c>
      <c r="L62" s="14">
        <f t="shared" si="51"/>
        <v>0.28402900662711217</v>
      </c>
      <c r="M62" s="14">
        <f t="shared" si="51"/>
        <v>0.20119069096157316</v>
      </c>
      <c r="N62" s="14">
        <f t="shared" si="51"/>
        <v>0.19117052697030934</v>
      </c>
      <c r="O62" s="14">
        <f t="shared" si="51"/>
        <v>0.25508814801885143</v>
      </c>
      <c r="P62" s="14">
        <f t="shared" si="51"/>
        <v>0.29040624999999998</v>
      </c>
      <c r="Q62" s="14">
        <f t="shared" si="51"/>
        <v>0.4106191061910619</v>
      </c>
      <c r="R62" s="14">
        <f t="shared" si="51"/>
        <v>0.4190122410311386</v>
      </c>
      <c r="S62" s="14">
        <f t="shared" si="51"/>
        <v>0.38905499931422299</v>
      </c>
      <c r="T62" s="14">
        <f t="shared" si="51"/>
        <v>0.38661957411957409</v>
      </c>
      <c r="U62" s="14">
        <f t="shared" si="51"/>
        <v>0.4390844810170243</v>
      </c>
      <c r="V62" s="14">
        <f t="shared" si="51"/>
        <v>0.48676242637180944</v>
      </c>
      <c r="W62" s="14">
        <f t="shared" si="51"/>
        <v>0.43441886845961147</v>
      </c>
      <c r="X62" s="14">
        <f t="shared" si="51"/>
        <v>0.43214917080562337</v>
      </c>
      <c r="Y62" s="14">
        <f t="shared" si="51"/>
        <v>0.42273090958765097</v>
      </c>
      <c r="Z62" s="14">
        <f t="shared" si="51"/>
        <v>0.42332159016913495</v>
      </c>
      <c r="AA62" s="14">
        <f t="shared" si="51"/>
        <v>0.38628331942249294</v>
      </c>
      <c r="AB62" s="30">
        <f t="shared" si="51"/>
        <v>0.36251258112182222</v>
      </c>
      <c r="AC62" s="30">
        <f t="shared" si="51"/>
        <v>0.33735644608969767</v>
      </c>
      <c r="AD62" s="30">
        <f t="shared" si="51"/>
        <v>0.33004955523968121</v>
      </c>
      <c r="AE62" s="30">
        <f t="shared" si="51"/>
        <v>0.32795570506497024</v>
      </c>
      <c r="AF62" s="30">
        <f t="shared" si="51"/>
        <v>0.33281248531728852</v>
      </c>
      <c r="AG62" s="30">
        <f t="shared" si="51"/>
        <v>0.33765953017559053</v>
      </c>
      <c r="AH62" s="30">
        <f t="shared" si="51"/>
        <v>0.35233284804883885</v>
      </c>
      <c r="AJ62" s="14">
        <f t="shared" ref="AJ62:AS62" si="52">IFERROR(AJ26/AJ13,"")</f>
        <v>0.40095311585784665</v>
      </c>
      <c r="AK62" s="14">
        <f t="shared" si="52"/>
        <v>0.24714215883851159</v>
      </c>
      <c r="AL62" s="14">
        <f t="shared" si="52"/>
        <v>0.35157373500763517</v>
      </c>
      <c r="AM62" s="14">
        <f t="shared" si="52"/>
        <v>0.42955969872523569</v>
      </c>
      <c r="AN62" s="14">
        <f t="shared" si="52"/>
        <v>0.42759471751440542</v>
      </c>
      <c r="AO62" s="30">
        <f t="shared" si="52"/>
        <v>0.35207715103147841</v>
      </c>
      <c r="AP62" s="30">
        <f t="shared" si="52"/>
        <v>0.33851594781068756</v>
      </c>
      <c r="AQ62" s="30">
        <f t="shared" si="52"/>
        <v>0.35529739886453116</v>
      </c>
      <c r="AR62" s="30">
        <f t="shared" si="52"/>
        <v>0.36224350051442877</v>
      </c>
      <c r="AS62" s="30">
        <f t="shared" si="52"/>
        <v>0.36918179074064766</v>
      </c>
    </row>
    <row r="63" spans="3:45" x14ac:dyDescent="0.25">
      <c r="C63" t="s">
        <v>89</v>
      </c>
      <c r="D63" s="8"/>
      <c r="G63" s="14">
        <f t="shared" ref="G63:AH63" si="53">IFERROR(G30/G13,"")</f>
        <v>0.36288257995491191</v>
      </c>
      <c r="H63" s="14">
        <f t="shared" si="53"/>
        <v>0.35749905423530626</v>
      </c>
      <c r="I63" s="14">
        <f t="shared" si="53"/>
        <v>0.31689072733540158</v>
      </c>
      <c r="J63" s="14">
        <f t="shared" si="53"/>
        <v>0.30545573342045085</v>
      </c>
      <c r="K63" s="14">
        <f t="shared" si="53"/>
        <v>0.26748602551239786</v>
      </c>
      <c r="L63" s="14">
        <f t="shared" si="53"/>
        <v>0.23201831997501821</v>
      </c>
      <c r="M63" s="14">
        <f t="shared" si="53"/>
        <v>0.15857838715497025</v>
      </c>
      <c r="N63" s="14">
        <f t="shared" si="53"/>
        <v>0.1446603450956008</v>
      </c>
      <c r="O63" s="14">
        <f t="shared" si="53"/>
        <v>0.19930179787048349</v>
      </c>
      <c r="P63" s="14">
        <f t="shared" si="53"/>
        <v>0.24340624999999999</v>
      </c>
      <c r="Q63" s="14">
        <f t="shared" si="53"/>
        <v>0.33921982076963625</v>
      </c>
      <c r="R63" s="14">
        <f t="shared" si="53"/>
        <v>0.34945526164892421</v>
      </c>
      <c r="S63" s="14">
        <f t="shared" si="53"/>
        <v>0.33929502125908656</v>
      </c>
      <c r="T63" s="14">
        <f t="shared" si="53"/>
        <v>0.34462018837018837</v>
      </c>
      <c r="U63" s="14">
        <f t="shared" si="53"/>
        <v>0.38650865998176848</v>
      </c>
      <c r="V63" s="14">
        <f t="shared" si="53"/>
        <v>0.43067066239537044</v>
      </c>
      <c r="W63" s="14">
        <f t="shared" si="53"/>
        <v>0.39334499220116276</v>
      </c>
      <c r="X63" s="14">
        <f t="shared" si="53"/>
        <v>0.38591211381429413</v>
      </c>
      <c r="Y63" s="14">
        <f t="shared" si="53"/>
        <v>5.2865757274164274E-2</v>
      </c>
      <c r="Z63" s="14">
        <f t="shared" si="53"/>
        <v>0.3801445911876179</v>
      </c>
      <c r="AA63" s="14">
        <f t="shared" si="53"/>
        <v>0.47544884658414877</v>
      </c>
      <c r="AB63" s="30">
        <f t="shared" si="53"/>
        <v>0.309948256859158</v>
      </c>
      <c r="AC63" s="30">
        <f t="shared" si="53"/>
        <v>0.28843976140669148</v>
      </c>
      <c r="AD63" s="30">
        <f t="shared" si="53"/>
        <v>0.28219236972992739</v>
      </c>
      <c r="AE63" s="30">
        <f t="shared" si="53"/>
        <v>0.2787623493052247</v>
      </c>
      <c r="AF63" s="30">
        <f t="shared" si="53"/>
        <v>0.28289061251969527</v>
      </c>
      <c r="AG63" s="30">
        <f t="shared" si="53"/>
        <v>0.28701060064925193</v>
      </c>
      <c r="AH63" s="30">
        <f t="shared" si="53"/>
        <v>0.29948292084151301</v>
      </c>
      <c r="AJ63" s="14">
        <f t="shared" ref="AJ63:AS63" si="54">IFERROR(AJ30/AJ13,"")</f>
        <v>0.33384494059985248</v>
      </c>
      <c r="AK63" s="14">
        <f t="shared" si="54"/>
        <v>0.19895548371051977</v>
      </c>
      <c r="AL63" s="14">
        <f t="shared" si="54"/>
        <v>0.28982520644616094</v>
      </c>
      <c r="AM63" s="14">
        <f t="shared" si="54"/>
        <v>0.37908584142345642</v>
      </c>
      <c r="AN63" s="14">
        <f t="shared" si="54"/>
        <v>0.30083695749529771</v>
      </c>
      <c r="AO63" s="30">
        <f t="shared" si="54"/>
        <v>0.33335724299225927</v>
      </c>
      <c r="AP63" s="30">
        <f t="shared" si="54"/>
        <v>0.2877385556390844</v>
      </c>
      <c r="AQ63" s="30">
        <f t="shared" si="54"/>
        <v>0.3002263020405288</v>
      </c>
      <c r="AR63" s="30">
        <f t="shared" si="54"/>
        <v>0.30428454043212022</v>
      </c>
      <c r="AS63" s="30">
        <f t="shared" si="54"/>
        <v>0.31011270422214404</v>
      </c>
    </row>
    <row r="64" spans="3:45" x14ac:dyDescent="0.25">
      <c r="C64" t="s">
        <v>90</v>
      </c>
      <c r="D64" s="8"/>
      <c r="H64" s="14">
        <f t="shared" ref="H64:AA64" si="55">IFERROR(H36/G36-1,"")</f>
        <v>-1.7349063150590149E-3</v>
      </c>
      <c r="I64" s="14">
        <f t="shared" si="55"/>
        <v>-6.2565172054223073E-3</v>
      </c>
      <c r="J64" s="14">
        <f t="shared" si="55"/>
        <v>-2.098635886673661E-2</v>
      </c>
      <c r="K64" s="14">
        <f t="shared" si="55"/>
        <v>-2.0364415862808127E-2</v>
      </c>
      <c r="L64" s="14">
        <f t="shared" si="55"/>
        <v>-1.0576221735959179E-2</v>
      </c>
      <c r="M64" s="14">
        <f t="shared" si="55"/>
        <v>-9.5834869148544444E-3</v>
      </c>
      <c r="N64" s="14">
        <f t="shared" si="55"/>
        <v>-1.7491626349088185E-2</v>
      </c>
      <c r="O64" s="14">
        <f t="shared" si="55"/>
        <v>-1.6666666666666718E-2</v>
      </c>
      <c r="P64" s="14">
        <f t="shared" si="55"/>
        <v>6.1633281972264253E-3</v>
      </c>
      <c r="Q64" s="14">
        <f t="shared" si="55"/>
        <v>1.1102603369065767E-2</v>
      </c>
      <c r="R64" s="14">
        <f t="shared" si="55"/>
        <v>-4.1650889814464076E-3</v>
      </c>
      <c r="S64" s="14">
        <f t="shared" si="55"/>
        <v>-1.9011406844106071E-3</v>
      </c>
      <c r="T64" s="14">
        <f t="shared" si="55"/>
        <v>-5.7142857142856718E-3</v>
      </c>
      <c r="U64" s="14">
        <f t="shared" si="55"/>
        <v>-3.8314176245211051E-3</v>
      </c>
      <c r="V64" s="14">
        <f t="shared" si="55"/>
        <v>-3.8461538461542766E-4</v>
      </c>
      <c r="W64" s="14">
        <f t="shared" si="55"/>
        <v>-3.4628703347441281E-3</v>
      </c>
      <c r="X64" s="14">
        <f t="shared" si="55"/>
        <v>-7.7220077220077066E-3</v>
      </c>
      <c r="Y64" s="14">
        <f t="shared" si="55"/>
        <v>7.7821011673151474E-4</v>
      </c>
      <c r="Z64" s="14">
        <f t="shared" si="55"/>
        <v>-2.7216174183515296E-3</v>
      </c>
      <c r="AA64" s="14">
        <f t="shared" si="55"/>
        <v>-3.8986354775827348E-4</v>
      </c>
      <c r="AB64" s="31">
        <v>2E-3</v>
      </c>
      <c r="AC64" s="31">
        <v>2E-3</v>
      </c>
      <c r="AD64" s="31">
        <v>2E-3</v>
      </c>
      <c r="AE64" s="31">
        <v>2E-3</v>
      </c>
      <c r="AF64" s="31">
        <v>2E-3</v>
      </c>
      <c r="AG64" s="31">
        <v>2E-3</v>
      </c>
      <c r="AH64" s="31">
        <v>2E-3</v>
      </c>
      <c r="AK64" s="14">
        <f t="shared" ref="AK64:AP64" si="56">IFERROR(AK36/AJ36-1,"")</f>
        <v>-5.4914305701294186E-2</v>
      </c>
      <c r="AL64" s="14">
        <f t="shared" si="56"/>
        <v>-2.70170244263509E-2</v>
      </c>
      <c r="AM64" s="14">
        <f t="shared" si="56"/>
        <v>-5.7055914796501073E-3</v>
      </c>
      <c r="AN64" s="14">
        <f t="shared" si="56"/>
        <v>-1.5302218821729108E-2</v>
      </c>
      <c r="AO64" s="30">
        <f t="shared" si="56"/>
        <v>-8.9267244444435345E-4</v>
      </c>
      <c r="AP64" s="30">
        <f t="shared" si="56"/>
        <v>8.0240320159998824E-3</v>
      </c>
      <c r="AQ64" s="31">
        <v>8.0000000000000002E-3</v>
      </c>
      <c r="AR64" s="31">
        <v>8.0000000000000002E-3</v>
      </c>
      <c r="AS64" s="31">
        <v>8.0000000000000002E-3</v>
      </c>
    </row>
    <row r="68" spans="2:45" ht="15.75" x14ac:dyDescent="0.25">
      <c r="B68" s="7" t="s">
        <v>91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70" spans="2:45" x14ac:dyDescent="0.25">
      <c r="C70" s="6" t="s">
        <v>92</v>
      </c>
      <c r="G70" s="28">
        <v>25439</v>
      </c>
      <c r="H70" s="28">
        <v>28579</v>
      </c>
      <c r="I70" s="28">
        <v>28276</v>
      </c>
      <c r="J70" s="28">
        <v>32640</v>
      </c>
      <c r="K70" s="28">
        <v>26998</v>
      </c>
      <c r="L70" s="28">
        <v>28152</v>
      </c>
      <c r="M70" s="28">
        <v>27237</v>
      </c>
      <c r="N70" s="28">
        <v>31255</v>
      </c>
      <c r="O70" s="28">
        <v>28101</v>
      </c>
      <c r="P70" s="28">
        <v>31498</v>
      </c>
      <c r="Q70" s="28">
        <v>33643</v>
      </c>
      <c r="R70" s="28">
        <v>38706</v>
      </c>
      <c r="S70" s="28">
        <v>35635</v>
      </c>
      <c r="T70" s="28">
        <v>38330</v>
      </c>
      <c r="U70" s="28">
        <v>39885</v>
      </c>
      <c r="V70" s="28">
        <v>46783</v>
      </c>
      <c r="W70" s="28">
        <v>41392</v>
      </c>
      <c r="X70" s="28">
        <v>46563</v>
      </c>
      <c r="Y70" s="28">
        <v>50082</v>
      </c>
      <c r="Z70" s="28">
        <v>58138</v>
      </c>
      <c r="AA70" s="28">
        <v>55024</v>
      </c>
      <c r="AB70" s="25">
        <f t="shared" ref="AB70:AH70" si="57">X70*(1+AB71)</f>
        <v>58436.564999999995</v>
      </c>
      <c r="AC70" s="25">
        <f t="shared" si="57"/>
        <v>62101.68</v>
      </c>
      <c r="AD70" s="25">
        <f t="shared" si="57"/>
        <v>70928.36</v>
      </c>
      <c r="AE70" s="25">
        <f t="shared" si="57"/>
        <v>66028.800000000003</v>
      </c>
      <c r="AF70" s="25">
        <f t="shared" si="57"/>
        <v>69539.51234999999</v>
      </c>
      <c r="AG70" s="25">
        <f t="shared" si="57"/>
        <v>73279.982399999994</v>
      </c>
      <c r="AH70" s="25">
        <f t="shared" si="57"/>
        <v>82986.181199999992</v>
      </c>
      <c r="AJ70" s="28">
        <v>114934</v>
      </c>
      <c r="AK70" s="28">
        <v>113642</v>
      </c>
      <c r="AL70" s="28">
        <v>131948</v>
      </c>
      <c r="AM70" s="28">
        <v>160633</v>
      </c>
      <c r="AN70" s="28">
        <v>196175</v>
      </c>
      <c r="AO70" s="25">
        <f>AA70+AB70+AC70+AD70</f>
        <v>246490.60499999998</v>
      </c>
      <c r="AP70" s="25">
        <f>AE70+AF70+AG70+AH70</f>
        <v>291834.47594999999</v>
      </c>
      <c r="AQ70" s="25">
        <f>AP70*(1+AQ71)</f>
        <v>338527.99210199999</v>
      </c>
      <c r="AR70" s="25">
        <f>AQ70*(1+AR71)</f>
        <v>389307.19091729994</v>
      </c>
      <c r="AS70" s="25">
        <f>AR70*(1+AS71)</f>
        <v>443810.19764572196</v>
      </c>
    </row>
    <row r="71" spans="2:45" x14ac:dyDescent="0.25">
      <c r="D71" s="3" t="s">
        <v>93</v>
      </c>
      <c r="K71" s="30">
        <f t="shared" ref="K71:AA71" si="58">IFERROR(K70/G70-1,"")</f>
        <v>6.1283855497464623E-2</v>
      </c>
      <c r="L71" s="30">
        <f t="shared" si="58"/>
        <v>-1.4941040624234625E-2</v>
      </c>
      <c r="M71" s="30">
        <f t="shared" si="58"/>
        <v>-3.674494270759654E-2</v>
      </c>
      <c r="N71" s="30">
        <f t="shared" si="58"/>
        <v>-4.243259803921573E-2</v>
      </c>
      <c r="O71" s="30">
        <f t="shared" si="58"/>
        <v>4.0854878139121364E-2</v>
      </c>
      <c r="P71" s="30">
        <f t="shared" si="58"/>
        <v>0.11885478829212848</v>
      </c>
      <c r="Q71" s="30">
        <f t="shared" si="58"/>
        <v>0.23519477181774784</v>
      </c>
      <c r="R71" s="30">
        <f t="shared" si="58"/>
        <v>0.23839385698288273</v>
      </c>
      <c r="S71" s="30">
        <f t="shared" si="58"/>
        <v>0.26810433792391719</v>
      </c>
      <c r="T71" s="30">
        <f t="shared" si="58"/>
        <v>0.21690266048638018</v>
      </c>
      <c r="U71" s="30">
        <f t="shared" si="58"/>
        <v>0.18553636714918409</v>
      </c>
      <c r="V71" s="30">
        <f t="shared" si="58"/>
        <v>0.20867565752079775</v>
      </c>
      <c r="W71" s="30">
        <f t="shared" si="58"/>
        <v>0.1615546513259436</v>
      </c>
      <c r="X71" s="30">
        <f t="shared" si="58"/>
        <v>0.2147925906600574</v>
      </c>
      <c r="Y71" s="30">
        <f t="shared" si="58"/>
        <v>0.25566002256487397</v>
      </c>
      <c r="Z71" s="30">
        <f t="shared" si="58"/>
        <v>0.24271637133146662</v>
      </c>
      <c r="AA71" s="30">
        <f t="shared" si="58"/>
        <v>0.32933900270583694</v>
      </c>
      <c r="AB71" s="31">
        <v>0.255</v>
      </c>
      <c r="AC71" s="31">
        <v>0.24</v>
      </c>
      <c r="AD71" s="31">
        <v>0.22</v>
      </c>
      <c r="AE71" s="31">
        <v>0.2</v>
      </c>
      <c r="AF71" s="31">
        <v>0.19</v>
      </c>
      <c r="AG71" s="31">
        <v>0.18</v>
      </c>
      <c r="AH71" s="31">
        <v>0.17</v>
      </c>
      <c r="AK71" s="30">
        <f t="shared" ref="AK71:AP71" si="59">IFERROR(AK70/AJ70-1,"")</f>
        <v>-1.124123409957023E-2</v>
      </c>
      <c r="AL71" s="30">
        <f t="shared" si="59"/>
        <v>0.16108481019341436</v>
      </c>
      <c r="AM71" s="30">
        <f t="shared" si="59"/>
        <v>0.21739624700639637</v>
      </c>
      <c r="AN71" s="30">
        <f t="shared" si="59"/>
        <v>0.22126213169149556</v>
      </c>
      <c r="AO71" s="30">
        <f t="shared" si="59"/>
        <v>0.25648326749076067</v>
      </c>
      <c r="AP71" s="30">
        <f t="shared" si="59"/>
        <v>0.18395780622145819</v>
      </c>
      <c r="AQ71" s="31">
        <v>0.16</v>
      </c>
      <c r="AR71" s="31">
        <v>0.15</v>
      </c>
      <c r="AS71" s="31">
        <v>0.14000000000000001</v>
      </c>
    </row>
    <row r="72" spans="2:45" x14ac:dyDescent="0.25">
      <c r="C72" s="6" t="s">
        <v>94</v>
      </c>
      <c r="G72" s="28">
        <v>198</v>
      </c>
      <c r="H72" s="28">
        <v>193</v>
      </c>
      <c r="I72" s="28">
        <v>176</v>
      </c>
      <c r="J72" s="28">
        <v>154</v>
      </c>
      <c r="K72" s="28">
        <v>215</v>
      </c>
      <c r="L72" s="28">
        <v>218</v>
      </c>
      <c r="M72" s="28">
        <v>191</v>
      </c>
      <c r="N72" s="28">
        <v>184</v>
      </c>
      <c r="O72" s="28">
        <v>205</v>
      </c>
      <c r="P72" s="28">
        <v>225</v>
      </c>
      <c r="Q72" s="28">
        <v>294</v>
      </c>
      <c r="R72" s="28">
        <v>334</v>
      </c>
      <c r="S72" s="28">
        <v>380</v>
      </c>
      <c r="T72" s="28">
        <v>389</v>
      </c>
      <c r="U72" s="28">
        <v>434</v>
      </c>
      <c r="V72" s="28">
        <v>519</v>
      </c>
      <c r="W72" s="28">
        <v>510</v>
      </c>
      <c r="X72" s="28">
        <v>583</v>
      </c>
      <c r="Y72" s="28">
        <v>691</v>
      </c>
      <c r="Z72" s="28">
        <v>800</v>
      </c>
      <c r="AA72" s="28">
        <v>885</v>
      </c>
      <c r="AB72" s="25">
        <f t="shared" ref="AB72:AH72" si="60">X72*(1+AB73)</f>
        <v>874.5</v>
      </c>
      <c r="AC72" s="25">
        <f t="shared" si="60"/>
        <v>1036.5</v>
      </c>
      <c r="AD72" s="25">
        <f t="shared" si="60"/>
        <v>1160</v>
      </c>
      <c r="AE72" s="25">
        <f t="shared" si="60"/>
        <v>1194.75</v>
      </c>
      <c r="AF72" s="25">
        <f t="shared" si="60"/>
        <v>1136.8500000000001</v>
      </c>
      <c r="AG72" s="25">
        <f t="shared" si="60"/>
        <v>1326.72</v>
      </c>
      <c r="AH72" s="25">
        <f t="shared" si="60"/>
        <v>1450</v>
      </c>
      <c r="AJ72" s="28">
        <v>721</v>
      </c>
      <c r="AK72" s="28">
        <v>808</v>
      </c>
      <c r="AL72" s="28">
        <v>1058</v>
      </c>
      <c r="AM72" s="28">
        <v>1722</v>
      </c>
      <c r="AN72" s="28">
        <v>2584</v>
      </c>
      <c r="AO72" s="25">
        <f>AA72+AB72+AC72+AD72</f>
        <v>3956</v>
      </c>
      <c r="AP72" s="25">
        <f>AE72+AF72+AG72+AH72</f>
        <v>5108.3200000000006</v>
      </c>
      <c r="AQ72" s="25">
        <f>AP72*(1+AQ73)</f>
        <v>6232.1504000000004</v>
      </c>
      <c r="AR72" s="25">
        <f>AQ72*(1+AR73)</f>
        <v>7353.9374720000005</v>
      </c>
      <c r="AS72" s="25">
        <f>AR72*(1+AS73)</f>
        <v>8457.0280927999993</v>
      </c>
    </row>
    <row r="73" spans="2:45" x14ac:dyDescent="0.25">
      <c r="D73" s="3" t="s">
        <v>95</v>
      </c>
      <c r="K73" s="30">
        <f t="shared" ref="K73:AA73" si="61">IFERROR(K72/G72-1,"")</f>
        <v>8.5858585858585856E-2</v>
      </c>
      <c r="L73" s="30">
        <f t="shared" si="61"/>
        <v>0.1295336787564767</v>
      </c>
      <c r="M73" s="30">
        <f t="shared" si="61"/>
        <v>8.5227272727272707E-2</v>
      </c>
      <c r="N73" s="30">
        <f t="shared" si="61"/>
        <v>0.19480519480519476</v>
      </c>
      <c r="O73" s="30">
        <f t="shared" si="61"/>
        <v>-4.6511627906976716E-2</v>
      </c>
      <c r="P73" s="30">
        <f t="shared" si="61"/>
        <v>3.2110091743119185E-2</v>
      </c>
      <c r="Q73" s="30">
        <f t="shared" si="61"/>
        <v>0.53926701570680624</v>
      </c>
      <c r="R73" s="30">
        <f t="shared" si="61"/>
        <v>0.81521739130434789</v>
      </c>
      <c r="S73" s="30">
        <f t="shared" si="61"/>
        <v>0.85365853658536595</v>
      </c>
      <c r="T73" s="30">
        <f t="shared" si="61"/>
        <v>0.72888888888888892</v>
      </c>
      <c r="U73" s="30">
        <f t="shared" si="61"/>
        <v>0.47619047619047628</v>
      </c>
      <c r="V73" s="30">
        <f t="shared" si="61"/>
        <v>0.55389221556886237</v>
      </c>
      <c r="W73" s="30">
        <f t="shared" si="61"/>
        <v>0.34210526315789469</v>
      </c>
      <c r="X73" s="30">
        <f t="shared" si="61"/>
        <v>0.49871465295629824</v>
      </c>
      <c r="Y73" s="30">
        <f t="shared" si="61"/>
        <v>0.59216589861751157</v>
      </c>
      <c r="Z73" s="30">
        <f t="shared" si="61"/>
        <v>0.54142581888246633</v>
      </c>
      <c r="AA73" s="30">
        <f t="shared" si="61"/>
        <v>0.73529411764705888</v>
      </c>
      <c r="AB73" s="31">
        <v>0.5</v>
      </c>
      <c r="AC73" s="31">
        <v>0.5</v>
      </c>
      <c r="AD73" s="31">
        <v>0.45</v>
      </c>
      <c r="AE73" s="31">
        <v>0.35</v>
      </c>
      <c r="AF73" s="31">
        <v>0.3</v>
      </c>
      <c r="AG73" s="31">
        <v>0.28000000000000003</v>
      </c>
      <c r="AH73" s="31">
        <v>0.25</v>
      </c>
      <c r="AK73" s="30">
        <f t="shared" ref="AK73:AP73" si="62">IFERROR(AK72/AJ72-1,"")</f>
        <v>0.12066574202496527</v>
      </c>
      <c r="AL73" s="30">
        <f t="shared" si="62"/>
        <v>0.30940594059405946</v>
      </c>
      <c r="AM73" s="30">
        <f t="shared" si="62"/>
        <v>0.6275992438563327</v>
      </c>
      <c r="AN73" s="30">
        <f t="shared" si="62"/>
        <v>0.50058072009291532</v>
      </c>
      <c r="AO73" s="30">
        <f t="shared" si="62"/>
        <v>0.53095975232198134</v>
      </c>
      <c r="AP73" s="30">
        <f t="shared" si="62"/>
        <v>0.29128412537917114</v>
      </c>
      <c r="AQ73" s="31">
        <v>0.22</v>
      </c>
      <c r="AR73" s="31">
        <v>0.18</v>
      </c>
      <c r="AS73" s="31">
        <v>0.15</v>
      </c>
    </row>
    <row r="74" spans="2:45" x14ac:dyDescent="0.25">
      <c r="C74" s="6" t="s">
        <v>96</v>
      </c>
      <c r="G74" s="28">
        <v>534</v>
      </c>
      <c r="H74" s="28">
        <v>305</v>
      </c>
      <c r="I74" s="28">
        <v>558</v>
      </c>
      <c r="J74" s="28">
        <v>877</v>
      </c>
      <c r="K74" s="28">
        <v>695</v>
      </c>
      <c r="L74" s="28">
        <v>451</v>
      </c>
      <c r="M74" s="28">
        <v>287</v>
      </c>
      <c r="N74" s="28">
        <v>726</v>
      </c>
      <c r="O74" s="28">
        <v>339</v>
      </c>
      <c r="P74" s="28">
        <v>277</v>
      </c>
      <c r="Q74" s="28">
        <v>209</v>
      </c>
      <c r="R74" s="28">
        <v>1071</v>
      </c>
      <c r="S74" s="28">
        <v>440</v>
      </c>
      <c r="T74" s="28">
        <v>353</v>
      </c>
      <c r="U74" s="28">
        <v>270</v>
      </c>
      <c r="V74" s="28">
        <v>1083</v>
      </c>
      <c r="W74" s="28">
        <v>412</v>
      </c>
      <c r="X74" s="28">
        <v>370</v>
      </c>
      <c r="Y74" s="28">
        <v>470</v>
      </c>
      <c r="Z74" s="28">
        <v>955</v>
      </c>
      <c r="AA74" s="28">
        <v>402</v>
      </c>
      <c r="AB74" s="25">
        <f t="shared" ref="AB74:AH74" si="63">X74*(1+AB75)</f>
        <v>388.5</v>
      </c>
      <c r="AC74" s="25">
        <f t="shared" si="63"/>
        <v>517</v>
      </c>
      <c r="AD74" s="25">
        <f t="shared" si="63"/>
        <v>1098.25</v>
      </c>
      <c r="AE74" s="25">
        <f t="shared" si="63"/>
        <v>442.20000000000005</v>
      </c>
      <c r="AF74" s="25">
        <f t="shared" si="63"/>
        <v>435.12000000000006</v>
      </c>
      <c r="AG74" s="25">
        <f t="shared" si="63"/>
        <v>594.54999999999995</v>
      </c>
      <c r="AH74" s="25">
        <f t="shared" si="63"/>
        <v>1295.9349999999999</v>
      </c>
      <c r="AJ74" s="28">
        <v>2274</v>
      </c>
      <c r="AK74" s="28">
        <v>2159</v>
      </c>
      <c r="AL74" s="28">
        <v>1896</v>
      </c>
      <c r="AM74" s="28">
        <v>2146</v>
      </c>
      <c r="AN74" s="28">
        <v>2207</v>
      </c>
      <c r="AO74" s="25">
        <f>AA74+AB74+AC74+AD74</f>
        <v>2405.75</v>
      </c>
      <c r="AP74" s="25">
        <f>AE74+AF74+AG74+AH74</f>
        <v>2767.8050000000003</v>
      </c>
      <c r="AQ74" s="25">
        <f>AP74*(1+AQ75)</f>
        <v>3459.7562500000004</v>
      </c>
      <c r="AR74" s="25">
        <f>AQ74*(1+AR75)</f>
        <v>4497.6831250000005</v>
      </c>
      <c r="AS74" s="25">
        <f>AR74*(1+AS75)</f>
        <v>6071.8722187500007</v>
      </c>
    </row>
    <row r="75" spans="2:45" x14ac:dyDescent="0.25">
      <c r="D75" s="3" t="s">
        <v>97</v>
      </c>
      <c r="K75" s="30">
        <f t="shared" ref="K75:AA75" si="64">IFERROR(K74/G74-1,"")</f>
        <v>0.30149812734082393</v>
      </c>
      <c r="L75" s="30">
        <f t="shared" si="64"/>
        <v>0.47868852459016398</v>
      </c>
      <c r="M75" s="30">
        <f t="shared" si="64"/>
        <v>-0.48566308243727596</v>
      </c>
      <c r="N75" s="30">
        <f t="shared" si="64"/>
        <v>-0.17217787913340932</v>
      </c>
      <c r="O75" s="30">
        <f t="shared" si="64"/>
        <v>-0.51223021582733819</v>
      </c>
      <c r="P75" s="30">
        <f t="shared" si="64"/>
        <v>-0.38580931263858098</v>
      </c>
      <c r="Q75" s="30">
        <f t="shared" si="64"/>
        <v>-0.27177700348432055</v>
      </c>
      <c r="R75" s="30">
        <f t="shared" si="64"/>
        <v>0.47520661157024802</v>
      </c>
      <c r="S75" s="30">
        <f t="shared" si="64"/>
        <v>0.29793510324483785</v>
      </c>
      <c r="T75" s="30">
        <f t="shared" si="64"/>
        <v>0.27436823104693131</v>
      </c>
      <c r="U75" s="30">
        <f t="shared" si="64"/>
        <v>0.29186602870813405</v>
      </c>
      <c r="V75" s="30">
        <f t="shared" si="64"/>
        <v>1.1204481792717047E-2</v>
      </c>
      <c r="W75" s="30">
        <f t="shared" si="64"/>
        <v>-6.3636363636363602E-2</v>
      </c>
      <c r="X75" s="30">
        <f t="shared" si="64"/>
        <v>4.8158640226628968E-2</v>
      </c>
      <c r="Y75" s="30">
        <f t="shared" si="64"/>
        <v>0.7407407407407407</v>
      </c>
      <c r="Z75" s="30">
        <f t="shared" si="64"/>
        <v>-0.11819021237303784</v>
      </c>
      <c r="AA75" s="30">
        <f t="shared" si="64"/>
        <v>-2.4271844660194164E-2</v>
      </c>
      <c r="AB75" s="31">
        <v>0.05</v>
      </c>
      <c r="AC75" s="31">
        <v>0.1</v>
      </c>
      <c r="AD75" s="31">
        <v>0.15</v>
      </c>
      <c r="AE75" s="31">
        <v>0.1</v>
      </c>
      <c r="AF75" s="31">
        <v>0.12</v>
      </c>
      <c r="AG75" s="31">
        <v>0.15</v>
      </c>
      <c r="AH75" s="31">
        <v>0.18</v>
      </c>
      <c r="AK75" s="30">
        <f t="shared" ref="AK75:AP75" si="65">IFERROR(AK74/AJ74-1,"")</f>
        <v>-5.0571679859278795E-2</v>
      </c>
      <c r="AL75" s="30">
        <f t="shared" si="65"/>
        <v>-0.12181565539601669</v>
      </c>
      <c r="AM75" s="30">
        <f t="shared" si="65"/>
        <v>0.1318565400843883</v>
      </c>
      <c r="AN75" s="30">
        <f t="shared" si="65"/>
        <v>2.8424976700838878E-2</v>
      </c>
      <c r="AO75" s="30">
        <f t="shared" si="65"/>
        <v>9.0054372451291442E-2</v>
      </c>
      <c r="AP75" s="30">
        <f t="shared" si="65"/>
        <v>0.15049568741556696</v>
      </c>
      <c r="AQ75" s="31">
        <v>0.25</v>
      </c>
      <c r="AR75" s="31">
        <v>0.3</v>
      </c>
      <c r="AS75" s="31">
        <v>0.35</v>
      </c>
    </row>
    <row r="76" spans="2:45" x14ac:dyDescent="0.25">
      <c r="C76" s="6" t="s">
        <v>98</v>
      </c>
      <c r="G76" s="27">
        <f t="shared" ref="G76:AH76" si="66">G70+G72+G74</f>
        <v>26171</v>
      </c>
      <c r="H76" s="27">
        <f t="shared" si="66"/>
        <v>29077</v>
      </c>
      <c r="I76" s="27">
        <f t="shared" si="66"/>
        <v>29010</v>
      </c>
      <c r="J76" s="27">
        <f t="shared" si="66"/>
        <v>33671</v>
      </c>
      <c r="K76" s="27">
        <f t="shared" si="66"/>
        <v>27908</v>
      </c>
      <c r="L76" s="27">
        <f t="shared" si="66"/>
        <v>28821</v>
      </c>
      <c r="M76" s="27">
        <f t="shared" si="66"/>
        <v>27715</v>
      </c>
      <c r="N76" s="27">
        <f t="shared" si="66"/>
        <v>32165</v>
      </c>
      <c r="O76" s="27">
        <f t="shared" si="66"/>
        <v>28645</v>
      </c>
      <c r="P76" s="27">
        <f t="shared" si="66"/>
        <v>32000</v>
      </c>
      <c r="Q76" s="27">
        <f t="shared" si="66"/>
        <v>34146</v>
      </c>
      <c r="R76" s="27">
        <f t="shared" si="66"/>
        <v>40111</v>
      </c>
      <c r="S76" s="27">
        <f t="shared" si="66"/>
        <v>36455</v>
      </c>
      <c r="T76" s="27">
        <f t="shared" si="66"/>
        <v>39072</v>
      </c>
      <c r="U76" s="27">
        <f t="shared" si="66"/>
        <v>40589</v>
      </c>
      <c r="V76" s="27">
        <f t="shared" si="66"/>
        <v>48385</v>
      </c>
      <c r="W76" s="27">
        <f t="shared" si="66"/>
        <v>42314</v>
      </c>
      <c r="X76" s="27">
        <f t="shared" si="66"/>
        <v>47516</v>
      </c>
      <c r="Y76" s="27">
        <f t="shared" si="66"/>
        <v>51243</v>
      </c>
      <c r="Z76" s="27">
        <f t="shared" si="66"/>
        <v>59893</v>
      </c>
      <c r="AA76" s="27">
        <f t="shared" si="66"/>
        <v>56311</v>
      </c>
      <c r="AB76" s="27">
        <f t="shared" si="66"/>
        <v>59699.564999999995</v>
      </c>
      <c r="AC76" s="27">
        <f t="shared" si="66"/>
        <v>63655.18</v>
      </c>
      <c r="AD76" s="27">
        <f t="shared" si="66"/>
        <v>73186.61</v>
      </c>
      <c r="AE76" s="27">
        <f t="shared" si="66"/>
        <v>67665.75</v>
      </c>
      <c r="AF76" s="27">
        <f t="shared" si="66"/>
        <v>71111.482349999991</v>
      </c>
      <c r="AG76" s="27">
        <f t="shared" si="66"/>
        <v>75201.252399999998</v>
      </c>
      <c r="AH76" s="27">
        <f t="shared" si="66"/>
        <v>85732.116199999989</v>
      </c>
      <c r="AJ76" s="27">
        <f t="shared" ref="AJ76:AS76" si="67">AJ70+AJ72+AJ74</f>
        <v>117929</v>
      </c>
      <c r="AK76" s="27">
        <f t="shared" si="67"/>
        <v>116609</v>
      </c>
      <c r="AL76" s="27">
        <f t="shared" si="67"/>
        <v>134902</v>
      </c>
      <c r="AM76" s="27">
        <f t="shared" si="67"/>
        <v>164501</v>
      </c>
      <c r="AN76" s="27">
        <f t="shared" si="67"/>
        <v>200966</v>
      </c>
      <c r="AO76" s="27">
        <f t="shared" si="67"/>
        <v>252852.35499999998</v>
      </c>
      <c r="AP76" s="27">
        <f t="shared" si="67"/>
        <v>299710.60094999999</v>
      </c>
      <c r="AQ76" s="27">
        <f t="shared" si="67"/>
        <v>348219.89875199995</v>
      </c>
      <c r="AR76" s="27">
        <f t="shared" si="67"/>
        <v>401158.81151429994</v>
      </c>
      <c r="AS76" s="27">
        <f t="shared" si="67"/>
        <v>458339.09795727197</v>
      </c>
    </row>
    <row r="77" spans="2:45" x14ac:dyDescent="0.25">
      <c r="D77" s="3" t="s">
        <v>99</v>
      </c>
      <c r="G77" s="36">
        <f t="shared" ref="G77:AH77" si="68">IFERROR(G76-G13,"")</f>
        <v>0</v>
      </c>
      <c r="H77" s="36">
        <f t="shared" si="68"/>
        <v>0</v>
      </c>
      <c r="I77" s="36">
        <f t="shared" si="68"/>
        <v>0</v>
      </c>
      <c r="J77" s="36">
        <f t="shared" si="68"/>
        <v>0</v>
      </c>
      <c r="K77" s="36">
        <f t="shared" si="68"/>
        <v>0</v>
      </c>
      <c r="L77" s="36">
        <f t="shared" si="68"/>
        <v>0</v>
      </c>
      <c r="M77" s="36">
        <f t="shared" si="68"/>
        <v>0</v>
      </c>
      <c r="N77" s="36">
        <f t="shared" si="68"/>
        <v>0</v>
      </c>
      <c r="O77" s="36">
        <f t="shared" si="68"/>
        <v>0</v>
      </c>
      <c r="P77" s="36">
        <f t="shared" si="68"/>
        <v>0</v>
      </c>
      <c r="Q77" s="36">
        <f t="shared" si="68"/>
        <v>0</v>
      </c>
      <c r="R77" s="36">
        <f t="shared" si="68"/>
        <v>0</v>
      </c>
      <c r="S77" s="36">
        <f t="shared" si="68"/>
        <v>0</v>
      </c>
      <c r="T77" s="36">
        <f t="shared" si="68"/>
        <v>0</v>
      </c>
      <c r="U77" s="36">
        <f t="shared" si="68"/>
        <v>0</v>
      </c>
      <c r="V77" s="36">
        <f t="shared" si="68"/>
        <v>0</v>
      </c>
      <c r="W77" s="36">
        <f t="shared" si="68"/>
        <v>0</v>
      </c>
      <c r="X77" s="36">
        <f t="shared" si="68"/>
        <v>0</v>
      </c>
      <c r="Y77" s="36">
        <f t="shared" si="68"/>
        <v>0</v>
      </c>
      <c r="Z77" s="36">
        <f t="shared" si="68"/>
        <v>0</v>
      </c>
      <c r="AA77" s="36">
        <f t="shared" si="68"/>
        <v>0</v>
      </c>
      <c r="AB77" s="36">
        <f t="shared" si="68"/>
        <v>0</v>
      </c>
      <c r="AC77" s="36">
        <f t="shared" si="68"/>
        <v>0</v>
      </c>
      <c r="AD77" s="36">
        <f t="shared" si="68"/>
        <v>0</v>
      </c>
      <c r="AE77" s="36">
        <f t="shared" si="68"/>
        <v>0</v>
      </c>
      <c r="AF77" s="36">
        <f t="shared" si="68"/>
        <v>0</v>
      </c>
      <c r="AG77" s="36">
        <f t="shared" si="68"/>
        <v>0</v>
      </c>
      <c r="AH77" s="36">
        <f t="shared" si="68"/>
        <v>0</v>
      </c>
      <c r="AJ77" s="36">
        <f t="shared" ref="AJ77:AS77" si="69">IFERROR(AJ76-AJ13,"")</f>
        <v>0</v>
      </c>
      <c r="AK77" s="36">
        <f t="shared" si="69"/>
        <v>0</v>
      </c>
      <c r="AL77" s="36">
        <f t="shared" si="69"/>
        <v>0</v>
      </c>
      <c r="AM77" s="36">
        <f t="shared" si="69"/>
        <v>0</v>
      </c>
      <c r="AN77" s="36">
        <f t="shared" si="69"/>
        <v>0</v>
      </c>
      <c r="AO77" s="36">
        <f t="shared" si="69"/>
        <v>0</v>
      </c>
      <c r="AP77" s="36">
        <f t="shared" si="69"/>
        <v>0</v>
      </c>
      <c r="AQ77" s="36">
        <f t="shared" si="69"/>
        <v>0</v>
      </c>
      <c r="AR77" s="36">
        <f t="shared" si="69"/>
        <v>0</v>
      </c>
      <c r="AS77" s="36">
        <f t="shared" si="69"/>
        <v>0</v>
      </c>
    </row>
    <row r="78" spans="2:45" x14ac:dyDescent="0.25">
      <c r="C78" s="8" t="s">
        <v>100</v>
      </c>
      <c r="K78" s="30">
        <f t="shared" ref="K78:AA78" si="70">IFERROR(K39/G39-1,"")</f>
        <v>0.62014230979748231</v>
      </c>
      <c r="L78" s="30">
        <f t="shared" si="70"/>
        <v>0.15378289473684204</v>
      </c>
      <c r="M78" s="30">
        <f t="shared" si="70"/>
        <v>0.39566704675028497</v>
      </c>
      <c r="N78" s="30">
        <f t="shared" si="70"/>
        <v>0.29548894943990311</v>
      </c>
      <c r="O78" s="30">
        <f t="shared" si="70"/>
        <v>0.34864864864864864</v>
      </c>
      <c r="P78" s="30">
        <f t="shared" si="70"/>
        <v>0.33285816108339272</v>
      </c>
      <c r="Q78" s="30">
        <f t="shared" si="70"/>
        <v>1.9063180827886717E-2</v>
      </c>
      <c r="R78" s="30">
        <f t="shared" si="70"/>
        <v>8.5767702734283802E-2</v>
      </c>
      <c r="S78" s="30">
        <f t="shared" si="70"/>
        <v>-3.6573146292585124E-2</v>
      </c>
      <c r="T78" s="30">
        <f t="shared" si="70"/>
        <v>0.19999999999999996</v>
      </c>
      <c r="U78" s="30">
        <f t="shared" si="70"/>
        <v>0.18332442544094074</v>
      </c>
      <c r="V78" s="30">
        <f t="shared" si="70"/>
        <v>6.9091691777873443E-2</v>
      </c>
      <c r="W78" s="30">
        <f t="shared" si="70"/>
        <v>9.4643785751429954E-2</v>
      </c>
      <c r="X78" s="30">
        <f t="shared" si="70"/>
        <v>9.1354723707663954E-3</v>
      </c>
      <c r="Y78" s="30">
        <f t="shared" si="70"/>
        <v>9.0334236675704283E-4</v>
      </c>
      <c r="Z78" s="30">
        <f t="shared" si="70"/>
        <v>0.21240185222468289</v>
      </c>
      <c r="AA78" s="30">
        <f t="shared" si="70"/>
        <v>-4.3230403800475048E-2</v>
      </c>
      <c r="AB78" s="31">
        <v>0.05</v>
      </c>
      <c r="AC78" s="31">
        <v>0.05</v>
      </c>
      <c r="AD78" s="31">
        <v>0.05</v>
      </c>
      <c r="AE78" s="31">
        <v>0.05</v>
      </c>
      <c r="AF78" s="31">
        <v>0.05</v>
      </c>
      <c r="AG78" s="31">
        <v>0.05</v>
      </c>
      <c r="AH78" s="31">
        <v>0.05</v>
      </c>
      <c r="AK78" s="30">
        <f t="shared" ref="AK78:AP78" si="71">IFERROR(AK39/AJ39-1,"")</f>
        <v>0.34572746002158339</v>
      </c>
      <c r="AL78" s="30">
        <f t="shared" si="71"/>
        <v>0.1751840781511993</v>
      </c>
      <c r="AM78" s="30">
        <f t="shared" si="71"/>
        <v>9.9813895781637685E-2</v>
      </c>
      <c r="AN78" s="30">
        <f t="shared" si="71"/>
        <v>8.2576569462462723E-2</v>
      </c>
      <c r="AO78" s="30">
        <f t="shared" si="71"/>
        <v>2.9549835877663799E-2</v>
      </c>
      <c r="AP78" s="30">
        <f t="shared" si="71"/>
        <v>5.0000000000000044E-2</v>
      </c>
      <c r="AQ78" s="31">
        <v>0.05</v>
      </c>
      <c r="AR78" s="31">
        <v>0</v>
      </c>
      <c r="AS78" s="31">
        <v>-0.05</v>
      </c>
    </row>
    <row r="79" spans="2:45" x14ac:dyDescent="0.25">
      <c r="D79" s="3" t="s">
        <v>101</v>
      </c>
    </row>
    <row r="82" spans="2:45" ht="15.75" x14ac:dyDescent="0.25">
      <c r="B82" s="15" t="s">
        <v>102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4" spans="2:45" x14ac:dyDescent="0.25">
      <c r="C84" s="8" t="s">
        <v>103</v>
      </c>
      <c r="G84" s="9">
        <v>19513</v>
      </c>
      <c r="H84" s="9">
        <v>16186</v>
      </c>
      <c r="I84" s="9">
        <v>14496</v>
      </c>
      <c r="J84" s="9">
        <v>16601</v>
      </c>
      <c r="K84" s="9">
        <v>14886</v>
      </c>
      <c r="L84" s="9">
        <v>12681</v>
      </c>
      <c r="M84" s="9">
        <v>14308</v>
      </c>
      <c r="N84" s="9">
        <v>14681</v>
      </c>
      <c r="O84" s="9">
        <v>11551</v>
      </c>
      <c r="P84" s="9">
        <v>28785</v>
      </c>
      <c r="Q84" s="9">
        <v>36890</v>
      </c>
      <c r="R84" s="9">
        <v>41862</v>
      </c>
      <c r="S84" s="9">
        <v>32307</v>
      </c>
      <c r="T84" s="9">
        <v>32045</v>
      </c>
      <c r="U84" s="9">
        <v>43852</v>
      </c>
      <c r="V84" s="9">
        <v>43889</v>
      </c>
      <c r="W84" s="9">
        <v>28750</v>
      </c>
      <c r="X84" s="9">
        <v>12005</v>
      </c>
      <c r="Y84" s="9">
        <v>10187</v>
      </c>
      <c r="Z84" s="9">
        <v>35873</v>
      </c>
      <c r="AA84" s="9">
        <v>23426</v>
      </c>
      <c r="AB84" s="25">
        <f t="shared" ref="AB84:AH84" si="72">AB208-AB210</f>
        <v>17015.124856999999</v>
      </c>
      <c r="AC84" s="25">
        <f t="shared" si="72"/>
        <v>9298.1610931250034</v>
      </c>
      <c r="AD84" s="25">
        <f t="shared" si="72"/>
        <v>17692.862095238132</v>
      </c>
      <c r="AE84" s="25">
        <f t="shared" si="72"/>
        <v>10145.618375561306</v>
      </c>
      <c r="AF84" s="25">
        <f t="shared" si="72"/>
        <v>20240.266281761858</v>
      </c>
      <c r="AG84" s="25">
        <f t="shared" si="72"/>
        <v>15912.678703930076</v>
      </c>
      <c r="AH84" s="25">
        <f t="shared" si="72"/>
        <v>28057.100751692466</v>
      </c>
      <c r="AJ84" s="9">
        <v>16601</v>
      </c>
      <c r="AK84" s="9">
        <v>14681</v>
      </c>
      <c r="AL84" s="9">
        <v>41862</v>
      </c>
      <c r="AM84" s="9">
        <v>43889</v>
      </c>
      <c r="AN84" s="9">
        <v>35873</v>
      </c>
      <c r="AO84" s="25">
        <f>AD84</f>
        <v>17692.862095238132</v>
      </c>
      <c r="AP84" s="25">
        <f>AH84</f>
        <v>28057.100751692466</v>
      </c>
      <c r="AQ84" s="25">
        <f>AQ208-AQ210</f>
        <v>48299.352370760622</v>
      </c>
      <c r="AR84" s="25">
        <f>AR208-AR210</f>
        <v>93511.330242617885</v>
      </c>
      <c r="AS84" s="25">
        <f>AS208-AS210</f>
        <v>165100.74295457755</v>
      </c>
    </row>
    <row r="85" spans="2:45" x14ac:dyDescent="0.25">
      <c r="C85" s="8" t="s">
        <v>104</v>
      </c>
      <c r="G85" s="13">
        <v>44706</v>
      </c>
      <c r="H85" s="13">
        <v>47894</v>
      </c>
      <c r="I85" s="13">
        <v>43579</v>
      </c>
      <c r="J85" s="13">
        <v>31397</v>
      </c>
      <c r="K85" s="13">
        <v>29004</v>
      </c>
      <c r="L85" s="13">
        <v>27808</v>
      </c>
      <c r="M85" s="13">
        <v>27468</v>
      </c>
      <c r="N85" s="13">
        <v>26057</v>
      </c>
      <c r="O85" s="13">
        <v>25888</v>
      </c>
      <c r="P85" s="13">
        <v>24661</v>
      </c>
      <c r="Q85" s="13">
        <v>24233</v>
      </c>
      <c r="R85" s="13">
        <v>23541</v>
      </c>
      <c r="S85" s="13">
        <v>25813</v>
      </c>
      <c r="T85" s="13">
        <v>26035</v>
      </c>
      <c r="U85" s="13">
        <v>27048</v>
      </c>
      <c r="V85" s="13">
        <v>33926</v>
      </c>
      <c r="W85" s="13">
        <v>41480</v>
      </c>
      <c r="X85" s="13">
        <v>35066</v>
      </c>
      <c r="Y85" s="13">
        <v>34261</v>
      </c>
      <c r="Z85" s="13">
        <v>45719</v>
      </c>
      <c r="AA85" s="13">
        <v>57754</v>
      </c>
      <c r="AB85" s="26">
        <f t="shared" ref="AB85:AH85" si="73">AA85</f>
        <v>57754</v>
      </c>
      <c r="AC85" s="26">
        <f t="shared" si="73"/>
        <v>57754</v>
      </c>
      <c r="AD85" s="26">
        <f t="shared" si="73"/>
        <v>57754</v>
      </c>
      <c r="AE85" s="26">
        <f t="shared" si="73"/>
        <v>57754</v>
      </c>
      <c r="AF85" s="26">
        <f t="shared" si="73"/>
        <v>57754</v>
      </c>
      <c r="AG85" s="26">
        <f t="shared" si="73"/>
        <v>57754</v>
      </c>
      <c r="AH85" s="26">
        <f t="shared" si="73"/>
        <v>57754</v>
      </c>
      <c r="AJ85" s="13">
        <v>31397</v>
      </c>
      <c r="AK85" s="13">
        <v>26057</v>
      </c>
      <c r="AL85" s="13">
        <v>23541</v>
      </c>
      <c r="AM85" s="13">
        <v>33926</v>
      </c>
      <c r="AN85" s="13">
        <v>45719</v>
      </c>
      <c r="AO85" s="26">
        <f>AD85</f>
        <v>57754</v>
      </c>
      <c r="AP85" s="26">
        <f>AH85</f>
        <v>57754</v>
      </c>
      <c r="AQ85" s="26">
        <f>AP85</f>
        <v>57754</v>
      </c>
      <c r="AR85" s="26">
        <f>AQ85</f>
        <v>57754</v>
      </c>
      <c r="AS85" s="26">
        <f>AR85</f>
        <v>57754</v>
      </c>
    </row>
    <row r="86" spans="2:45" x14ac:dyDescent="0.25">
      <c r="C86" s="8" t="s">
        <v>105</v>
      </c>
      <c r="G86" s="13">
        <v>10276</v>
      </c>
      <c r="H86" s="13">
        <v>11698</v>
      </c>
      <c r="I86" s="13">
        <v>12088</v>
      </c>
      <c r="J86" s="13">
        <v>14039</v>
      </c>
      <c r="K86" s="13">
        <v>11390</v>
      </c>
      <c r="L86" s="13">
        <v>11525</v>
      </c>
      <c r="M86" s="13">
        <v>11227</v>
      </c>
      <c r="N86" s="13">
        <v>13466</v>
      </c>
      <c r="O86" s="13">
        <v>11044</v>
      </c>
      <c r="P86" s="13">
        <v>12511</v>
      </c>
      <c r="Q86" s="13">
        <v>12944</v>
      </c>
      <c r="R86" s="13">
        <v>16169</v>
      </c>
      <c r="S86" s="13">
        <v>13430</v>
      </c>
      <c r="T86" s="13">
        <v>14505</v>
      </c>
      <c r="U86" s="13">
        <v>14700</v>
      </c>
      <c r="V86" s="13">
        <v>16994</v>
      </c>
      <c r="W86" s="13">
        <v>14514</v>
      </c>
      <c r="X86" s="13">
        <v>16561</v>
      </c>
      <c r="Y86" s="13">
        <v>17297</v>
      </c>
      <c r="Z86" s="13">
        <v>19769</v>
      </c>
      <c r="AA86" s="13">
        <v>17470</v>
      </c>
      <c r="AB86" s="26">
        <f t="shared" ref="AB86:AH86" si="74">AB13*AB148</f>
        <v>19103.860799999999</v>
      </c>
      <c r="AC86" s="26">
        <f t="shared" si="74"/>
        <v>20369.657600000002</v>
      </c>
      <c r="AD86" s="26">
        <f t="shared" si="74"/>
        <v>23419.715200000002</v>
      </c>
      <c r="AE86" s="26">
        <f t="shared" si="74"/>
        <v>21653.040000000001</v>
      </c>
      <c r="AF86" s="26">
        <f t="shared" si="74"/>
        <v>22755.674351999998</v>
      </c>
      <c r="AG86" s="26">
        <f t="shared" si="74"/>
        <v>24064.400768</v>
      </c>
      <c r="AH86" s="26">
        <f t="shared" si="74"/>
        <v>27434.277183999999</v>
      </c>
      <c r="AJ86" s="13">
        <v>14039</v>
      </c>
      <c r="AK86" s="13">
        <v>13466</v>
      </c>
      <c r="AL86" s="13">
        <v>16169</v>
      </c>
      <c r="AM86" s="13">
        <v>16994</v>
      </c>
      <c r="AN86" s="13">
        <v>19769</v>
      </c>
      <c r="AO86" s="26">
        <f>AD86</f>
        <v>23419.715200000002</v>
      </c>
      <c r="AP86" s="26">
        <f>AH86</f>
        <v>27434.277183999999</v>
      </c>
      <c r="AQ86" s="26">
        <f>(AQ13/4)*AQ148</f>
        <v>27857.591900159998</v>
      </c>
      <c r="AR86" s="26">
        <f>(AR13/4)*AR148</f>
        <v>32092.704921143995</v>
      </c>
      <c r="AS86" s="26">
        <f>(AS13/4)*AS148</f>
        <v>36667.127836581756</v>
      </c>
    </row>
    <row r="87" spans="2:45" x14ac:dyDescent="0.25">
      <c r="C87" s="8" t="s">
        <v>106</v>
      </c>
      <c r="G87" s="13">
        <v>2827</v>
      </c>
      <c r="H87" s="13">
        <v>4919</v>
      </c>
      <c r="I87" s="13">
        <v>5258</v>
      </c>
      <c r="J87" s="13">
        <v>4629</v>
      </c>
      <c r="K87" s="13">
        <v>3985</v>
      </c>
      <c r="L87" s="13">
        <v>3973</v>
      </c>
      <c r="M87" s="13">
        <v>5312</v>
      </c>
      <c r="N87" s="13">
        <v>5345</v>
      </c>
      <c r="O87" s="13">
        <v>4000</v>
      </c>
      <c r="P87" s="13">
        <v>3603</v>
      </c>
      <c r="Q87" s="13">
        <v>4311</v>
      </c>
      <c r="R87" s="13">
        <v>3793</v>
      </c>
      <c r="S87" s="13">
        <v>3780</v>
      </c>
      <c r="T87" s="13">
        <v>3846</v>
      </c>
      <c r="U87" s="13">
        <v>5467</v>
      </c>
      <c r="V87" s="13">
        <v>5236</v>
      </c>
      <c r="W87" s="13">
        <v>5483</v>
      </c>
      <c r="X87" s="13">
        <v>9981</v>
      </c>
      <c r="Y87" s="13">
        <v>11373</v>
      </c>
      <c r="Z87" s="13">
        <v>7361</v>
      </c>
      <c r="AA87" s="13">
        <v>11115</v>
      </c>
      <c r="AB87" s="26">
        <f t="shared" ref="AB87:AH87" si="75">AB13*AB149</f>
        <v>10745.921699999999</v>
      </c>
      <c r="AC87" s="26">
        <f t="shared" si="75"/>
        <v>11457.9324</v>
      </c>
      <c r="AD87" s="26">
        <f t="shared" si="75"/>
        <v>13173.5898</v>
      </c>
      <c r="AE87" s="26">
        <f t="shared" si="75"/>
        <v>12179.834999999999</v>
      </c>
      <c r="AF87" s="26">
        <f t="shared" si="75"/>
        <v>12800.066822999997</v>
      </c>
      <c r="AG87" s="26">
        <f t="shared" si="75"/>
        <v>13536.225431999999</v>
      </c>
      <c r="AH87" s="26">
        <f t="shared" si="75"/>
        <v>15431.780915999998</v>
      </c>
      <c r="AJ87" s="13">
        <v>4629</v>
      </c>
      <c r="AK87" s="13">
        <v>5345</v>
      </c>
      <c r="AL87" s="13">
        <v>3793</v>
      </c>
      <c r="AM87" s="13">
        <v>5236</v>
      </c>
      <c r="AN87" s="13">
        <v>7361</v>
      </c>
      <c r="AO87" s="26">
        <f>AD87</f>
        <v>13173.5898</v>
      </c>
      <c r="AP87" s="26">
        <f>AH87</f>
        <v>15431.780915999998</v>
      </c>
      <c r="AQ87" s="26">
        <f>(AQ13/4)*AQ149</f>
        <v>15669.895443839998</v>
      </c>
      <c r="AR87" s="26">
        <f>(AR13/4)*AR149</f>
        <v>18052.146518143498</v>
      </c>
      <c r="AS87" s="26">
        <f>(AS13/4)*AS149</f>
        <v>20625.259408077236</v>
      </c>
    </row>
    <row r="88" spans="2:45" x14ac:dyDescent="0.25">
      <c r="B88" s="6" t="s">
        <v>107</v>
      </c>
      <c r="G88" s="10">
        <f t="shared" ref="G88:AH88" si="76">G84+G85+G86+G87</f>
        <v>77322</v>
      </c>
      <c r="H88" s="10">
        <f t="shared" si="76"/>
        <v>80697</v>
      </c>
      <c r="I88" s="10">
        <f t="shared" si="76"/>
        <v>75421</v>
      </c>
      <c r="J88" s="10">
        <f t="shared" si="76"/>
        <v>66666</v>
      </c>
      <c r="K88" s="10">
        <f t="shared" si="76"/>
        <v>59265</v>
      </c>
      <c r="L88" s="10">
        <f t="shared" si="76"/>
        <v>55987</v>
      </c>
      <c r="M88" s="10">
        <f t="shared" si="76"/>
        <v>58315</v>
      </c>
      <c r="N88" s="10">
        <f t="shared" si="76"/>
        <v>59549</v>
      </c>
      <c r="O88" s="10">
        <f t="shared" si="76"/>
        <v>52483</v>
      </c>
      <c r="P88" s="10">
        <f t="shared" si="76"/>
        <v>69560</v>
      </c>
      <c r="Q88" s="10">
        <f t="shared" si="76"/>
        <v>78378</v>
      </c>
      <c r="R88" s="10">
        <f t="shared" si="76"/>
        <v>85365</v>
      </c>
      <c r="S88" s="10">
        <f t="shared" si="76"/>
        <v>75330</v>
      </c>
      <c r="T88" s="10">
        <f t="shared" si="76"/>
        <v>76431</v>
      </c>
      <c r="U88" s="10">
        <f t="shared" si="76"/>
        <v>91067</v>
      </c>
      <c r="V88" s="10">
        <f t="shared" si="76"/>
        <v>100045</v>
      </c>
      <c r="W88" s="10">
        <f t="shared" si="76"/>
        <v>90227</v>
      </c>
      <c r="X88" s="10">
        <f t="shared" si="76"/>
        <v>73613</v>
      </c>
      <c r="Y88" s="10">
        <f t="shared" si="76"/>
        <v>73118</v>
      </c>
      <c r="Z88" s="10">
        <f t="shared" si="76"/>
        <v>108722</v>
      </c>
      <c r="AA88" s="10">
        <f t="shared" si="76"/>
        <v>109765</v>
      </c>
      <c r="AB88" s="10">
        <f t="shared" si="76"/>
        <v>104618.90735699999</v>
      </c>
      <c r="AC88" s="10">
        <f t="shared" si="76"/>
        <v>98879.751093125014</v>
      </c>
      <c r="AD88" s="10">
        <f t="shared" si="76"/>
        <v>112040.16709523814</v>
      </c>
      <c r="AE88" s="10">
        <f t="shared" si="76"/>
        <v>101732.49337556129</v>
      </c>
      <c r="AF88" s="10">
        <f t="shared" si="76"/>
        <v>113550.00745676186</v>
      </c>
      <c r="AG88" s="10">
        <f t="shared" si="76"/>
        <v>111267.30490393008</v>
      </c>
      <c r="AH88" s="10">
        <f t="shared" si="76"/>
        <v>128677.15885169247</v>
      </c>
      <c r="AJ88" s="10">
        <f>AJ84+AJ85+AJ86+AJ87</f>
        <v>66666</v>
      </c>
      <c r="AK88" s="10">
        <f>AK84+AK85+AK86+AK87</f>
        <v>59549</v>
      </c>
      <c r="AL88" s="10">
        <f>AL84+AL85+AL86+AL87</f>
        <v>85365</v>
      </c>
      <c r="AM88" s="10">
        <f>AM84+AM85+AM86+AM87</f>
        <v>100045</v>
      </c>
      <c r="AN88" s="10">
        <f>AN84+AN85+AN86+AN87</f>
        <v>108722</v>
      </c>
      <c r="AO88" s="27">
        <f>AD88</f>
        <v>112040.16709523814</v>
      </c>
      <c r="AP88" s="27">
        <f>AH88</f>
        <v>128677.15885169247</v>
      </c>
      <c r="AQ88" s="10">
        <f>AQ84+AQ85+AQ86+AQ87</f>
        <v>149580.83971476063</v>
      </c>
      <c r="AR88" s="10">
        <f>AR84+AR85+AR86+AR87</f>
        <v>201410.18168190538</v>
      </c>
      <c r="AS88" s="10">
        <f>AS84+AS85+AS86+AS87</f>
        <v>280147.13019923656</v>
      </c>
    </row>
    <row r="89" spans="2:45" x14ac:dyDescent="0.25">
      <c r="D89" s="3" t="s">
        <v>108</v>
      </c>
      <c r="G89" s="11">
        <f>IF(_reported!G14="","",G88-_reported!G14)</f>
        <v>0</v>
      </c>
      <c r="H89" s="11">
        <f>IF(_reported!H14="","",H88-_reported!H14)</f>
        <v>0</v>
      </c>
      <c r="I89" s="11">
        <f>IF(_reported!I14="","",I88-_reported!I14)</f>
        <v>0</v>
      </c>
      <c r="J89" s="11">
        <f>IF(_reported!J14="","",J88-_reported!J14)</f>
        <v>0</v>
      </c>
      <c r="K89" s="11">
        <f>IF(_reported!K14="","",K88-_reported!K14)</f>
        <v>0</v>
      </c>
      <c r="L89" s="11">
        <f>IF(_reported!L14="","",L88-_reported!L14)</f>
        <v>0</v>
      </c>
      <c r="M89" s="11">
        <f>IF(_reported!M14="","",M88-_reported!M14)</f>
        <v>0</v>
      </c>
      <c r="N89" s="11">
        <f>IF(_reported!N14="","",N88-_reported!N14)</f>
        <v>0</v>
      </c>
      <c r="O89" s="11">
        <f>IF(_reported!O14="","",O88-_reported!O14)</f>
        <v>0</v>
      </c>
      <c r="P89" s="11">
        <f>IF(_reported!P14="","",P88-_reported!P14)</f>
        <v>0</v>
      </c>
      <c r="Q89" s="11">
        <f>IF(_reported!Q14="","",Q88-_reported!Q14)</f>
        <v>0</v>
      </c>
      <c r="R89" s="11">
        <f>IF(_reported!R14="","",R88-_reported!R14)</f>
        <v>0</v>
      </c>
      <c r="S89" s="11">
        <f>IF(_reported!S14="","",S88-_reported!S14)</f>
        <v>0</v>
      </c>
      <c r="T89" s="11">
        <f>IF(_reported!T14="","",T88-_reported!T14)</f>
        <v>0</v>
      </c>
      <c r="U89" s="11">
        <f>IF(_reported!U14="","",U88-_reported!U14)</f>
        <v>0</v>
      </c>
      <c r="V89" s="11">
        <f>IF(_reported!V14="","",V88-_reported!V14)</f>
        <v>0</v>
      </c>
      <c r="W89" s="11">
        <f>IF(_reported!W14="","",W88-_reported!W14)</f>
        <v>0</v>
      </c>
      <c r="X89" s="11">
        <f>IF(_reported!X14="","",X88-_reported!X14)</f>
        <v>0</v>
      </c>
      <c r="Y89" s="11">
        <f>IF(_reported!Y14="","",Y88-_reported!Y14)</f>
        <v>0</v>
      </c>
      <c r="Z89" s="11">
        <f>IF(_reported!Z14="","",Z88-_reported!Z14)</f>
        <v>0</v>
      </c>
      <c r="AA89" s="11">
        <f>IF(_reported!AA14="","",AA88-_reported!AA14)</f>
        <v>0</v>
      </c>
      <c r="AJ89" s="11">
        <f>IF(_reported!AJ14="","",AJ88-_reported!AJ14)</f>
        <v>0</v>
      </c>
      <c r="AK89" s="11">
        <f>IF(_reported!AK14="","",AK88-_reported!AK14)</f>
        <v>0</v>
      </c>
      <c r="AL89" s="11">
        <f>IF(_reported!AL14="","",AL88-_reported!AL14)</f>
        <v>0</v>
      </c>
      <c r="AM89" s="11">
        <f>IF(_reported!AM14="","",AM88-_reported!AM14)</f>
        <v>0</v>
      </c>
      <c r="AN89" s="11">
        <f>IF(_reported!AN14="","",AN88-_reported!AN14)</f>
        <v>0</v>
      </c>
    </row>
    <row r="91" spans="2:45" x14ac:dyDescent="0.25">
      <c r="C91" s="8" t="s">
        <v>109</v>
      </c>
      <c r="G91" s="9">
        <v>6342</v>
      </c>
      <c r="H91" s="9">
        <v>6393</v>
      </c>
      <c r="I91" s="9">
        <v>6758</v>
      </c>
      <c r="J91" s="9">
        <v>6775</v>
      </c>
      <c r="K91" s="9">
        <v>6775</v>
      </c>
      <c r="L91" s="9">
        <v>6536</v>
      </c>
      <c r="M91" s="9">
        <v>6528</v>
      </c>
      <c r="N91" s="9">
        <v>6201</v>
      </c>
      <c r="O91" s="9">
        <v>6167</v>
      </c>
      <c r="P91" s="9">
        <v>6208</v>
      </c>
      <c r="Q91" s="9">
        <v>6142</v>
      </c>
      <c r="R91" s="9">
        <v>6141</v>
      </c>
      <c r="S91" s="9">
        <v>6218</v>
      </c>
      <c r="T91" s="9">
        <v>6207</v>
      </c>
      <c r="U91" s="9">
        <v>6071</v>
      </c>
      <c r="V91" s="9">
        <v>6070</v>
      </c>
      <c r="W91" s="9">
        <v>6168</v>
      </c>
      <c r="X91" s="9">
        <v>21988</v>
      </c>
      <c r="Y91" s="9">
        <v>25074</v>
      </c>
      <c r="Z91" s="9">
        <v>27524</v>
      </c>
      <c r="AA91" s="9">
        <v>28410</v>
      </c>
      <c r="AB91" s="25">
        <f t="shared" ref="AB91:AH91" si="77">AA91</f>
        <v>28410</v>
      </c>
      <c r="AC91" s="25">
        <f t="shared" si="77"/>
        <v>28410</v>
      </c>
      <c r="AD91" s="25">
        <f t="shared" si="77"/>
        <v>28410</v>
      </c>
      <c r="AE91" s="25">
        <f t="shared" si="77"/>
        <v>28410</v>
      </c>
      <c r="AF91" s="25">
        <f t="shared" si="77"/>
        <v>28410</v>
      </c>
      <c r="AG91" s="25">
        <f t="shared" si="77"/>
        <v>28410</v>
      </c>
      <c r="AH91" s="25">
        <f t="shared" si="77"/>
        <v>28410</v>
      </c>
      <c r="AJ91" s="9">
        <v>6775</v>
      </c>
      <c r="AK91" s="9">
        <v>6201</v>
      </c>
      <c r="AL91" s="9">
        <v>6141</v>
      </c>
      <c r="AM91" s="9">
        <v>6070</v>
      </c>
      <c r="AN91" s="9">
        <v>27524</v>
      </c>
      <c r="AO91" s="25">
        <f t="shared" ref="AO91:AO96" si="78">AD91</f>
        <v>28410</v>
      </c>
      <c r="AP91" s="25">
        <f t="shared" ref="AP91:AP96" si="79">AH91</f>
        <v>28410</v>
      </c>
      <c r="AQ91" s="25">
        <f>AP91</f>
        <v>28410</v>
      </c>
      <c r="AR91" s="25">
        <f>AQ91</f>
        <v>28410</v>
      </c>
      <c r="AS91" s="25">
        <f>AR91</f>
        <v>28410</v>
      </c>
    </row>
    <row r="92" spans="2:45" x14ac:dyDescent="0.25">
      <c r="C92" s="8" t="s">
        <v>110</v>
      </c>
      <c r="G92" s="13">
        <v>47720</v>
      </c>
      <c r="H92" s="13">
        <v>50909</v>
      </c>
      <c r="I92" s="13">
        <v>53726</v>
      </c>
      <c r="J92" s="13">
        <v>57809</v>
      </c>
      <c r="K92" s="13">
        <v>61582</v>
      </c>
      <c r="L92" s="13">
        <v>67588</v>
      </c>
      <c r="M92" s="13">
        <v>73738</v>
      </c>
      <c r="N92" s="13">
        <v>79518</v>
      </c>
      <c r="O92" s="13">
        <v>84156</v>
      </c>
      <c r="P92" s="13">
        <v>87949</v>
      </c>
      <c r="Q92" s="13">
        <v>91772</v>
      </c>
      <c r="R92" s="13">
        <v>96587</v>
      </c>
      <c r="S92" s="13">
        <v>98908</v>
      </c>
      <c r="T92" s="13">
        <v>102959</v>
      </c>
      <c r="U92" s="13">
        <v>112162</v>
      </c>
      <c r="V92" s="13">
        <v>121346</v>
      </c>
      <c r="W92" s="13">
        <v>133567</v>
      </c>
      <c r="X92" s="13">
        <v>147039</v>
      </c>
      <c r="Y92" s="13">
        <v>160270</v>
      </c>
      <c r="Z92" s="13">
        <v>176400</v>
      </c>
      <c r="AA92" s="13">
        <v>194776</v>
      </c>
      <c r="AB92" s="26">
        <f t="shared" ref="AB92:AH92" si="80">AA92-AB181-AB197-AA92*AB154</f>
        <v>219898.10727499999</v>
      </c>
      <c r="AC92" s="26">
        <f t="shared" si="80"/>
        <v>248166.850220375</v>
      </c>
      <c r="AD92" s="26">
        <f t="shared" si="80"/>
        <v>279367.71291266184</v>
      </c>
      <c r="AE92" s="26">
        <f t="shared" si="80"/>
        <v>305791.01921071869</v>
      </c>
      <c r="AF92" s="26">
        <f t="shared" si="80"/>
        <v>333132.97659559356</v>
      </c>
      <c r="AG92" s="26">
        <f t="shared" si="80"/>
        <v>361705.99244874774</v>
      </c>
      <c r="AH92" s="26">
        <f t="shared" si="80"/>
        <v>394912.96488004155</v>
      </c>
      <c r="AJ92" s="13">
        <v>57809</v>
      </c>
      <c r="AK92" s="13">
        <v>79518</v>
      </c>
      <c r="AL92" s="13">
        <v>96587</v>
      </c>
      <c r="AM92" s="13">
        <v>121346</v>
      </c>
      <c r="AN92" s="13">
        <v>176400</v>
      </c>
      <c r="AO92" s="26">
        <f t="shared" si="78"/>
        <v>279367.71291266184</v>
      </c>
      <c r="AP92" s="26">
        <f t="shared" si="79"/>
        <v>394912.96488004155</v>
      </c>
      <c r="AQ92" s="26">
        <f>AP92-AQ181-AQ197-AP92*AQ154</f>
        <v>510019.43485467549</v>
      </c>
      <c r="AR92" s="26">
        <f>AQ92-AR181-AR197-AQ92*AR154</f>
        <v>616043.77886548056</v>
      </c>
      <c r="AS92" s="26">
        <f>AR92-AS181-AS197-AR92*AS154</f>
        <v>710767.71879359894</v>
      </c>
    </row>
    <row r="93" spans="2:45" x14ac:dyDescent="0.25">
      <c r="C93" s="8" t="s">
        <v>111</v>
      </c>
      <c r="G93" s="13">
        <v>10202</v>
      </c>
      <c r="H93" s="13">
        <v>10525</v>
      </c>
      <c r="I93" s="13">
        <v>11063</v>
      </c>
      <c r="J93" s="13">
        <v>12155</v>
      </c>
      <c r="K93" s="13">
        <v>12241</v>
      </c>
      <c r="L93" s="13">
        <v>14130</v>
      </c>
      <c r="M93" s="13">
        <v>13641</v>
      </c>
      <c r="N93" s="13">
        <v>12673</v>
      </c>
      <c r="O93" s="13">
        <v>12899</v>
      </c>
      <c r="P93" s="13">
        <v>12955</v>
      </c>
      <c r="Q93" s="13">
        <v>13033</v>
      </c>
      <c r="R93" s="13">
        <v>13294</v>
      </c>
      <c r="S93" s="13">
        <v>13555</v>
      </c>
      <c r="T93" s="13">
        <v>14058</v>
      </c>
      <c r="U93" s="13">
        <v>14812</v>
      </c>
      <c r="V93" s="13">
        <v>14922</v>
      </c>
      <c r="W93" s="13">
        <v>15505</v>
      </c>
      <c r="X93" s="13">
        <v>15662</v>
      </c>
      <c r="Y93" s="13">
        <v>17372</v>
      </c>
      <c r="Z93" s="13">
        <v>20404</v>
      </c>
      <c r="AA93" s="13">
        <v>23268</v>
      </c>
      <c r="AB93" s="26">
        <f t="shared" ref="AB93:AH93" si="81">AA93*(1+AB157)</f>
        <v>25129.440000000002</v>
      </c>
      <c r="AC93" s="26">
        <f t="shared" si="81"/>
        <v>27139.795200000004</v>
      </c>
      <c r="AD93" s="26">
        <f t="shared" si="81"/>
        <v>29310.978816000006</v>
      </c>
      <c r="AE93" s="26">
        <f t="shared" si="81"/>
        <v>31655.857121280009</v>
      </c>
      <c r="AF93" s="26">
        <f t="shared" si="81"/>
        <v>34188.325690982412</v>
      </c>
      <c r="AG93" s="26">
        <f t="shared" si="81"/>
        <v>36923.391746261004</v>
      </c>
      <c r="AH93" s="26">
        <f t="shared" si="81"/>
        <v>39877.263085961888</v>
      </c>
      <c r="AJ93" s="13">
        <v>12155</v>
      </c>
      <c r="AK93" s="13">
        <v>12673</v>
      </c>
      <c r="AL93" s="13">
        <v>13294</v>
      </c>
      <c r="AM93" s="13">
        <v>14922</v>
      </c>
      <c r="AN93" s="13">
        <v>20404</v>
      </c>
      <c r="AO93" s="26">
        <f t="shared" si="78"/>
        <v>29310.978816000006</v>
      </c>
      <c r="AP93" s="26">
        <f t="shared" si="79"/>
        <v>39877.263085961888</v>
      </c>
      <c r="AQ93" s="26">
        <f>AP93*(1+AQ157)</f>
        <v>47852.715703154267</v>
      </c>
      <c r="AR93" s="26">
        <f>AQ93*(1+AR157)</f>
        <v>56466.204529722032</v>
      </c>
      <c r="AS93" s="26">
        <f>AR93*(1+AS157)</f>
        <v>65500.797254477555</v>
      </c>
    </row>
    <row r="94" spans="2:45" x14ac:dyDescent="0.25">
      <c r="C94" s="8" t="s">
        <v>112</v>
      </c>
      <c r="G94" s="13">
        <v>19056</v>
      </c>
      <c r="H94" s="13">
        <v>19219</v>
      </c>
      <c r="I94" s="13">
        <v>19065</v>
      </c>
      <c r="J94" s="13">
        <v>19197</v>
      </c>
      <c r="K94" s="13">
        <v>19923</v>
      </c>
      <c r="L94" s="13">
        <v>20229</v>
      </c>
      <c r="M94" s="13">
        <v>20268</v>
      </c>
      <c r="N94" s="13">
        <v>20306</v>
      </c>
      <c r="O94" s="13">
        <v>20649</v>
      </c>
      <c r="P94" s="13">
        <v>20659</v>
      </c>
      <c r="Q94" s="13">
        <v>20668</v>
      </c>
      <c r="R94" s="13">
        <v>20654</v>
      </c>
      <c r="S94" s="13">
        <v>20654</v>
      </c>
      <c r="T94" s="13">
        <v>20654</v>
      </c>
      <c r="U94" s="13">
        <v>20654</v>
      </c>
      <c r="V94" s="13">
        <v>20654</v>
      </c>
      <c r="W94" s="13">
        <v>20654</v>
      </c>
      <c r="X94" s="13">
        <v>20654</v>
      </c>
      <c r="Y94" s="13">
        <v>21158</v>
      </c>
      <c r="Z94" s="13">
        <v>24534</v>
      </c>
      <c r="AA94" s="13">
        <v>24748</v>
      </c>
      <c r="AB94" s="26">
        <f t="shared" ref="AB94:AH95" si="82">AA94</f>
        <v>24748</v>
      </c>
      <c r="AC94" s="26">
        <f t="shared" si="82"/>
        <v>24748</v>
      </c>
      <c r="AD94" s="26">
        <f t="shared" si="82"/>
        <v>24748</v>
      </c>
      <c r="AE94" s="26">
        <f t="shared" si="82"/>
        <v>24748</v>
      </c>
      <c r="AF94" s="26">
        <f t="shared" si="82"/>
        <v>24748</v>
      </c>
      <c r="AG94" s="26">
        <f t="shared" si="82"/>
        <v>24748</v>
      </c>
      <c r="AH94" s="26">
        <f t="shared" si="82"/>
        <v>24748</v>
      </c>
      <c r="AJ94" s="13">
        <v>19197</v>
      </c>
      <c r="AK94" s="13">
        <v>20306</v>
      </c>
      <c r="AL94" s="13">
        <v>20654</v>
      </c>
      <c r="AM94" s="13">
        <v>20654</v>
      </c>
      <c r="AN94" s="13">
        <v>24534</v>
      </c>
      <c r="AO94" s="26">
        <f t="shared" si="78"/>
        <v>24748</v>
      </c>
      <c r="AP94" s="26">
        <f t="shared" si="79"/>
        <v>24748</v>
      </c>
      <c r="AQ94" s="26">
        <f t="shared" ref="AQ94:AS95" si="83">AP94</f>
        <v>24748</v>
      </c>
      <c r="AR94" s="26">
        <f t="shared" si="83"/>
        <v>24748</v>
      </c>
      <c r="AS94" s="26">
        <f t="shared" si="83"/>
        <v>24748</v>
      </c>
    </row>
    <row r="95" spans="2:45" x14ac:dyDescent="0.25">
      <c r="C95" s="8" t="s">
        <v>113</v>
      </c>
      <c r="G95" s="13">
        <v>2881</v>
      </c>
      <c r="H95" s="13">
        <v>2866</v>
      </c>
      <c r="I95" s="13">
        <v>3552</v>
      </c>
      <c r="J95" s="13">
        <v>3385</v>
      </c>
      <c r="K95" s="13">
        <v>4432</v>
      </c>
      <c r="L95" s="13">
        <v>5309</v>
      </c>
      <c r="M95" s="13">
        <v>6404</v>
      </c>
      <c r="N95" s="13">
        <v>7480</v>
      </c>
      <c r="O95" s="13">
        <v>8137</v>
      </c>
      <c r="P95" s="13">
        <v>9357</v>
      </c>
      <c r="Q95" s="13">
        <v>6281</v>
      </c>
      <c r="R95" s="13">
        <v>7582</v>
      </c>
      <c r="S95" s="13">
        <v>8179</v>
      </c>
      <c r="T95" s="13">
        <v>9929</v>
      </c>
      <c r="U95" s="13">
        <v>11642</v>
      </c>
      <c r="V95" s="13">
        <v>13017</v>
      </c>
      <c r="W95" s="13">
        <v>14092</v>
      </c>
      <c r="X95" s="13">
        <v>15788</v>
      </c>
      <c r="Y95" s="13">
        <v>6852</v>
      </c>
      <c r="Z95" s="13">
        <v>8437</v>
      </c>
      <c r="AA95" s="13">
        <v>14283</v>
      </c>
      <c r="AB95" s="26">
        <f t="shared" si="82"/>
        <v>14283</v>
      </c>
      <c r="AC95" s="26">
        <f t="shared" si="82"/>
        <v>14283</v>
      </c>
      <c r="AD95" s="26">
        <f t="shared" si="82"/>
        <v>14283</v>
      </c>
      <c r="AE95" s="26">
        <f t="shared" si="82"/>
        <v>14283</v>
      </c>
      <c r="AF95" s="26">
        <f t="shared" si="82"/>
        <v>14283</v>
      </c>
      <c r="AG95" s="26">
        <f t="shared" si="82"/>
        <v>14283</v>
      </c>
      <c r="AH95" s="26">
        <f t="shared" si="82"/>
        <v>14283</v>
      </c>
      <c r="AJ95" s="13">
        <v>3385</v>
      </c>
      <c r="AK95" s="13">
        <v>7480</v>
      </c>
      <c r="AL95" s="13">
        <v>7582</v>
      </c>
      <c r="AM95" s="13">
        <v>13017</v>
      </c>
      <c r="AN95" s="13">
        <v>8437</v>
      </c>
      <c r="AO95" s="26">
        <f t="shared" si="78"/>
        <v>14283</v>
      </c>
      <c r="AP95" s="26">
        <f t="shared" si="79"/>
        <v>14283</v>
      </c>
      <c r="AQ95" s="26">
        <f t="shared" si="83"/>
        <v>14283</v>
      </c>
      <c r="AR95" s="26">
        <f t="shared" si="83"/>
        <v>14283</v>
      </c>
      <c r="AS95" s="26">
        <f t="shared" si="83"/>
        <v>14283</v>
      </c>
    </row>
    <row r="96" spans="2:45" x14ac:dyDescent="0.25">
      <c r="B96" s="6" t="s">
        <v>114</v>
      </c>
      <c r="G96" s="10">
        <f t="shared" ref="G96:AH96" si="84">G88+G91+G92+G93+G94+G95</f>
        <v>163523</v>
      </c>
      <c r="H96" s="10">
        <f t="shared" si="84"/>
        <v>170609</v>
      </c>
      <c r="I96" s="10">
        <f t="shared" si="84"/>
        <v>169585</v>
      </c>
      <c r="J96" s="10">
        <f t="shared" si="84"/>
        <v>165987</v>
      </c>
      <c r="K96" s="10">
        <f t="shared" si="84"/>
        <v>164218</v>
      </c>
      <c r="L96" s="10">
        <f t="shared" si="84"/>
        <v>169779</v>
      </c>
      <c r="M96" s="10">
        <f t="shared" si="84"/>
        <v>178894</v>
      </c>
      <c r="N96" s="10">
        <f t="shared" si="84"/>
        <v>185727</v>
      </c>
      <c r="O96" s="10">
        <f t="shared" si="84"/>
        <v>184491</v>
      </c>
      <c r="P96" s="10">
        <f t="shared" si="84"/>
        <v>206688</v>
      </c>
      <c r="Q96" s="10">
        <f t="shared" si="84"/>
        <v>216274</v>
      </c>
      <c r="R96" s="10">
        <f t="shared" si="84"/>
        <v>229623</v>
      </c>
      <c r="S96" s="10">
        <f t="shared" si="84"/>
        <v>222844</v>
      </c>
      <c r="T96" s="10">
        <f t="shared" si="84"/>
        <v>230238</v>
      </c>
      <c r="U96" s="10">
        <f t="shared" si="84"/>
        <v>256408</v>
      </c>
      <c r="V96" s="10">
        <f t="shared" si="84"/>
        <v>276054</v>
      </c>
      <c r="W96" s="10">
        <f t="shared" si="84"/>
        <v>280213</v>
      </c>
      <c r="X96" s="10">
        <f t="shared" si="84"/>
        <v>294744</v>
      </c>
      <c r="Y96" s="10">
        <f t="shared" si="84"/>
        <v>303844</v>
      </c>
      <c r="Z96" s="10">
        <f t="shared" si="84"/>
        <v>366021</v>
      </c>
      <c r="AA96" s="10">
        <f t="shared" si="84"/>
        <v>395250</v>
      </c>
      <c r="AB96" s="10">
        <f t="shared" si="84"/>
        <v>417087.45463200001</v>
      </c>
      <c r="AC96" s="10">
        <f t="shared" si="84"/>
        <v>441627.39651350002</v>
      </c>
      <c r="AD96" s="10">
        <f t="shared" si="84"/>
        <v>488159.85882389994</v>
      </c>
      <c r="AE96" s="10">
        <f t="shared" si="84"/>
        <v>506620.36970755999</v>
      </c>
      <c r="AF96" s="10">
        <f t="shared" si="84"/>
        <v>548312.3097433378</v>
      </c>
      <c r="AG96" s="10">
        <f t="shared" si="84"/>
        <v>577337.68909893883</v>
      </c>
      <c r="AH96" s="10">
        <f t="shared" si="84"/>
        <v>630908.38681769592</v>
      </c>
      <c r="AJ96" s="10">
        <f>AJ88+AJ91+AJ92+AJ93+AJ94+AJ95</f>
        <v>165987</v>
      </c>
      <c r="AK96" s="10">
        <f>AK88+AK91+AK92+AK93+AK94+AK95</f>
        <v>185727</v>
      </c>
      <c r="AL96" s="10">
        <f>AL88+AL91+AL92+AL93+AL94+AL95</f>
        <v>229623</v>
      </c>
      <c r="AM96" s="10">
        <f>AM88+AM91+AM92+AM93+AM94+AM95</f>
        <v>276054</v>
      </c>
      <c r="AN96" s="10">
        <f>AN88+AN91+AN92+AN93+AN94+AN95</f>
        <v>366021</v>
      </c>
      <c r="AO96" s="27">
        <f t="shared" si="78"/>
        <v>488159.85882389994</v>
      </c>
      <c r="AP96" s="27">
        <f t="shared" si="79"/>
        <v>630908.38681769592</v>
      </c>
      <c r="AQ96" s="10">
        <f>AQ88+AQ91+AQ92+AQ93+AQ94+AQ95</f>
        <v>774893.99027259031</v>
      </c>
      <c r="AR96" s="10">
        <f>AR88+AR91+AR92+AR93+AR94+AR95</f>
        <v>941361.16507710796</v>
      </c>
      <c r="AS96" s="10">
        <f>AS88+AS91+AS92+AS93+AS94+AS95</f>
        <v>1123856.6462473131</v>
      </c>
    </row>
    <row r="97" spans="2:45" x14ac:dyDescent="0.25">
      <c r="D97" s="3" t="s">
        <v>115</v>
      </c>
      <c r="G97" s="11">
        <f>IF(_reported!G15="","",G96-_reported!G15)</f>
        <v>0</v>
      </c>
      <c r="H97" s="11">
        <f>IF(_reported!H15="","",H96-_reported!H15)</f>
        <v>0</v>
      </c>
      <c r="I97" s="11">
        <f>IF(_reported!I15="","",I96-_reported!I15)</f>
        <v>0</v>
      </c>
      <c r="J97" s="11">
        <f>IF(_reported!J15="","",J96-_reported!J15)</f>
        <v>0</v>
      </c>
      <c r="K97" s="11">
        <f>IF(_reported!K15="","",K96-_reported!K15)</f>
        <v>0</v>
      </c>
      <c r="L97" s="11">
        <f>IF(_reported!L15="","",L96-_reported!L15)</f>
        <v>0</v>
      </c>
      <c r="M97" s="11">
        <f>IF(_reported!M15="","",M96-_reported!M15)</f>
        <v>0</v>
      </c>
      <c r="N97" s="11">
        <f>IF(_reported!N15="","",N96-_reported!N15)</f>
        <v>0</v>
      </c>
      <c r="O97" s="11">
        <f>IF(_reported!O15="","",O96-_reported!O15)</f>
        <v>0</v>
      </c>
      <c r="P97" s="11">
        <f>IF(_reported!P15="","",P96-_reported!P15)</f>
        <v>0</v>
      </c>
      <c r="Q97" s="11">
        <f>IF(_reported!Q15="","",Q96-_reported!Q15)</f>
        <v>0</v>
      </c>
      <c r="R97" s="11">
        <f>IF(_reported!R15="","",R96-_reported!R15)</f>
        <v>0</v>
      </c>
      <c r="S97" s="11">
        <f>IF(_reported!S15="","",S96-_reported!S15)</f>
        <v>0</v>
      </c>
      <c r="T97" s="11">
        <f>IF(_reported!T15="","",T96-_reported!T15)</f>
        <v>0</v>
      </c>
      <c r="U97" s="11">
        <f>IF(_reported!U15="","",U96-_reported!U15)</f>
        <v>0</v>
      </c>
      <c r="V97" s="11">
        <f>IF(_reported!V15="","",V96-_reported!V15)</f>
        <v>0</v>
      </c>
      <c r="W97" s="11">
        <f>IF(_reported!W15="","",W96-_reported!W15)</f>
        <v>0</v>
      </c>
      <c r="X97" s="11">
        <f>IF(_reported!X15="","",X96-_reported!X15)</f>
        <v>0</v>
      </c>
      <c r="Y97" s="11">
        <f>IF(_reported!Y15="","",Y96-_reported!Y15)</f>
        <v>0</v>
      </c>
      <c r="Z97" s="11">
        <f>IF(_reported!Z15="","",Z96-_reported!Z15)</f>
        <v>0</v>
      </c>
      <c r="AA97" s="11">
        <f>IF(_reported!AA15="","",AA96-_reported!AA15)</f>
        <v>0</v>
      </c>
      <c r="AJ97" s="11">
        <f>IF(_reported!AJ15="","",AJ96-_reported!AJ15)</f>
        <v>0</v>
      </c>
      <c r="AK97" s="11">
        <f>IF(_reported!AK15="","",AK96-_reported!AK15)</f>
        <v>0</v>
      </c>
      <c r="AL97" s="11">
        <f>IF(_reported!AL15="","",AL96-_reported!AL15)</f>
        <v>0</v>
      </c>
      <c r="AM97" s="11">
        <f>IF(_reported!AM15="","",AM96-_reported!AM15)</f>
        <v>0</v>
      </c>
      <c r="AN97" s="11">
        <f>IF(_reported!AN15="","",AN96-_reported!AN15)</f>
        <v>0</v>
      </c>
    </row>
    <row r="99" spans="2:45" x14ac:dyDescent="0.25">
      <c r="C99" s="8" t="s">
        <v>116</v>
      </c>
      <c r="G99" s="9">
        <v>878</v>
      </c>
      <c r="H99" s="9">
        <v>973</v>
      </c>
      <c r="I99" s="9">
        <v>2195</v>
      </c>
      <c r="J99" s="9">
        <v>4083</v>
      </c>
      <c r="K99" s="9">
        <v>3246</v>
      </c>
      <c r="L99" s="9">
        <v>4008</v>
      </c>
      <c r="M99" s="9">
        <v>3871</v>
      </c>
      <c r="N99" s="9">
        <v>4990</v>
      </c>
      <c r="O99" s="9">
        <v>3672</v>
      </c>
      <c r="P99" s="9">
        <v>3093</v>
      </c>
      <c r="Q99" s="9">
        <v>4372</v>
      </c>
      <c r="R99" s="9">
        <v>4849</v>
      </c>
      <c r="S99" s="9">
        <v>3785</v>
      </c>
      <c r="T99" s="9">
        <v>3173</v>
      </c>
      <c r="U99" s="9">
        <v>7656</v>
      </c>
      <c r="V99" s="9">
        <v>7687</v>
      </c>
      <c r="W99" s="9">
        <v>8512</v>
      </c>
      <c r="X99" s="9">
        <v>10271</v>
      </c>
      <c r="Y99" s="9">
        <v>7798</v>
      </c>
      <c r="Z99" s="9">
        <v>8894</v>
      </c>
      <c r="AA99" s="9">
        <v>13326</v>
      </c>
      <c r="AB99" s="25">
        <f t="shared" ref="AB99:AH99" si="85">AB13*AB150</f>
        <v>13133.904299999998</v>
      </c>
      <c r="AC99" s="25">
        <f t="shared" si="85"/>
        <v>14004.1396</v>
      </c>
      <c r="AD99" s="25">
        <f t="shared" si="85"/>
        <v>16101.0542</v>
      </c>
      <c r="AE99" s="25">
        <f t="shared" si="85"/>
        <v>14886.465</v>
      </c>
      <c r="AF99" s="25">
        <f t="shared" si="85"/>
        <v>15644.526116999998</v>
      </c>
      <c r="AG99" s="25">
        <f t="shared" si="85"/>
        <v>16544.275527999998</v>
      </c>
      <c r="AH99" s="25">
        <f t="shared" si="85"/>
        <v>18861.065563999997</v>
      </c>
      <c r="AJ99" s="9">
        <v>4083</v>
      </c>
      <c r="AK99" s="9">
        <v>4990</v>
      </c>
      <c r="AL99" s="9">
        <v>4849</v>
      </c>
      <c r="AM99" s="9">
        <v>7687</v>
      </c>
      <c r="AN99" s="9">
        <v>8894</v>
      </c>
      <c r="AO99" s="25">
        <f>AD99</f>
        <v>16101.0542</v>
      </c>
      <c r="AP99" s="25">
        <f>AH99</f>
        <v>18861.065563999997</v>
      </c>
      <c r="AQ99" s="25">
        <f>(AQ13/4)*AQ150</f>
        <v>19152.094431359998</v>
      </c>
      <c r="AR99" s="25">
        <f>(AR13/4)*AR150</f>
        <v>22063.734633286498</v>
      </c>
      <c r="AS99" s="25">
        <f>(AS13/4)*AS150</f>
        <v>25208.650387649959</v>
      </c>
    </row>
    <row r="100" spans="2:45" x14ac:dyDescent="0.25">
      <c r="C100" s="8" t="s">
        <v>117</v>
      </c>
      <c r="G100" s="13">
        <v>1040</v>
      </c>
      <c r="H100" s="13">
        <v>1051</v>
      </c>
      <c r="I100" s="13">
        <v>1086</v>
      </c>
      <c r="J100" s="13">
        <v>1127</v>
      </c>
      <c r="K100" s="13">
        <v>1159</v>
      </c>
      <c r="L100" s="13">
        <v>1275</v>
      </c>
      <c r="M100" s="13">
        <v>1291</v>
      </c>
      <c r="N100" s="13">
        <v>1367</v>
      </c>
      <c r="O100" s="13">
        <v>1479</v>
      </c>
      <c r="P100" s="13">
        <v>1396</v>
      </c>
      <c r="Q100" s="13">
        <v>1460</v>
      </c>
      <c r="R100" s="13">
        <v>1623</v>
      </c>
      <c r="S100" s="13">
        <v>1676</v>
      </c>
      <c r="T100" s="13">
        <v>1917</v>
      </c>
      <c r="U100" s="13">
        <v>2016</v>
      </c>
      <c r="V100" s="13">
        <v>1942</v>
      </c>
      <c r="W100" s="13">
        <v>1976</v>
      </c>
      <c r="X100" s="13">
        <v>1977</v>
      </c>
      <c r="Y100" s="13">
        <v>2113</v>
      </c>
      <c r="Z100" s="13">
        <v>2213</v>
      </c>
      <c r="AA100" s="13">
        <v>2414</v>
      </c>
      <c r="AB100" s="26">
        <f t="shared" ref="AB100:AH100" si="86">AA100*(1+AB157)</f>
        <v>2607.1200000000003</v>
      </c>
      <c r="AC100" s="26">
        <f t="shared" si="86"/>
        <v>2815.6896000000006</v>
      </c>
      <c r="AD100" s="26">
        <f t="shared" si="86"/>
        <v>3040.9447680000007</v>
      </c>
      <c r="AE100" s="26">
        <f t="shared" si="86"/>
        <v>3284.220349440001</v>
      </c>
      <c r="AF100" s="26">
        <f t="shared" si="86"/>
        <v>3546.9579773952014</v>
      </c>
      <c r="AG100" s="26">
        <f t="shared" si="86"/>
        <v>3830.7146155868177</v>
      </c>
      <c r="AH100" s="26">
        <f t="shared" si="86"/>
        <v>4137.171784833763</v>
      </c>
      <c r="AJ100" s="13">
        <v>1127</v>
      </c>
      <c r="AK100" s="13">
        <v>1367</v>
      </c>
      <c r="AL100" s="13">
        <v>1623</v>
      </c>
      <c r="AM100" s="13">
        <v>1942</v>
      </c>
      <c r="AN100" s="13">
        <v>2213</v>
      </c>
      <c r="AO100" s="26">
        <f>AD100</f>
        <v>3040.9447680000007</v>
      </c>
      <c r="AP100" s="26">
        <f>AH100</f>
        <v>4137.171784833763</v>
      </c>
      <c r="AQ100" s="26">
        <f>AP100*(1+AQ157)</f>
        <v>4964.6061418005156</v>
      </c>
      <c r="AR100" s="26">
        <f>AQ100*(1+AR157)</f>
        <v>5858.2352473246083</v>
      </c>
      <c r="AS100" s="26">
        <f>AR100*(1+AS157)</f>
        <v>6795.5528868965448</v>
      </c>
    </row>
    <row r="101" spans="2:45" x14ac:dyDescent="0.25">
      <c r="C101" s="8" t="s">
        <v>118</v>
      </c>
      <c r="G101" s="13">
        <v>10799</v>
      </c>
      <c r="H101" s="13">
        <v>12850</v>
      </c>
      <c r="I101" s="13">
        <v>14531</v>
      </c>
      <c r="J101" s="13">
        <v>15925</v>
      </c>
      <c r="K101" s="13">
        <v>16681</v>
      </c>
      <c r="L101" s="13">
        <v>16934</v>
      </c>
      <c r="M101" s="13">
        <v>17525</v>
      </c>
      <c r="N101" s="13">
        <v>20669</v>
      </c>
      <c r="O101" s="13">
        <v>20230</v>
      </c>
      <c r="P101" s="13">
        <v>25432</v>
      </c>
      <c r="Q101" s="13">
        <v>24699</v>
      </c>
      <c r="R101" s="13">
        <v>25488</v>
      </c>
      <c r="S101" s="13">
        <v>22640</v>
      </c>
      <c r="T101" s="13">
        <v>21914</v>
      </c>
      <c r="U101" s="13">
        <v>23658</v>
      </c>
      <c r="V101" s="13">
        <v>23967</v>
      </c>
      <c r="W101" s="13">
        <v>23402</v>
      </c>
      <c r="X101" s="13">
        <v>25057</v>
      </c>
      <c r="Y101" s="13">
        <v>27047</v>
      </c>
      <c r="Z101" s="13">
        <v>30729</v>
      </c>
      <c r="AA101" s="13">
        <v>31013</v>
      </c>
      <c r="AB101" s="26">
        <f t="shared" ref="AB101:AH101" si="87">AB13*AB151</f>
        <v>31640.76945</v>
      </c>
      <c r="AC101" s="26">
        <f t="shared" si="87"/>
        <v>33737.2454</v>
      </c>
      <c r="AD101" s="26">
        <f t="shared" si="87"/>
        <v>38788.903300000005</v>
      </c>
      <c r="AE101" s="26">
        <f t="shared" si="87"/>
        <v>35862.847500000003</v>
      </c>
      <c r="AF101" s="26">
        <f t="shared" si="87"/>
        <v>37689.085645499996</v>
      </c>
      <c r="AG101" s="26">
        <f t="shared" si="87"/>
        <v>39856.663772</v>
      </c>
      <c r="AH101" s="26">
        <f t="shared" si="87"/>
        <v>45438.021585999995</v>
      </c>
      <c r="AJ101" s="13">
        <v>15925</v>
      </c>
      <c r="AK101" s="13">
        <v>20669</v>
      </c>
      <c r="AL101" s="13">
        <v>25488</v>
      </c>
      <c r="AM101" s="13">
        <v>23967</v>
      </c>
      <c r="AN101" s="13">
        <v>30729</v>
      </c>
      <c r="AO101" s="26">
        <f>AD101</f>
        <v>38788.903300000005</v>
      </c>
      <c r="AP101" s="26">
        <f>AH101</f>
        <v>45438.021585999995</v>
      </c>
      <c r="AQ101" s="26">
        <f>(AQ13/4)*AQ151</f>
        <v>46139.136584639993</v>
      </c>
      <c r="AR101" s="26">
        <f>(AR13/4)*AR151</f>
        <v>53153.542525644749</v>
      </c>
      <c r="AS101" s="26">
        <f>(AS13/4)*AS151</f>
        <v>60729.930479338538</v>
      </c>
    </row>
    <row r="102" spans="2:45" x14ac:dyDescent="0.25">
      <c r="B102" s="6" t="s">
        <v>119</v>
      </c>
      <c r="G102" s="10">
        <f t="shared" ref="G102:AH102" si="88">G99+G100+G101</f>
        <v>12717</v>
      </c>
      <c r="H102" s="10">
        <f t="shared" si="88"/>
        <v>14874</v>
      </c>
      <c r="I102" s="10">
        <f t="shared" si="88"/>
        <v>17812</v>
      </c>
      <c r="J102" s="10">
        <f t="shared" si="88"/>
        <v>21135</v>
      </c>
      <c r="K102" s="10">
        <f t="shared" si="88"/>
        <v>21086</v>
      </c>
      <c r="L102" s="10">
        <f t="shared" si="88"/>
        <v>22217</v>
      </c>
      <c r="M102" s="10">
        <f t="shared" si="88"/>
        <v>22687</v>
      </c>
      <c r="N102" s="10">
        <f t="shared" si="88"/>
        <v>27026</v>
      </c>
      <c r="O102" s="10">
        <f t="shared" si="88"/>
        <v>25381</v>
      </c>
      <c r="P102" s="10">
        <f t="shared" si="88"/>
        <v>29921</v>
      </c>
      <c r="Q102" s="10">
        <f t="shared" si="88"/>
        <v>30531</v>
      </c>
      <c r="R102" s="10">
        <f t="shared" si="88"/>
        <v>31960</v>
      </c>
      <c r="S102" s="10">
        <f t="shared" si="88"/>
        <v>28101</v>
      </c>
      <c r="T102" s="10">
        <f t="shared" si="88"/>
        <v>27004</v>
      </c>
      <c r="U102" s="10">
        <f t="shared" si="88"/>
        <v>33330</v>
      </c>
      <c r="V102" s="10">
        <f t="shared" si="88"/>
        <v>33596</v>
      </c>
      <c r="W102" s="10">
        <f t="shared" si="88"/>
        <v>33890</v>
      </c>
      <c r="X102" s="10">
        <f t="shared" si="88"/>
        <v>37305</v>
      </c>
      <c r="Y102" s="10">
        <f t="shared" si="88"/>
        <v>36958</v>
      </c>
      <c r="Z102" s="10">
        <f t="shared" si="88"/>
        <v>41836</v>
      </c>
      <c r="AA102" s="10">
        <f t="shared" si="88"/>
        <v>46753</v>
      </c>
      <c r="AB102" s="10">
        <f t="shared" si="88"/>
        <v>47381.793749999997</v>
      </c>
      <c r="AC102" s="10">
        <f t="shared" si="88"/>
        <v>50557.0746</v>
      </c>
      <c r="AD102" s="10">
        <f t="shared" si="88"/>
        <v>57930.902268000005</v>
      </c>
      <c r="AE102" s="10">
        <f t="shared" si="88"/>
        <v>54033.532849440002</v>
      </c>
      <c r="AF102" s="10">
        <f t="shared" si="88"/>
        <v>56880.569739895196</v>
      </c>
      <c r="AG102" s="10">
        <f t="shared" si="88"/>
        <v>60231.653915586816</v>
      </c>
      <c r="AH102" s="10">
        <f t="shared" si="88"/>
        <v>68436.25893483375</v>
      </c>
      <c r="AJ102" s="10">
        <f>AJ99+AJ100+AJ101</f>
        <v>21135</v>
      </c>
      <c r="AK102" s="10">
        <f>AK99+AK100+AK101</f>
        <v>27026</v>
      </c>
      <c r="AL102" s="10">
        <f>AL99+AL100+AL101</f>
        <v>31960</v>
      </c>
      <c r="AM102" s="10">
        <f>AM99+AM100+AM101</f>
        <v>33596</v>
      </c>
      <c r="AN102" s="10">
        <f>AN99+AN100+AN101</f>
        <v>41836</v>
      </c>
      <c r="AO102" s="27">
        <f>AD102</f>
        <v>57930.902268000005</v>
      </c>
      <c r="AP102" s="27">
        <f>AH102</f>
        <v>68436.25893483375</v>
      </c>
      <c r="AQ102" s="10">
        <f>AQ99+AQ100+AQ101</f>
        <v>70255.837157800503</v>
      </c>
      <c r="AR102" s="10">
        <f>AR99+AR100+AR101</f>
        <v>81075.512406255846</v>
      </c>
      <c r="AS102" s="10">
        <f>AS99+AS100+AS101</f>
        <v>92734.133753885049</v>
      </c>
    </row>
    <row r="103" spans="2:45" x14ac:dyDescent="0.25">
      <c r="D103" s="3" t="s">
        <v>120</v>
      </c>
      <c r="G103" s="11">
        <f>IF(_reported!G16="","",G102-_reported!G16)</f>
        <v>0</v>
      </c>
      <c r="H103" s="11">
        <f>IF(_reported!H16="","",H102-_reported!H16)</f>
        <v>0</v>
      </c>
      <c r="I103" s="11">
        <f>IF(_reported!I16="","",I102-_reported!I16)</f>
        <v>0</v>
      </c>
      <c r="J103" s="11">
        <f>IF(_reported!J16="","",J102-_reported!J16)</f>
        <v>0</v>
      </c>
      <c r="K103" s="11">
        <f>IF(_reported!K16="","",K102-_reported!K16)</f>
        <v>0</v>
      </c>
      <c r="L103" s="11">
        <f>IF(_reported!L16="","",L102-_reported!L16)</f>
        <v>0</v>
      </c>
      <c r="M103" s="11">
        <f>IF(_reported!M16="","",M102-_reported!M16)</f>
        <v>0</v>
      </c>
      <c r="N103" s="11">
        <f>IF(_reported!N16="","",N102-_reported!N16)</f>
        <v>0</v>
      </c>
      <c r="O103" s="11">
        <f>IF(_reported!O16="","",O102-_reported!O16)</f>
        <v>0</v>
      </c>
      <c r="P103" s="11">
        <f>IF(_reported!P16="","",P102-_reported!P16)</f>
        <v>0</v>
      </c>
      <c r="Q103" s="11">
        <f>IF(_reported!Q16="","",Q102-_reported!Q16)</f>
        <v>0</v>
      </c>
      <c r="R103" s="11">
        <f>IF(_reported!R16="","",R102-_reported!R16)</f>
        <v>0</v>
      </c>
      <c r="S103" s="11">
        <f>IF(_reported!S16="","",S102-_reported!S16)</f>
        <v>0</v>
      </c>
      <c r="T103" s="11">
        <f>IF(_reported!T16="","",T102-_reported!T16)</f>
        <v>0</v>
      </c>
      <c r="U103" s="11">
        <f>IF(_reported!U16="","",U102-_reported!U16)</f>
        <v>0</v>
      </c>
      <c r="V103" s="11">
        <f>IF(_reported!V16="","",V102-_reported!V16)</f>
        <v>0</v>
      </c>
      <c r="W103" s="11">
        <f>IF(_reported!W16="","",W102-_reported!W16)</f>
        <v>0</v>
      </c>
      <c r="X103" s="11">
        <f>IF(_reported!X16="","",X102-_reported!X16)</f>
        <v>0</v>
      </c>
      <c r="Y103" s="11">
        <f>IF(_reported!Y16="","",Y102-_reported!Y16)</f>
        <v>0</v>
      </c>
      <c r="Z103" s="11">
        <f>IF(_reported!Z16="","",Z102-_reported!Z16)</f>
        <v>0</v>
      </c>
      <c r="AA103" s="11">
        <f>IF(_reported!AA16="","",AA102-_reported!AA16)</f>
        <v>0</v>
      </c>
      <c r="AJ103" s="11">
        <f>IF(_reported!AJ16="","",AJ102-_reported!AJ16)</f>
        <v>0</v>
      </c>
      <c r="AK103" s="11">
        <f>IF(_reported!AK16="","",AK102-_reported!AK16)</f>
        <v>0</v>
      </c>
      <c r="AL103" s="11">
        <f>IF(_reported!AL16="","",AL102-_reported!AL16)</f>
        <v>0</v>
      </c>
      <c r="AM103" s="11">
        <f>IF(_reported!AM16="","",AM102-_reported!AM16)</f>
        <v>0</v>
      </c>
      <c r="AN103" s="11">
        <f>IF(_reported!AN16="","",AN102-_reported!AN16)</f>
        <v>0</v>
      </c>
    </row>
    <row r="105" spans="2:45" x14ac:dyDescent="0.25">
      <c r="C105" s="8" t="s">
        <v>121</v>
      </c>
      <c r="G105" s="9">
        <v>10574</v>
      </c>
      <c r="H105" s="9">
        <v>10956</v>
      </c>
      <c r="I105" s="9">
        <v>11554</v>
      </c>
      <c r="J105" s="9">
        <v>12746</v>
      </c>
      <c r="K105" s="9">
        <v>12894</v>
      </c>
      <c r="L105" s="9">
        <v>14792</v>
      </c>
      <c r="M105" s="9">
        <v>14687</v>
      </c>
      <c r="N105" s="9">
        <v>15301</v>
      </c>
      <c r="O105" s="9">
        <v>16171</v>
      </c>
      <c r="P105" s="9">
        <v>16440</v>
      </c>
      <c r="Q105" s="9">
        <v>16374</v>
      </c>
      <c r="R105" s="9">
        <v>17226</v>
      </c>
      <c r="S105" s="9">
        <v>17570</v>
      </c>
      <c r="T105" s="9">
        <v>17685</v>
      </c>
      <c r="U105" s="9">
        <v>18208</v>
      </c>
      <c r="V105" s="9">
        <v>18292</v>
      </c>
      <c r="W105" s="9">
        <v>18714</v>
      </c>
      <c r="X105" s="9">
        <v>18751</v>
      </c>
      <c r="Y105" s="9">
        <v>20113</v>
      </c>
      <c r="Z105" s="9">
        <v>22940</v>
      </c>
      <c r="AA105" s="9">
        <v>25607</v>
      </c>
      <c r="AB105" s="25">
        <f t="shared" ref="AB105:AH105" si="89">AA105*(1+AB157)</f>
        <v>27655.56</v>
      </c>
      <c r="AC105" s="25">
        <f t="shared" si="89"/>
        <v>29868.004800000002</v>
      </c>
      <c r="AD105" s="25">
        <f t="shared" si="89"/>
        <v>32257.445184000004</v>
      </c>
      <c r="AE105" s="25">
        <f t="shared" si="89"/>
        <v>34838.040798720009</v>
      </c>
      <c r="AF105" s="25">
        <f t="shared" si="89"/>
        <v>37625.084062617614</v>
      </c>
      <c r="AG105" s="25">
        <f t="shared" si="89"/>
        <v>40635.090787627028</v>
      </c>
      <c r="AH105" s="25">
        <f t="shared" si="89"/>
        <v>43885.898050637195</v>
      </c>
      <c r="AJ105" s="9">
        <v>12746</v>
      </c>
      <c r="AK105" s="9">
        <v>15301</v>
      </c>
      <c r="AL105" s="9">
        <v>17226</v>
      </c>
      <c r="AM105" s="9">
        <v>18292</v>
      </c>
      <c r="AN105" s="9">
        <v>22940</v>
      </c>
      <c r="AO105" s="25">
        <f>AD105</f>
        <v>32257.445184000004</v>
      </c>
      <c r="AP105" s="25">
        <f>AH105</f>
        <v>43885.898050637195</v>
      </c>
      <c r="AQ105" s="25">
        <f>AP105*(1+AQ157)</f>
        <v>52663.077660764633</v>
      </c>
      <c r="AR105" s="25">
        <f>AQ105*(1+AR157)</f>
        <v>62142.431639702263</v>
      </c>
      <c r="AS105" s="25">
        <f>AR105*(1+AS157)</f>
        <v>72085.220702054619</v>
      </c>
    </row>
    <row r="106" spans="2:45" x14ac:dyDescent="0.25">
      <c r="C106" s="8" t="s">
        <v>122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9922</v>
      </c>
      <c r="N106" s="13">
        <v>9923</v>
      </c>
      <c r="O106" s="13">
        <v>9925</v>
      </c>
      <c r="P106" s="13">
        <v>18382</v>
      </c>
      <c r="Q106" s="13">
        <v>18383</v>
      </c>
      <c r="R106" s="13">
        <v>18385</v>
      </c>
      <c r="S106" s="13">
        <v>18387</v>
      </c>
      <c r="T106" s="13">
        <v>18389</v>
      </c>
      <c r="U106" s="13">
        <v>28823</v>
      </c>
      <c r="V106" s="13">
        <v>28826</v>
      </c>
      <c r="W106" s="13">
        <v>28829</v>
      </c>
      <c r="X106" s="13">
        <v>28832</v>
      </c>
      <c r="Y106" s="13">
        <v>28834</v>
      </c>
      <c r="Z106" s="13">
        <v>58744</v>
      </c>
      <c r="AA106" s="13">
        <v>58748</v>
      </c>
      <c r="AB106" s="26">
        <f t="shared" ref="AB106:AH106" si="90">AA106+AB196</f>
        <v>58748</v>
      </c>
      <c r="AC106" s="26">
        <f t="shared" si="90"/>
        <v>58748</v>
      </c>
      <c r="AD106" s="26">
        <f t="shared" si="90"/>
        <v>73748</v>
      </c>
      <c r="AE106" s="26">
        <f t="shared" si="90"/>
        <v>73748</v>
      </c>
      <c r="AF106" s="26">
        <f t="shared" si="90"/>
        <v>88748</v>
      </c>
      <c r="AG106" s="26">
        <f t="shared" si="90"/>
        <v>88748</v>
      </c>
      <c r="AH106" s="26">
        <f t="shared" si="90"/>
        <v>103748</v>
      </c>
      <c r="AJ106" s="13">
        <v>0</v>
      </c>
      <c r="AK106" s="13">
        <v>9923</v>
      </c>
      <c r="AL106" s="13">
        <v>18385</v>
      </c>
      <c r="AM106" s="13">
        <v>28826</v>
      </c>
      <c r="AN106" s="13">
        <v>58744</v>
      </c>
      <c r="AO106" s="26">
        <f>AD106</f>
        <v>73748</v>
      </c>
      <c r="AP106" s="26">
        <f>AH106</f>
        <v>103748</v>
      </c>
      <c r="AQ106" s="26">
        <f>AP106+AQ196</f>
        <v>128748</v>
      </c>
      <c r="AR106" s="26">
        <f>AQ106+AR196</f>
        <v>148748</v>
      </c>
      <c r="AS106" s="26">
        <f>AR106+AS196</f>
        <v>163748</v>
      </c>
    </row>
    <row r="107" spans="2:45" x14ac:dyDescent="0.25">
      <c r="C107" s="8" t="s">
        <v>123</v>
      </c>
      <c r="S107" s="9">
        <v>7795</v>
      </c>
      <c r="T107" s="9">
        <v>7897</v>
      </c>
      <c r="U107" s="9">
        <v>9171</v>
      </c>
      <c r="V107" s="9">
        <v>9987</v>
      </c>
      <c r="W107" s="9">
        <v>10991</v>
      </c>
      <c r="X107" s="9">
        <v>12046</v>
      </c>
      <c r="Y107" s="9">
        <v>11738</v>
      </c>
      <c r="Z107" s="9">
        <v>21005</v>
      </c>
      <c r="AA107" s="9">
        <v>16849</v>
      </c>
      <c r="AB107" s="25">
        <f t="shared" ref="AB107:AH108" si="91">AA107</f>
        <v>16849</v>
      </c>
      <c r="AC107" s="25">
        <f t="shared" si="91"/>
        <v>16849</v>
      </c>
      <c r="AD107" s="25">
        <f t="shared" si="91"/>
        <v>16849</v>
      </c>
      <c r="AE107" s="25">
        <f t="shared" si="91"/>
        <v>16849</v>
      </c>
      <c r="AF107" s="25">
        <f t="shared" si="91"/>
        <v>16849</v>
      </c>
      <c r="AG107" s="25">
        <f t="shared" si="91"/>
        <v>16849</v>
      </c>
      <c r="AH107" s="25">
        <f t="shared" si="91"/>
        <v>16849</v>
      </c>
      <c r="AM107" s="9">
        <v>9987</v>
      </c>
      <c r="AN107" s="9">
        <v>21005</v>
      </c>
      <c r="AO107" s="25">
        <f>AD107</f>
        <v>16849</v>
      </c>
      <c r="AP107" s="25">
        <f>AH107</f>
        <v>16849</v>
      </c>
      <c r="AQ107" s="25">
        <f t="shared" ref="AQ107:AS108" si="92">AP107</f>
        <v>16849</v>
      </c>
      <c r="AR107" s="25">
        <f t="shared" si="92"/>
        <v>16849</v>
      </c>
      <c r="AS107" s="25">
        <f t="shared" si="92"/>
        <v>16849</v>
      </c>
    </row>
    <row r="108" spans="2:45" x14ac:dyDescent="0.25">
      <c r="C108" s="8" t="s">
        <v>124</v>
      </c>
      <c r="G108" s="13">
        <v>6575</v>
      </c>
      <c r="H108" s="13">
        <v>6552</v>
      </c>
      <c r="I108" s="13">
        <v>6859</v>
      </c>
      <c r="J108" s="13">
        <v>7227</v>
      </c>
      <c r="K108" s="13">
        <v>7010</v>
      </c>
      <c r="L108" s="13">
        <v>7003</v>
      </c>
      <c r="M108" s="13">
        <v>7504</v>
      </c>
      <c r="N108" s="13">
        <v>7764</v>
      </c>
      <c r="O108" s="13">
        <v>8219</v>
      </c>
      <c r="P108" s="13">
        <v>7912</v>
      </c>
      <c r="Q108" s="13">
        <v>8113</v>
      </c>
      <c r="R108" s="13">
        <v>8884</v>
      </c>
      <c r="S108" s="13">
        <v>1462</v>
      </c>
      <c r="T108" s="13">
        <v>2500</v>
      </c>
      <c r="U108" s="13">
        <v>2347</v>
      </c>
      <c r="V108" s="13">
        <v>2716</v>
      </c>
      <c r="W108" s="13">
        <v>2760</v>
      </c>
      <c r="X108" s="13">
        <v>2740</v>
      </c>
      <c r="Y108" s="13">
        <v>12135</v>
      </c>
      <c r="Z108" s="13">
        <v>4253</v>
      </c>
      <c r="AA108" s="13">
        <v>3612</v>
      </c>
      <c r="AB108" s="26">
        <f t="shared" si="91"/>
        <v>3612</v>
      </c>
      <c r="AC108" s="26">
        <f t="shared" si="91"/>
        <v>3612</v>
      </c>
      <c r="AD108" s="26">
        <f t="shared" si="91"/>
        <v>3612</v>
      </c>
      <c r="AE108" s="26">
        <f t="shared" si="91"/>
        <v>3612</v>
      </c>
      <c r="AF108" s="26">
        <f t="shared" si="91"/>
        <v>3612</v>
      </c>
      <c r="AG108" s="26">
        <f t="shared" si="91"/>
        <v>3612</v>
      </c>
      <c r="AH108" s="26">
        <f t="shared" si="91"/>
        <v>3612</v>
      </c>
      <c r="AJ108" s="13">
        <v>7227</v>
      </c>
      <c r="AK108" s="13">
        <v>7764</v>
      </c>
      <c r="AL108" s="13">
        <v>8884</v>
      </c>
      <c r="AM108" s="13">
        <v>2716</v>
      </c>
      <c r="AN108" s="13">
        <v>4253</v>
      </c>
      <c r="AO108" s="26">
        <f>AD108</f>
        <v>3612</v>
      </c>
      <c r="AP108" s="26">
        <f>AH108</f>
        <v>3612</v>
      </c>
      <c r="AQ108" s="26">
        <f t="shared" si="92"/>
        <v>3612</v>
      </c>
      <c r="AR108" s="26">
        <f t="shared" si="92"/>
        <v>3612</v>
      </c>
      <c r="AS108" s="26">
        <f t="shared" si="92"/>
        <v>3612</v>
      </c>
    </row>
    <row r="109" spans="2:45" x14ac:dyDescent="0.25">
      <c r="B109" s="6" t="s">
        <v>125</v>
      </c>
      <c r="G109" s="10">
        <f t="shared" ref="G109:AH109" si="93">G102+G105+G106+G107+G108</f>
        <v>29866</v>
      </c>
      <c r="H109" s="10">
        <f t="shared" si="93"/>
        <v>32382</v>
      </c>
      <c r="I109" s="10">
        <f t="shared" si="93"/>
        <v>36225</v>
      </c>
      <c r="J109" s="10">
        <f t="shared" si="93"/>
        <v>41108</v>
      </c>
      <c r="K109" s="10">
        <f t="shared" si="93"/>
        <v>40990</v>
      </c>
      <c r="L109" s="10">
        <f t="shared" si="93"/>
        <v>44012</v>
      </c>
      <c r="M109" s="10">
        <f t="shared" si="93"/>
        <v>54800</v>
      </c>
      <c r="N109" s="10">
        <f t="shared" si="93"/>
        <v>60014</v>
      </c>
      <c r="O109" s="10">
        <f t="shared" si="93"/>
        <v>59696</v>
      </c>
      <c r="P109" s="10">
        <f t="shared" si="93"/>
        <v>72655</v>
      </c>
      <c r="Q109" s="10">
        <f t="shared" si="93"/>
        <v>73401</v>
      </c>
      <c r="R109" s="10">
        <f t="shared" si="93"/>
        <v>76455</v>
      </c>
      <c r="S109" s="10">
        <f t="shared" si="93"/>
        <v>73315</v>
      </c>
      <c r="T109" s="10">
        <f t="shared" si="93"/>
        <v>73475</v>
      </c>
      <c r="U109" s="10">
        <f t="shared" si="93"/>
        <v>91879</v>
      </c>
      <c r="V109" s="10">
        <f t="shared" si="93"/>
        <v>93417</v>
      </c>
      <c r="W109" s="10">
        <f t="shared" si="93"/>
        <v>95184</v>
      </c>
      <c r="X109" s="10">
        <f t="shared" si="93"/>
        <v>99674</v>
      </c>
      <c r="Y109" s="10">
        <f t="shared" si="93"/>
        <v>109778</v>
      </c>
      <c r="Z109" s="10">
        <f t="shared" si="93"/>
        <v>148778</v>
      </c>
      <c r="AA109" s="10">
        <f t="shared" si="93"/>
        <v>151569</v>
      </c>
      <c r="AB109" s="10">
        <f t="shared" si="93"/>
        <v>154246.35375000001</v>
      </c>
      <c r="AC109" s="10">
        <f t="shared" si="93"/>
        <v>159634.07939999999</v>
      </c>
      <c r="AD109" s="10">
        <f t="shared" si="93"/>
        <v>184397.34745200002</v>
      </c>
      <c r="AE109" s="10">
        <f t="shared" si="93"/>
        <v>183080.57364816</v>
      </c>
      <c r="AF109" s="10">
        <f t="shared" si="93"/>
        <v>203714.6538025128</v>
      </c>
      <c r="AG109" s="10">
        <f t="shared" si="93"/>
        <v>210075.74470321386</v>
      </c>
      <c r="AH109" s="10">
        <f t="shared" si="93"/>
        <v>236531.15698547094</v>
      </c>
      <c r="AJ109" s="10">
        <f>AJ102+AJ105+AJ106+AJ107+AJ108</f>
        <v>41108</v>
      </c>
      <c r="AK109" s="10">
        <f>AK102+AK105+AK106+AK107+AK108</f>
        <v>60014</v>
      </c>
      <c r="AL109" s="10">
        <f>AL102+AL105+AL106+AL107+AL108</f>
        <v>76455</v>
      </c>
      <c r="AM109" s="10">
        <f>AM102+AM105+AM106+AM107+AM108</f>
        <v>93417</v>
      </c>
      <c r="AN109" s="10">
        <f>AN102+AN105+AN106+AN107+AN108</f>
        <v>148778</v>
      </c>
      <c r="AO109" s="27">
        <f>AD109</f>
        <v>184397.34745200002</v>
      </c>
      <c r="AP109" s="27">
        <f>AH109</f>
        <v>236531.15698547094</v>
      </c>
      <c r="AQ109" s="10">
        <f>AQ102+AQ105+AQ106+AQ107+AQ108</f>
        <v>272127.91481856513</v>
      </c>
      <c r="AR109" s="10">
        <f>AR102+AR105+AR106+AR107+AR108</f>
        <v>312426.94404595811</v>
      </c>
      <c r="AS109" s="10">
        <f>AS102+AS105+AS106+AS107+AS108</f>
        <v>349028.35445593967</v>
      </c>
    </row>
    <row r="110" spans="2:45" x14ac:dyDescent="0.25">
      <c r="D110" s="3" t="s">
        <v>126</v>
      </c>
      <c r="G110" s="11">
        <f>IF(_reported!G17="","",G109-_reported!G17)</f>
        <v>0</v>
      </c>
      <c r="H110" s="11">
        <f>IF(_reported!H17="","",H109-_reported!H17)</f>
        <v>0</v>
      </c>
      <c r="I110" s="11">
        <f>IF(_reported!I17="","",I109-_reported!I17)</f>
        <v>0</v>
      </c>
      <c r="J110" s="11">
        <f>IF(_reported!J17="","",J109-_reported!J17)</f>
        <v>0</v>
      </c>
      <c r="K110" s="11">
        <f>IF(_reported!K17="","",K109-_reported!K17)</f>
        <v>0</v>
      </c>
      <c r="L110" s="11">
        <f>IF(_reported!L17="","",L109-_reported!L17)</f>
        <v>0</v>
      </c>
      <c r="M110" s="11">
        <f>IF(_reported!M17="","",M109-_reported!M17)</f>
        <v>0</v>
      </c>
      <c r="N110" s="11">
        <f>IF(_reported!N17="","",N109-_reported!N17)</f>
        <v>0</v>
      </c>
      <c r="O110" s="11">
        <f>IF(_reported!O17="","",O109-_reported!O17)</f>
        <v>0</v>
      </c>
      <c r="P110" s="11">
        <f>IF(_reported!P17="","",P109-_reported!P17)</f>
        <v>0</v>
      </c>
      <c r="Q110" s="11">
        <f>IF(_reported!Q17="","",Q109-_reported!Q17)</f>
        <v>0</v>
      </c>
      <c r="R110" s="11">
        <f>IF(_reported!R17="","",R109-_reported!R17)</f>
        <v>0</v>
      </c>
      <c r="S110" s="11">
        <f>IF(_reported!S17="","",S109-_reported!S17)</f>
        <v>0</v>
      </c>
      <c r="T110" s="11">
        <f>IF(_reported!T17="","",T109-_reported!T17)</f>
        <v>0</v>
      </c>
      <c r="U110" s="11">
        <f>IF(_reported!U17="","",U109-_reported!U17)</f>
        <v>0</v>
      </c>
      <c r="V110" s="11">
        <f>IF(_reported!V17="","",V109-_reported!V17)</f>
        <v>0</v>
      </c>
      <c r="W110" s="11">
        <f>IF(_reported!W17="","",W109-_reported!W17)</f>
        <v>0</v>
      </c>
      <c r="X110" s="11">
        <f>IF(_reported!X17="","",X109-_reported!X17)</f>
        <v>0</v>
      </c>
      <c r="Y110" s="11">
        <f>IF(_reported!Y17="","",Y109-_reported!Y17)</f>
        <v>0</v>
      </c>
      <c r="Z110" s="11">
        <f>IF(_reported!Z17="","",Z109-_reported!Z17)</f>
        <v>0</v>
      </c>
      <c r="AA110" s="11">
        <f>IF(_reported!AA17="","",AA109-_reported!AA17)</f>
        <v>0</v>
      </c>
      <c r="AJ110" s="11">
        <f>IF(_reported!AJ17="","",AJ109-_reported!AJ17)</f>
        <v>0</v>
      </c>
      <c r="AK110" s="11">
        <f>IF(_reported!AK17="","",AK109-_reported!AK17)</f>
        <v>0</v>
      </c>
      <c r="AL110" s="11">
        <f>IF(_reported!AL17="","",AL109-_reported!AL17)</f>
        <v>0</v>
      </c>
      <c r="AM110" s="11">
        <f>IF(_reported!AM17="","",AM109-_reported!AM17)</f>
        <v>0</v>
      </c>
      <c r="AN110" s="11">
        <f>IF(_reported!AN17="","",AN109-_reported!AN17)</f>
        <v>0</v>
      </c>
    </row>
    <row r="112" spans="2:45" x14ac:dyDescent="0.25">
      <c r="C112" s="8" t="s">
        <v>127</v>
      </c>
      <c r="G112" s="9">
        <v>51160</v>
      </c>
      <c r="H112" s="9">
        <v>52845</v>
      </c>
      <c r="I112" s="9">
        <v>54334</v>
      </c>
      <c r="J112" s="9">
        <v>55811</v>
      </c>
      <c r="K112" s="9">
        <v>57512</v>
      </c>
      <c r="L112" s="9">
        <v>59929</v>
      </c>
      <c r="M112" s="9">
        <v>62092</v>
      </c>
      <c r="N112" s="9">
        <v>64444</v>
      </c>
      <c r="O112" s="9">
        <v>66535</v>
      </c>
      <c r="P112" s="9">
        <v>69159</v>
      </c>
      <c r="Q112" s="9">
        <v>71224</v>
      </c>
      <c r="R112" s="9">
        <v>73253</v>
      </c>
      <c r="S112" s="9">
        <v>75391</v>
      </c>
      <c r="T112" s="9">
        <v>78270</v>
      </c>
      <c r="U112" s="9">
        <v>80749</v>
      </c>
      <c r="V112" s="9">
        <v>83228</v>
      </c>
      <c r="W112" s="9">
        <v>85568</v>
      </c>
      <c r="X112" s="9">
        <v>88496</v>
      </c>
      <c r="Y112" s="9">
        <v>92330</v>
      </c>
      <c r="Z112" s="9">
        <v>95793</v>
      </c>
      <c r="AA112" s="9">
        <v>99337</v>
      </c>
      <c r="AB112" s="25">
        <f t="shared" ref="AB112:AH112" si="94">AA112+AB164+AB193</f>
        <v>101426.484775</v>
      </c>
      <c r="AC112" s="25">
        <f t="shared" si="94"/>
        <v>103654.416075</v>
      </c>
      <c r="AD112" s="25">
        <f t="shared" si="94"/>
        <v>106215.94742500001</v>
      </c>
      <c r="AE112" s="25">
        <f t="shared" si="94"/>
        <v>108584.24867500001</v>
      </c>
      <c r="AF112" s="25">
        <f t="shared" si="94"/>
        <v>111073.15055725002</v>
      </c>
      <c r="AG112" s="25">
        <f t="shared" si="94"/>
        <v>113705.19439125001</v>
      </c>
      <c r="AH112" s="25">
        <f t="shared" si="94"/>
        <v>116705.81845825001</v>
      </c>
      <c r="AJ112" s="9">
        <v>55811</v>
      </c>
      <c r="AK112" s="9">
        <v>64444</v>
      </c>
      <c r="AL112" s="9">
        <v>73253</v>
      </c>
      <c r="AM112" s="9">
        <v>83228</v>
      </c>
      <c r="AN112" s="9">
        <v>95793</v>
      </c>
      <c r="AO112" s="25">
        <f>AD112</f>
        <v>106215.94742500001</v>
      </c>
      <c r="AP112" s="25">
        <f>AH112</f>
        <v>116705.81845825001</v>
      </c>
      <c r="AQ112" s="25">
        <f>AP112+AQ164+AQ193</f>
        <v>127152.41542081001</v>
      </c>
      <c r="AR112" s="25">
        <f>AQ112+AR164+AR193</f>
        <v>138384.86214321043</v>
      </c>
      <c r="AS112" s="25">
        <f>AR112+AS164+AS193</f>
        <v>149843.33959214223</v>
      </c>
    </row>
    <row r="113" spans="2:45" x14ac:dyDescent="0.25">
      <c r="C113" s="8" t="s">
        <v>128</v>
      </c>
      <c r="G113" s="13">
        <v>154</v>
      </c>
      <c r="H113" s="13">
        <v>285</v>
      </c>
      <c r="I113" s="13">
        <v>-207</v>
      </c>
      <c r="J113" s="13">
        <v>-693</v>
      </c>
      <c r="K113" s="13">
        <v>-1996</v>
      </c>
      <c r="L113" s="13">
        <v>-3411</v>
      </c>
      <c r="M113" s="13">
        <v>-5054</v>
      </c>
      <c r="N113" s="13">
        <v>-3530</v>
      </c>
      <c r="O113" s="13">
        <v>-2981</v>
      </c>
      <c r="P113" s="13">
        <v>-3106</v>
      </c>
      <c r="Q113" s="13">
        <v>-3556</v>
      </c>
      <c r="R113" s="13">
        <v>-2155</v>
      </c>
      <c r="S113" s="13">
        <v>-2655</v>
      </c>
      <c r="T113" s="13">
        <v>-2695</v>
      </c>
      <c r="U113" s="13">
        <v>-1192</v>
      </c>
      <c r="V113" s="13">
        <v>-3097</v>
      </c>
      <c r="W113" s="13">
        <v>-1865</v>
      </c>
      <c r="X113" s="13">
        <v>229</v>
      </c>
      <c r="Y113" s="13">
        <v>159</v>
      </c>
      <c r="Z113" s="13">
        <v>271</v>
      </c>
      <c r="AA113" s="13">
        <v>-303</v>
      </c>
      <c r="AB113" s="26">
        <f t="shared" ref="AB113:AH113" si="95">AA113</f>
        <v>-303</v>
      </c>
      <c r="AC113" s="26">
        <f t="shared" si="95"/>
        <v>-303</v>
      </c>
      <c r="AD113" s="26">
        <f t="shared" si="95"/>
        <v>-303</v>
      </c>
      <c r="AE113" s="26">
        <f t="shared" si="95"/>
        <v>-303</v>
      </c>
      <c r="AF113" s="26">
        <f t="shared" si="95"/>
        <v>-303</v>
      </c>
      <c r="AG113" s="26">
        <f t="shared" si="95"/>
        <v>-303</v>
      </c>
      <c r="AH113" s="26">
        <f t="shared" si="95"/>
        <v>-303</v>
      </c>
      <c r="AJ113" s="13">
        <v>-693</v>
      </c>
      <c r="AK113" s="13">
        <v>-3530</v>
      </c>
      <c r="AL113" s="13">
        <v>-2155</v>
      </c>
      <c r="AM113" s="13">
        <v>-3097</v>
      </c>
      <c r="AN113" s="13">
        <v>271</v>
      </c>
      <c r="AO113" s="26">
        <f>AD113</f>
        <v>-303</v>
      </c>
      <c r="AP113" s="26">
        <f>AH113</f>
        <v>-303</v>
      </c>
      <c r="AQ113" s="26">
        <f>AP113</f>
        <v>-303</v>
      </c>
      <c r="AR113" s="26">
        <f>AQ113</f>
        <v>-303</v>
      </c>
      <c r="AS113" s="26">
        <f>AR113</f>
        <v>-303</v>
      </c>
    </row>
    <row r="114" spans="2:45" x14ac:dyDescent="0.25">
      <c r="C114" s="8" t="s">
        <v>129</v>
      </c>
      <c r="G114" s="13">
        <v>82343</v>
      </c>
      <c r="H114" s="13">
        <v>85097</v>
      </c>
      <c r="I114" s="13">
        <v>79233</v>
      </c>
      <c r="J114" s="13">
        <v>69761</v>
      </c>
      <c r="K114" s="13">
        <v>67712</v>
      </c>
      <c r="L114" s="13">
        <v>69249</v>
      </c>
      <c r="M114" s="13">
        <v>67056</v>
      </c>
      <c r="N114" s="13">
        <v>64799</v>
      </c>
      <c r="O114" s="13">
        <v>61241</v>
      </c>
      <c r="P114" s="13">
        <v>67980</v>
      </c>
      <c r="Q114" s="13">
        <v>75205</v>
      </c>
      <c r="R114" s="13">
        <v>82070</v>
      </c>
      <c r="S114" s="13">
        <v>76793</v>
      </c>
      <c r="T114" s="13">
        <v>81188</v>
      </c>
      <c r="U114" s="13">
        <v>84972</v>
      </c>
      <c r="V114" s="13">
        <v>102506</v>
      </c>
      <c r="W114" s="13">
        <v>101326</v>
      </c>
      <c r="X114" s="13">
        <v>106345</v>
      </c>
      <c r="Y114" s="13">
        <v>101577</v>
      </c>
      <c r="Z114" s="13">
        <v>121179</v>
      </c>
      <c r="AA114" s="13">
        <v>144647</v>
      </c>
      <c r="AB114" s="26">
        <f t="shared" ref="AB114:AH114" si="96">AA114+AB30+AB195+AB194</f>
        <v>161717.61610700001</v>
      </c>
      <c r="AC114" s="26">
        <f t="shared" si="96"/>
        <v>178641.90103850001</v>
      </c>
      <c r="AD114" s="26">
        <f t="shared" si="96"/>
        <v>197849.56394690002</v>
      </c>
      <c r="AE114" s="26">
        <f t="shared" si="96"/>
        <v>215258.54738440004</v>
      </c>
      <c r="AF114" s="26">
        <f t="shared" si="96"/>
        <v>233827.50538357502</v>
      </c>
      <c r="AG114" s="26">
        <f t="shared" si="96"/>
        <v>253859.750004475</v>
      </c>
      <c r="AH114" s="26">
        <f t="shared" si="96"/>
        <v>277974.41137397499</v>
      </c>
      <c r="AJ114" s="13">
        <v>69761</v>
      </c>
      <c r="AK114" s="13">
        <v>64799</v>
      </c>
      <c r="AL114" s="13">
        <v>82070</v>
      </c>
      <c r="AM114" s="13">
        <v>102506</v>
      </c>
      <c r="AN114" s="13">
        <v>121179</v>
      </c>
      <c r="AO114" s="26">
        <f>AD114</f>
        <v>197849.56394690002</v>
      </c>
      <c r="AP114" s="26">
        <f>AH114</f>
        <v>277974.41137397499</v>
      </c>
      <c r="AQ114" s="26">
        <f>AP114+AQ30+AQ195+AQ194</f>
        <v>375916.6600332153</v>
      </c>
      <c r="AR114" s="26">
        <f>AQ114+AR30+AR195+AR194</f>
        <v>490852.35888793954</v>
      </c>
      <c r="AS114" s="26">
        <f>AR114+AS30+AS195+AS194</f>
        <v>625287.95219923137</v>
      </c>
    </row>
    <row r="115" spans="2:45" x14ac:dyDescent="0.25">
      <c r="B115" s="6" t="s">
        <v>130</v>
      </c>
      <c r="G115" s="10">
        <f t="shared" ref="G115:AH115" si="97">G112+G113+G114</f>
        <v>133657</v>
      </c>
      <c r="H115" s="10">
        <f t="shared" si="97"/>
        <v>138227</v>
      </c>
      <c r="I115" s="10">
        <f t="shared" si="97"/>
        <v>133360</v>
      </c>
      <c r="J115" s="10">
        <f t="shared" si="97"/>
        <v>124879</v>
      </c>
      <c r="K115" s="10">
        <f t="shared" si="97"/>
        <v>123228</v>
      </c>
      <c r="L115" s="10">
        <f t="shared" si="97"/>
        <v>125767</v>
      </c>
      <c r="M115" s="10">
        <f t="shared" si="97"/>
        <v>124094</v>
      </c>
      <c r="N115" s="10">
        <f t="shared" si="97"/>
        <v>125713</v>
      </c>
      <c r="O115" s="10">
        <f t="shared" si="97"/>
        <v>124795</v>
      </c>
      <c r="P115" s="10">
        <f t="shared" si="97"/>
        <v>134033</v>
      </c>
      <c r="Q115" s="10">
        <f t="shared" si="97"/>
        <v>142873</v>
      </c>
      <c r="R115" s="10">
        <f t="shared" si="97"/>
        <v>153168</v>
      </c>
      <c r="S115" s="10">
        <f t="shared" si="97"/>
        <v>149529</v>
      </c>
      <c r="T115" s="10">
        <f t="shared" si="97"/>
        <v>156763</v>
      </c>
      <c r="U115" s="10">
        <f t="shared" si="97"/>
        <v>164529</v>
      </c>
      <c r="V115" s="10">
        <f t="shared" si="97"/>
        <v>182637</v>
      </c>
      <c r="W115" s="10">
        <f t="shared" si="97"/>
        <v>185029</v>
      </c>
      <c r="X115" s="10">
        <f t="shared" si="97"/>
        <v>195070</v>
      </c>
      <c r="Y115" s="10">
        <f t="shared" si="97"/>
        <v>194066</v>
      </c>
      <c r="Z115" s="10">
        <f t="shared" si="97"/>
        <v>217243</v>
      </c>
      <c r="AA115" s="10">
        <f t="shared" si="97"/>
        <v>243681</v>
      </c>
      <c r="AB115" s="10">
        <f t="shared" si="97"/>
        <v>262841.100882</v>
      </c>
      <c r="AC115" s="10">
        <f t="shared" si="97"/>
        <v>281993.31711350003</v>
      </c>
      <c r="AD115" s="10">
        <f t="shared" si="97"/>
        <v>303762.51137190004</v>
      </c>
      <c r="AE115" s="10">
        <f t="shared" si="97"/>
        <v>323539.79605940008</v>
      </c>
      <c r="AF115" s="10">
        <f t="shared" si="97"/>
        <v>344597.655940825</v>
      </c>
      <c r="AG115" s="10">
        <f t="shared" si="97"/>
        <v>367261.94439572503</v>
      </c>
      <c r="AH115" s="10">
        <f t="shared" si="97"/>
        <v>394377.22983222501</v>
      </c>
      <c r="AJ115" s="10">
        <f>AJ112+AJ113+AJ114</f>
        <v>124879</v>
      </c>
      <c r="AK115" s="10">
        <f>AK112+AK113+AK114</f>
        <v>125713</v>
      </c>
      <c r="AL115" s="10">
        <f>AL112+AL113+AL114</f>
        <v>153168</v>
      </c>
      <c r="AM115" s="10">
        <f>AM112+AM113+AM114</f>
        <v>182637</v>
      </c>
      <c r="AN115" s="10">
        <f>AN112+AN113+AN114</f>
        <v>217243</v>
      </c>
      <c r="AO115" s="27">
        <f>AD115</f>
        <v>303762.51137190004</v>
      </c>
      <c r="AP115" s="27">
        <f>AH115</f>
        <v>394377.22983222501</v>
      </c>
      <c r="AQ115" s="10">
        <f>AQ112+AQ113+AQ114</f>
        <v>502766.0754540253</v>
      </c>
      <c r="AR115" s="10">
        <f>AR112+AR113+AR114</f>
        <v>628934.22103114997</v>
      </c>
      <c r="AS115" s="10">
        <f>AS112+AS113+AS114</f>
        <v>774828.29179137363</v>
      </c>
    </row>
    <row r="116" spans="2:45" x14ac:dyDescent="0.25">
      <c r="D116" s="3" t="s">
        <v>131</v>
      </c>
      <c r="G116" s="11">
        <f>IF(_reported!G18="","",G115-_reported!G18)</f>
        <v>0</v>
      </c>
      <c r="H116" s="11">
        <f>IF(_reported!H18="","",H115-_reported!H18)</f>
        <v>0</v>
      </c>
      <c r="I116" s="11">
        <f>IF(_reported!I18="","",I115-_reported!I18)</f>
        <v>0</v>
      </c>
      <c r="J116" s="11">
        <f>IF(_reported!J18="","",J115-_reported!J18)</f>
        <v>0</v>
      </c>
      <c r="K116" s="11">
        <f>IF(_reported!K18="","",K115-_reported!K18)</f>
        <v>0</v>
      </c>
      <c r="L116" s="11">
        <f>IF(_reported!L18="","",L115-_reported!L18)</f>
        <v>0</v>
      </c>
      <c r="M116" s="11">
        <f>IF(_reported!M18="","",M115-_reported!M18)</f>
        <v>0</v>
      </c>
      <c r="N116" s="11">
        <f>IF(_reported!N18="","",N115-_reported!N18)</f>
        <v>0</v>
      </c>
      <c r="O116" s="11">
        <f>IF(_reported!O18="","",O115-_reported!O18)</f>
        <v>0</v>
      </c>
      <c r="P116" s="11">
        <f>IF(_reported!P18="","",P115-_reported!P18)</f>
        <v>0</v>
      </c>
      <c r="Q116" s="11">
        <f>IF(_reported!Q18="","",Q115-_reported!Q18)</f>
        <v>0</v>
      </c>
      <c r="R116" s="11">
        <f>IF(_reported!R18="","",R115-_reported!R18)</f>
        <v>0</v>
      </c>
      <c r="S116" s="11">
        <f>IF(_reported!S18="","",S115-_reported!S18)</f>
        <v>0</v>
      </c>
      <c r="T116" s="11">
        <f>IF(_reported!T18="","",T115-_reported!T18)</f>
        <v>0</v>
      </c>
      <c r="U116" s="11">
        <f>IF(_reported!U18="","",U115-_reported!U18)</f>
        <v>0</v>
      </c>
      <c r="V116" s="11">
        <f>IF(_reported!V18="","",V115-_reported!V18)</f>
        <v>0</v>
      </c>
      <c r="W116" s="11">
        <f>IF(_reported!W18="","",W115-_reported!W18)</f>
        <v>0</v>
      </c>
      <c r="X116" s="11">
        <f>IF(_reported!X18="","",X115-_reported!X18)</f>
        <v>0</v>
      </c>
      <c r="Y116" s="11">
        <f>IF(_reported!Y18="","",Y115-_reported!Y18)</f>
        <v>0</v>
      </c>
      <c r="Z116" s="11">
        <f>IF(_reported!Z18="","",Z115-_reported!Z18)</f>
        <v>0</v>
      </c>
      <c r="AA116" s="11">
        <f>IF(_reported!AA18="","",AA115-_reported!AA18)</f>
        <v>0</v>
      </c>
      <c r="AJ116" s="11">
        <f>IF(_reported!AJ18="","",AJ115-_reported!AJ18)</f>
        <v>0</v>
      </c>
      <c r="AK116" s="11">
        <f>IF(_reported!AK18="","",AK115-_reported!AK18)</f>
        <v>0</v>
      </c>
      <c r="AL116" s="11">
        <f>IF(_reported!AL18="","",AL115-_reported!AL18)</f>
        <v>0</v>
      </c>
      <c r="AM116" s="11">
        <f>IF(_reported!AM18="","",AM115-_reported!AM18)</f>
        <v>0</v>
      </c>
      <c r="AN116" s="11">
        <f>IF(_reported!AN18="","",AN115-_reported!AN18)</f>
        <v>0</v>
      </c>
    </row>
    <row r="118" spans="2:45" x14ac:dyDescent="0.25">
      <c r="B118" s="6" t="s">
        <v>132</v>
      </c>
      <c r="G118" s="10">
        <f t="shared" ref="G118:AH118" si="98">G109+G115</f>
        <v>163523</v>
      </c>
      <c r="H118" s="10">
        <f t="shared" si="98"/>
        <v>170609</v>
      </c>
      <c r="I118" s="10">
        <f t="shared" si="98"/>
        <v>169585</v>
      </c>
      <c r="J118" s="10">
        <f t="shared" si="98"/>
        <v>165987</v>
      </c>
      <c r="K118" s="10">
        <f t="shared" si="98"/>
        <v>164218</v>
      </c>
      <c r="L118" s="10">
        <f t="shared" si="98"/>
        <v>169779</v>
      </c>
      <c r="M118" s="10">
        <f t="shared" si="98"/>
        <v>178894</v>
      </c>
      <c r="N118" s="10">
        <f t="shared" si="98"/>
        <v>185727</v>
      </c>
      <c r="O118" s="10">
        <f t="shared" si="98"/>
        <v>184491</v>
      </c>
      <c r="P118" s="10">
        <f t="shared" si="98"/>
        <v>206688</v>
      </c>
      <c r="Q118" s="10">
        <f t="shared" si="98"/>
        <v>216274</v>
      </c>
      <c r="R118" s="10">
        <f t="shared" si="98"/>
        <v>229623</v>
      </c>
      <c r="S118" s="10">
        <f t="shared" si="98"/>
        <v>222844</v>
      </c>
      <c r="T118" s="10">
        <f t="shared" si="98"/>
        <v>230238</v>
      </c>
      <c r="U118" s="10">
        <f t="shared" si="98"/>
        <v>256408</v>
      </c>
      <c r="V118" s="10">
        <f t="shared" si="98"/>
        <v>276054</v>
      </c>
      <c r="W118" s="10">
        <f t="shared" si="98"/>
        <v>280213</v>
      </c>
      <c r="X118" s="10">
        <f t="shared" si="98"/>
        <v>294744</v>
      </c>
      <c r="Y118" s="10">
        <f t="shared" si="98"/>
        <v>303844</v>
      </c>
      <c r="Z118" s="10">
        <f t="shared" si="98"/>
        <v>366021</v>
      </c>
      <c r="AA118" s="10">
        <f t="shared" si="98"/>
        <v>395250</v>
      </c>
      <c r="AB118" s="10">
        <f t="shared" si="98"/>
        <v>417087.45463200001</v>
      </c>
      <c r="AC118" s="10">
        <f t="shared" si="98"/>
        <v>441627.39651350002</v>
      </c>
      <c r="AD118" s="10">
        <f t="shared" si="98"/>
        <v>488159.85882390005</v>
      </c>
      <c r="AE118" s="10">
        <f t="shared" si="98"/>
        <v>506620.36970756005</v>
      </c>
      <c r="AF118" s="10">
        <f t="shared" si="98"/>
        <v>548312.3097433378</v>
      </c>
      <c r="AG118" s="10">
        <f t="shared" si="98"/>
        <v>577337.68909893883</v>
      </c>
      <c r="AH118" s="10">
        <f t="shared" si="98"/>
        <v>630908.38681769592</v>
      </c>
      <c r="AJ118" s="10">
        <f>AJ109+AJ115</f>
        <v>165987</v>
      </c>
      <c r="AK118" s="10">
        <f>AK109+AK115</f>
        <v>185727</v>
      </c>
      <c r="AL118" s="10">
        <f>AL109+AL115</f>
        <v>229623</v>
      </c>
      <c r="AM118" s="10">
        <f>AM109+AM115</f>
        <v>276054</v>
      </c>
      <c r="AN118" s="10">
        <f>AN109+AN115</f>
        <v>366021</v>
      </c>
      <c r="AO118" s="27">
        <f>AD118</f>
        <v>488159.85882390005</v>
      </c>
      <c r="AP118" s="27">
        <f>AH118</f>
        <v>630908.38681769592</v>
      </c>
      <c r="AQ118" s="10">
        <f>AQ109+AQ115</f>
        <v>774893.99027259042</v>
      </c>
      <c r="AR118" s="10">
        <f>AR109+AR115</f>
        <v>941361.16507710807</v>
      </c>
      <c r="AS118" s="10">
        <f>AS109+AS115</f>
        <v>1123856.6462473134</v>
      </c>
    </row>
    <row r="119" spans="2:45" x14ac:dyDescent="0.25">
      <c r="D119" s="3" t="s">
        <v>133</v>
      </c>
      <c r="G119" s="11">
        <f>IF(_reported!G19="","",G118-_reported!G19)</f>
        <v>0</v>
      </c>
      <c r="H119" s="11">
        <f>IF(_reported!H19="","",H118-_reported!H19)</f>
        <v>0</v>
      </c>
      <c r="I119" s="11">
        <f>IF(_reported!I19="","",I118-_reported!I19)</f>
        <v>0</v>
      </c>
      <c r="J119" s="11">
        <f>IF(_reported!J19="","",J118-_reported!J19)</f>
        <v>0</v>
      </c>
      <c r="K119" s="11">
        <f>IF(_reported!K19="","",K118-_reported!K19)</f>
        <v>0</v>
      </c>
      <c r="L119" s="11">
        <f>IF(_reported!L19="","",L118-_reported!L19)</f>
        <v>0</v>
      </c>
      <c r="M119" s="11">
        <f>IF(_reported!M19="","",M118-_reported!M19)</f>
        <v>0</v>
      </c>
      <c r="N119" s="11">
        <f>IF(_reported!N19="","",N118-_reported!N19)</f>
        <v>0</v>
      </c>
      <c r="O119" s="11">
        <f>IF(_reported!O19="","",O118-_reported!O19)</f>
        <v>0</v>
      </c>
      <c r="P119" s="11">
        <f>IF(_reported!P19="","",P118-_reported!P19)</f>
        <v>0</v>
      </c>
      <c r="Q119" s="11">
        <f>IF(_reported!Q19="","",Q118-_reported!Q19)</f>
        <v>0</v>
      </c>
      <c r="R119" s="11">
        <f>IF(_reported!R19="","",R118-_reported!R19)</f>
        <v>0</v>
      </c>
      <c r="S119" s="11">
        <f>IF(_reported!S19="","",S118-_reported!S19)</f>
        <v>0</v>
      </c>
      <c r="T119" s="11">
        <f>IF(_reported!T19="","",T118-_reported!T19)</f>
        <v>0</v>
      </c>
      <c r="U119" s="11">
        <f>IF(_reported!U19="","",U118-_reported!U19)</f>
        <v>0</v>
      </c>
      <c r="V119" s="11">
        <f>IF(_reported!V19="","",V118-_reported!V19)</f>
        <v>0</v>
      </c>
      <c r="W119" s="11">
        <f>IF(_reported!W19="","",W118-_reported!W19)</f>
        <v>0</v>
      </c>
      <c r="X119" s="11">
        <f>IF(_reported!X19="","",X118-_reported!X19)</f>
        <v>0</v>
      </c>
      <c r="Y119" s="11">
        <f>IF(_reported!Y19="","",Y118-_reported!Y19)</f>
        <v>0</v>
      </c>
      <c r="Z119" s="11">
        <f>IF(_reported!Z19="","",Z118-_reported!Z19)</f>
        <v>0</v>
      </c>
      <c r="AA119" s="11">
        <f>IF(_reported!AA19="","",AA118-_reported!AA19)</f>
        <v>0</v>
      </c>
      <c r="AJ119" s="11">
        <f>IF(_reported!AJ19="","",AJ118-_reported!AJ19)</f>
        <v>0</v>
      </c>
      <c r="AK119" s="11">
        <f>IF(_reported!AK19="","",AK118-_reported!AK19)</f>
        <v>0</v>
      </c>
      <c r="AL119" s="11">
        <f>IF(_reported!AL19="","",AL118-_reported!AL19)</f>
        <v>0</v>
      </c>
      <c r="AM119" s="11">
        <f>IF(_reported!AM19="","",AM118-_reported!AM19)</f>
        <v>0</v>
      </c>
      <c r="AN119" s="11">
        <f>IF(_reported!AN19="","",AN118-_reported!AN19)</f>
        <v>0</v>
      </c>
    </row>
    <row r="121" spans="2:45" x14ac:dyDescent="0.25">
      <c r="B121" s="6" t="s">
        <v>134</v>
      </c>
      <c r="G121" s="16">
        <f t="shared" ref="G121:AH121" si="99">G96-G118</f>
        <v>0</v>
      </c>
      <c r="H121" s="16">
        <f t="shared" si="99"/>
        <v>0</v>
      </c>
      <c r="I121" s="16">
        <f t="shared" si="99"/>
        <v>0</v>
      </c>
      <c r="J121" s="16">
        <f t="shared" si="99"/>
        <v>0</v>
      </c>
      <c r="K121" s="16">
        <f t="shared" si="99"/>
        <v>0</v>
      </c>
      <c r="L121" s="16">
        <f t="shared" si="99"/>
        <v>0</v>
      </c>
      <c r="M121" s="16">
        <f t="shared" si="99"/>
        <v>0</v>
      </c>
      <c r="N121" s="16">
        <f t="shared" si="99"/>
        <v>0</v>
      </c>
      <c r="O121" s="16">
        <f t="shared" si="99"/>
        <v>0</v>
      </c>
      <c r="P121" s="16">
        <f t="shared" si="99"/>
        <v>0</v>
      </c>
      <c r="Q121" s="16">
        <f t="shared" si="99"/>
        <v>0</v>
      </c>
      <c r="R121" s="16">
        <f t="shared" si="99"/>
        <v>0</v>
      </c>
      <c r="S121" s="16">
        <f t="shared" si="99"/>
        <v>0</v>
      </c>
      <c r="T121" s="16">
        <f t="shared" si="99"/>
        <v>0</v>
      </c>
      <c r="U121" s="16">
        <f t="shared" si="99"/>
        <v>0</v>
      </c>
      <c r="V121" s="16">
        <f t="shared" si="99"/>
        <v>0</v>
      </c>
      <c r="W121" s="16">
        <f t="shared" si="99"/>
        <v>0</v>
      </c>
      <c r="X121" s="16">
        <f t="shared" si="99"/>
        <v>0</v>
      </c>
      <c r="Y121" s="16">
        <f t="shared" si="99"/>
        <v>0</v>
      </c>
      <c r="Z121" s="16">
        <f t="shared" si="99"/>
        <v>0</v>
      </c>
      <c r="AA121" s="16">
        <f t="shared" si="99"/>
        <v>0</v>
      </c>
      <c r="AB121" s="16">
        <f t="shared" si="99"/>
        <v>0</v>
      </c>
      <c r="AC121" s="16">
        <f t="shared" si="99"/>
        <v>0</v>
      </c>
      <c r="AD121" s="16">
        <f t="shared" si="99"/>
        <v>0</v>
      </c>
      <c r="AE121" s="16">
        <f t="shared" si="99"/>
        <v>0</v>
      </c>
      <c r="AF121" s="16">
        <f t="shared" si="99"/>
        <v>0</v>
      </c>
      <c r="AG121" s="16">
        <f t="shared" si="99"/>
        <v>0</v>
      </c>
      <c r="AH121" s="16">
        <f t="shared" si="99"/>
        <v>0</v>
      </c>
      <c r="AJ121" s="16">
        <f t="shared" ref="AJ121:AS121" si="100">AJ96-AJ118</f>
        <v>0</v>
      </c>
      <c r="AK121" s="16">
        <f t="shared" si="100"/>
        <v>0</v>
      </c>
      <c r="AL121" s="16">
        <f t="shared" si="100"/>
        <v>0</v>
      </c>
      <c r="AM121" s="16">
        <f t="shared" si="100"/>
        <v>0</v>
      </c>
      <c r="AN121" s="16">
        <f t="shared" si="100"/>
        <v>0</v>
      </c>
      <c r="AO121" s="32">
        <f t="shared" si="100"/>
        <v>0</v>
      </c>
      <c r="AP121" s="32">
        <f t="shared" si="100"/>
        <v>0</v>
      </c>
      <c r="AQ121" s="16">
        <f t="shared" si="100"/>
        <v>0</v>
      </c>
      <c r="AR121" s="16">
        <f t="shared" si="100"/>
        <v>0</v>
      </c>
      <c r="AS121" s="16">
        <f t="shared" si="100"/>
        <v>0</v>
      </c>
    </row>
    <row r="124" spans="2:45" ht="15.75" x14ac:dyDescent="0.25">
      <c r="B124" s="15" t="s">
        <v>135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</row>
    <row r="126" spans="2:45" x14ac:dyDescent="0.25">
      <c r="D126" s="8" t="s">
        <v>136</v>
      </c>
      <c r="G126" s="17">
        <f t="shared" ref="G126:AH126" si="101">IFERROR(G88/G102,"")</f>
        <v>6.0802075961311628</v>
      </c>
      <c r="H126" s="17">
        <f t="shared" si="101"/>
        <v>5.4253731343283578</v>
      </c>
      <c r="I126" s="17">
        <f t="shared" si="101"/>
        <v>4.2342802604985401</v>
      </c>
      <c r="J126" s="17">
        <f t="shared" si="101"/>
        <v>3.1542938254080908</v>
      </c>
      <c r="K126" s="17">
        <f t="shared" si="101"/>
        <v>2.8106326472541023</v>
      </c>
      <c r="L126" s="17">
        <f t="shared" si="101"/>
        <v>2.5200072016923976</v>
      </c>
      <c r="M126" s="17">
        <f t="shared" si="101"/>
        <v>2.5704147749812667</v>
      </c>
      <c r="N126" s="17">
        <f t="shared" si="101"/>
        <v>2.2033967290757048</v>
      </c>
      <c r="O126" s="17">
        <f t="shared" si="101"/>
        <v>2.0678066270044519</v>
      </c>
      <c r="P126" s="17">
        <f t="shared" si="101"/>
        <v>2.3247886100063502</v>
      </c>
      <c r="Q126" s="17">
        <f t="shared" si="101"/>
        <v>2.5671612459467426</v>
      </c>
      <c r="R126" s="17">
        <f t="shared" si="101"/>
        <v>2.6709949937421777</v>
      </c>
      <c r="S126" s="17">
        <f t="shared" si="101"/>
        <v>2.6806875200170812</v>
      </c>
      <c r="T126" s="17">
        <f t="shared" si="101"/>
        <v>2.8303584654125316</v>
      </c>
      <c r="U126" s="17">
        <f t="shared" si="101"/>
        <v>2.7322832283228324</v>
      </c>
      <c r="V126" s="17">
        <f t="shared" si="101"/>
        <v>2.9778842719371355</v>
      </c>
      <c r="W126" s="17">
        <f t="shared" si="101"/>
        <v>2.6623487754499853</v>
      </c>
      <c r="X126" s="17">
        <f t="shared" si="101"/>
        <v>1.9732743600053613</v>
      </c>
      <c r="Y126" s="17">
        <f t="shared" si="101"/>
        <v>1.9784079225066291</v>
      </c>
      <c r="Z126" s="17">
        <f t="shared" si="101"/>
        <v>2.5987666124868536</v>
      </c>
      <c r="AA126" s="17">
        <f t="shared" si="101"/>
        <v>2.3477637798643936</v>
      </c>
      <c r="AB126" s="33">
        <f t="shared" si="101"/>
        <v>2.2079980320922314</v>
      </c>
      <c r="AC126" s="33">
        <f t="shared" si="101"/>
        <v>1.9558044423148846</v>
      </c>
      <c r="AD126" s="33">
        <f t="shared" si="101"/>
        <v>1.9340311079036503</v>
      </c>
      <c r="AE126" s="33">
        <f t="shared" si="101"/>
        <v>1.8827659049988554</v>
      </c>
      <c r="AF126" s="33">
        <f t="shared" si="101"/>
        <v>1.9962881521054729</v>
      </c>
      <c r="AG126" s="33">
        <f t="shared" si="101"/>
        <v>1.847322755902876</v>
      </c>
      <c r="AH126" s="33">
        <f t="shared" si="101"/>
        <v>1.8802482902261095</v>
      </c>
      <c r="AJ126" s="17">
        <f t="shared" ref="AJ126:AS126" si="102">IFERROR(AJ88/AJ102,"")</f>
        <v>3.1542938254080908</v>
      </c>
      <c r="AK126" s="17">
        <f t="shared" si="102"/>
        <v>2.2033967290757048</v>
      </c>
      <c r="AL126" s="17">
        <f t="shared" si="102"/>
        <v>2.6709949937421777</v>
      </c>
      <c r="AM126" s="17">
        <f t="shared" si="102"/>
        <v>2.9778842719371355</v>
      </c>
      <c r="AN126" s="17">
        <f t="shared" si="102"/>
        <v>2.5987666124868536</v>
      </c>
      <c r="AO126" s="33">
        <f t="shared" si="102"/>
        <v>1.9340311079036503</v>
      </c>
      <c r="AP126" s="33">
        <f t="shared" si="102"/>
        <v>1.8802482902261095</v>
      </c>
      <c r="AQ126" s="33">
        <f t="shared" si="102"/>
        <v>2.1290877137908062</v>
      </c>
      <c r="AR126" s="33">
        <f t="shared" si="102"/>
        <v>2.4842295250959698</v>
      </c>
      <c r="AS126" s="33">
        <f t="shared" si="102"/>
        <v>3.0209710152978051</v>
      </c>
    </row>
    <row r="127" spans="2:45" x14ac:dyDescent="0.25">
      <c r="D127" s="8" t="s">
        <v>137</v>
      </c>
      <c r="G127" s="17">
        <f t="shared" ref="G127:AH127" si="103">IFERROR((G84+G85+G86)/G102,"")</f>
        <v>5.8579067390107733</v>
      </c>
      <c r="H127" s="17">
        <f t="shared" si="103"/>
        <v>5.09466182600511</v>
      </c>
      <c r="I127" s="17">
        <f t="shared" si="103"/>
        <v>3.9390860094318438</v>
      </c>
      <c r="J127" s="17">
        <f t="shared" si="103"/>
        <v>2.9352732434350601</v>
      </c>
      <c r="K127" s="17">
        <f t="shared" si="103"/>
        <v>2.6216446931613393</v>
      </c>
      <c r="L127" s="17">
        <f t="shared" si="103"/>
        <v>2.3411801773416752</v>
      </c>
      <c r="M127" s="17">
        <f t="shared" si="103"/>
        <v>2.3362718737603032</v>
      </c>
      <c r="N127" s="17">
        <f t="shared" si="103"/>
        <v>2.0056242137201212</v>
      </c>
      <c r="O127" s="17">
        <f t="shared" si="103"/>
        <v>1.9102084236239707</v>
      </c>
      <c r="P127" s="17">
        <f t="shared" si="103"/>
        <v>2.2043715116473379</v>
      </c>
      <c r="Q127" s="17">
        <f t="shared" si="103"/>
        <v>2.4259604991647832</v>
      </c>
      <c r="R127" s="17">
        <f t="shared" si="103"/>
        <v>2.5523153942428034</v>
      </c>
      <c r="S127" s="17">
        <f t="shared" si="103"/>
        <v>2.5461727340664035</v>
      </c>
      <c r="T127" s="17">
        <f t="shared" si="103"/>
        <v>2.6879351207228557</v>
      </c>
      <c r="U127" s="17">
        <f t="shared" si="103"/>
        <v>2.5682568256825684</v>
      </c>
      <c r="V127" s="17">
        <f t="shared" si="103"/>
        <v>2.8220323848077151</v>
      </c>
      <c r="W127" s="17">
        <f t="shared" si="103"/>
        <v>2.5005606373561524</v>
      </c>
      <c r="X127" s="17">
        <f t="shared" si="103"/>
        <v>1.7057230934191128</v>
      </c>
      <c r="Y127" s="17">
        <f t="shared" si="103"/>
        <v>1.6706802316142648</v>
      </c>
      <c r="Z127" s="17">
        <f t="shared" si="103"/>
        <v>2.4228176689932117</v>
      </c>
      <c r="AA127" s="17">
        <f t="shared" si="103"/>
        <v>2.1100250251320771</v>
      </c>
      <c r="AB127" s="33">
        <f t="shared" si="103"/>
        <v>1.9812037119637329</v>
      </c>
      <c r="AC127" s="33">
        <f t="shared" si="103"/>
        <v>1.7291708308835774</v>
      </c>
      <c r="AD127" s="33">
        <f t="shared" si="103"/>
        <v>1.70662933640946</v>
      </c>
      <c r="AE127" s="33">
        <f t="shared" si="103"/>
        <v>1.6573533813732375</v>
      </c>
      <c r="AF127" s="33">
        <f t="shared" si="103"/>
        <v>1.7712540696141679</v>
      </c>
      <c r="AG127" s="33">
        <f t="shared" si="103"/>
        <v>1.6225866818948353</v>
      </c>
      <c r="AH127" s="33">
        <f t="shared" si="103"/>
        <v>1.6547569913710036</v>
      </c>
      <c r="AJ127" s="17">
        <f t="shared" ref="AJ127:AS127" si="104">IFERROR((AJ84+AJ85+AJ86)/AJ102,"")</f>
        <v>2.9352732434350601</v>
      </c>
      <c r="AK127" s="17">
        <f t="shared" si="104"/>
        <v>2.0056242137201212</v>
      </c>
      <c r="AL127" s="17">
        <f t="shared" si="104"/>
        <v>2.5523153942428034</v>
      </c>
      <c r="AM127" s="17">
        <f t="shared" si="104"/>
        <v>2.8220323848077151</v>
      </c>
      <c r="AN127" s="17">
        <f t="shared" si="104"/>
        <v>2.4228176689932117</v>
      </c>
      <c r="AO127" s="33">
        <f t="shared" si="104"/>
        <v>1.70662933640946</v>
      </c>
      <c r="AP127" s="33">
        <f t="shared" si="104"/>
        <v>1.6547569913710036</v>
      </c>
      <c r="AQ127" s="33">
        <f t="shared" si="104"/>
        <v>1.9060472366181533</v>
      </c>
      <c r="AR127" s="33">
        <f t="shared" si="104"/>
        <v>2.2615710924524954</v>
      </c>
      <c r="AS127" s="33">
        <f t="shared" si="104"/>
        <v>2.7985582038208965</v>
      </c>
    </row>
    <row r="128" spans="2:45" x14ac:dyDescent="0.25">
      <c r="D128" s="8" t="s">
        <v>138</v>
      </c>
      <c r="G128" s="18">
        <f t="shared" ref="G128:AH128" si="105">G84+G85</f>
        <v>64219</v>
      </c>
      <c r="H128" s="18">
        <f t="shared" si="105"/>
        <v>64080</v>
      </c>
      <c r="I128" s="18">
        <f t="shared" si="105"/>
        <v>58075</v>
      </c>
      <c r="J128" s="18">
        <f t="shared" si="105"/>
        <v>47998</v>
      </c>
      <c r="K128" s="18">
        <f t="shared" si="105"/>
        <v>43890</v>
      </c>
      <c r="L128" s="18">
        <f t="shared" si="105"/>
        <v>40489</v>
      </c>
      <c r="M128" s="18">
        <f t="shared" si="105"/>
        <v>41776</v>
      </c>
      <c r="N128" s="18">
        <f t="shared" si="105"/>
        <v>40738</v>
      </c>
      <c r="O128" s="18">
        <f t="shared" si="105"/>
        <v>37439</v>
      </c>
      <c r="P128" s="18">
        <f t="shared" si="105"/>
        <v>53446</v>
      </c>
      <c r="Q128" s="18">
        <f t="shared" si="105"/>
        <v>61123</v>
      </c>
      <c r="R128" s="18">
        <f t="shared" si="105"/>
        <v>65403</v>
      </c>
      <c r="S128" s="18">
        <f t="shared" si="105"/>
        <v>58120</v>
      </c>
      <c r="T128" s="18">
        <f t="shared" si="105"/>
        <v>58080</v>
      </c>
      <c r="U128" s="18">
        <f t="shared" si="105"/>
        <v>70900</v>
      </c>
      <c r="V128" s="18">
        <f t="shared" si="105"/>
        <v>77815</v>
      </c>
      <c r="W128" s="18">
        <f t="shared" si="105"/>
        <v>70230</v>
      </c>
      <c r="X128" s="18">
        <f t="shared" si="105"/>
        <v>47071</v>
      </c>
      <c r="Y128" s="18">
        <f t="shared" si="105"/>
        <v>44448</v>
      </c>
      <c r="Z128" s="18">
        <f t="shared" si="105"/>
        <v>81592</v>
      </c>
      <c r="AA128" s="18">
        <f t="shared" si="105"/>
        <v>81180</v>
      </c>
      <c r="AB128" s="25">
        <f t="shared" si="105"/>
        <v>74769.124857000003</v>
      </c>
      <c r="AC128" s="25">
        <f t="shared" si="105"/>
        <v>67052.161093125003</v>
      </c>
      <c r="AD128" s="25">
        <f t="shared" si="105"/>
        <v>75446.862095238132</v>
      </c>
      <c r="AE128" s="25">
        <f t="shared" si="105"/>
        <v>67899.618375561302</v>
      </c>
      <c r="AF128" s="25">
        <f t="shared" si="105"/>
        <v>77994.266281761855</v>
      </c>
      <c r="AG128" s="25">
        <f t="shared" si="105"/>
        <v>73666.678703930083</v>
      </c>
      <c r="AH128" s="25">
        <f t="shared" si="105"/>
        <v>85811.100751692458</v>
      </c>
      <c r="AJ128" s="18">
        <f t="shared" ref="AJ128:AS128" si="106">AJ84+AJ85</f>
        <v>47998</v>
      </c>
      <c r="AK128" s="18">
        <f t="shared" si="106"/>
        <v>40738</v>
      </c>
      <c r="AL128" s="18">
        <f t="shared" si="106"/>
        <v>65403</v>
      </c>
      <c r="AM128" s="18">
        <f t="shared" si="106"/>
        <v>77815</v>
      </c>
      <c r="AN128" s="18">
        <f t="shared" si="106"/>
        <v>81592</v>
      </c>
      <c r="AO128" s="25">
        <f t="shared" si="106"/>
        <v>75446.862095238132</v>
      </c>
      <c r="AP128" s="25">
        <f t="shared" si="106"/>
        <v>85811.100751692458</v>
      </c>
      <c r="AQ128" s="25">
        <f t="shared" si="106"/>
        <v>106053.35237076062</v>
      </c>
      <c r="AR128" s="25">
        <f t="shared" si="106"/>
        <v>151265.33024261787</v>
      </c>
      <c r="AS128" s="25">
        <f t="shared" si="106"/>
        <v>222854.74295457755</v>
      </c>
    </row>
    <row r="129" spans="4:45" x14ac:dyDescent="0.25">
      <c r="D129" s="8" t="s">
        <v>139</v>
      </c>
      <c r="G129" s="18">
        <f t="shared" ref="G129:AH129" si="107">G106</f>
        <v>0</v>
      </c>
      <c r="H129" s="18">
        <f t="shared" si="107"/>
        <v>0</v>
      </c>
      <c r="I129" s="18">
        <f t="shared" si="107"/>
        <v>0</v>
      </c>
      <c r="J129" s="18">
        <f t="shared" si="107"/>
        <v>0</v>
      </c>
      <c r="K129" s="18">
        <f t="shared" si="107"/>
        <v>0</v>
      </c>
      <c r="L129" s="18">
        <f t="shared" si="107"/>
        <v>0</v>
      </c>
      <c r="M129" s="18">
        <f t="shared" si="107"/>
        <v>9922</v>
      </c>
      <c r="N129" s="18">
        <f t="shared" si="107"/>
        <v>9923</v>
      </c>
      <c r="O129" s="18">
        <f t="shared" si="107"/>
        <v>9925</v>
      </c>
      <c r="P129" s="18">
        <f t="shared" si="107"/>
        <v>18382</v>
      </c>
      <c r="Q129" s="18">
        <f t="shared" si="107"/>
        <v>18383</v>
      </c>
      <c r="R129" s="18">
        <f t="shared" si="107"/>
        <v>18385</v>
      </c>
      <c r="S129" s="18">
        <f t="shared" si="107"/>
        <v>18387</v>
      </c>
      <c r="T129" s="18">
        <f t="shared" si="107"/>
        <v>18389</v>
      </c>
      <c r="U129" s="18">
        <f t="shared" si="107"/>
        <v>28823</v>
      </c>
      <c r="V129" s="18">
        <f t="shared" si="107"/>
        <v>28826</v>
      </c>
      <c r="W129" s="18">
        <f t="shared" si="107"/>
        <v>28829</v>
      </c>
      <c r="X129" s="18">
        <f t="shared" si="107"/>
        <v>28832</v>
      </c>
      <c r="Y129" s="18">
        <f t="shared" si="107"/>
        <v>28834</v>
      </c>
      <c r="Z129" s="18">
        <f t="shared" si="107"/>
        <v>58744</v>
      </c>
      <c r="AA129" s="18">
        <f t="shared" si="107"/>
        <v>58748</v>
      </c>
      <c r="AB129" s="25">
        <f t="shared" si="107"/>
        <v>58748</v>
      </c>
      <c r="AC129" s="25">
        <f t="shared" si="107"/>
        <v>58748</v>
      </c>
      <c r="AD129" s="25">
        <f t="shared" si="107"/>
        <v>73748</v>
      </c>
      <c r="AE129" s="25">
        <f t="shared" si="107"/>
        <v>73748</v>
      </c>
      <c r="AF129" s="25">
        <f t="shared" si="107"/>
        <v>88748</v>
      </c>
      <c r="AG129" s="25">
        <f t="shared" si="107"/>
        <v>88748</v>
      </c>
      <c r="AH129" s="25">
        <f t="shared" si="107"/>
        <v>103748</v>
      </c>
      <c r="AJ129" s="18">
        <f t="shared" ref="AJ129:AS129" si="108">AJ106</f>
        <v>0</v>
      </c>
      <c r="AK129" s="18">
        <f t="shared" si="108"/>
        <v>9923</v>
      </c>
      <c r="AL129" s="18">
        <f t="shared" si="108"/>
        <v>18385</v>
      </c>
      <c r="AM129" s="18">
        <f t="shared" si="108"/>
        <v>28826</v>
      </c>
      <c r="AN129" s="18">
        <f t="shared" si="108"/>
        <v>58744</v>
      </c>
      <c r="AO129" s="25">
        <f t="shared" si="108"/>
        <v>73748</v>
      </c>
      <c r="AP129" s="25">
        <f t="shared" si="108"/>
        <v>103748</v>
      </c>
      <c r="AQ129" s="25">
        <f t="shared" si="108"/>
        <v>128748</v>
      </c>
      <c r="AR129" s="25">
        <f t="shared" si="108"/>
        <v>148748</v>
      </c>
      <c r="AS129" s="25">
        <f t="shared" si="108"/>
        <v>163748</v>
      </c>
    </row>
    <row r="130" spans="4:45" x14ac:dyDescent="0.25">
      <c r="D130" s="8" t="s">
        <v>140</v>
      </c>
      <c r="G130" s="18">
        <f t="shared" ref="G130:AH130" si="109">G84+G85-G106</f>
        <v>64219</v>
      </c>
      <c r="H130" s="18">
        <f t="shared" si="109"/>
        <v>64080</v>
      </c>
      <c r="I130" s="18">
        <f t="shared" si="109"/>
        <v>58075</v>
      </c>
      <c r="J130" s="18">
        <f t="shared" si="109"/>
        <v>47998</v>
      </c>
      <c r="K130" s="18">
        <f t="shared" si="109"/>
        <v>43890</v>
      </c>
      <c r="L130" s="18">
        <f t="shared" si="109"/>
        <v>40489</v>
      </c>
      <c r="M130" s="18">
        <f t="shared" si="109"/>
        <v>31854</v>
      </c>
      <c r="N130" s="18">
        <f t="shared" si="109"/>
        <v>30815</v>
      </c>
      <c r="O130" s="18">
        <f t="shared" si="109"/>
        <v>27514</v>
      </c>
      <c r="P130" s="18">
        <f t="shared" si="109"/>
        <v>35064</v>
      </c>
      <c r="Q130" s="18">
        <f t="shared" si="109"/>
        <v>42740</v>
      </c>
      <c r="R130" s="18">
        <f t="shared" si="109"/>
        <v>47018</v>
      </c>
      <c r="S130" s="18">
        <f t="shared" si="109"/>
        <v>39733</v>
      </c>
      <c r="T130" s="18">
        <f t="shared" si="109"/>
        <v>39691</v>
      </c>
      <c r="U130" s="18">
        <f t="shared" si="109"/>
        <v>42077</v>
      </c>
      <c r="V130" s="18">
        <f t="shared" si="109"/>
        <v>48989</v>
      </c>
      <c r="W130" s="18">
        <f t="shared" si="109"/>
        <v>41401</v>
      </c>
      <c r="X130" s="18">
        <f t="shared" si="109"/>
        <v>18239</v>
      </c>
      <c r="Y130" s="18">
        <f t="shared" si="109"/>
        <v>15614</v>
      </c>
      <c r="Z130" s="18">
        <f t="shared" si="109"/>
        <v>22848</v>
      </c>
      <c r="AA130" s="18">
        <f t="shared" si="109"/>
        <v>22432</v>
      </c>
      <c r="AB130" s="25">
        <f t="shared" si="109"/>
        <v>16021.124857000003</v>
      </c>
      <c r="AC130" s="25">
        <f t="shared" si="109"/>
        <v>8304.1610931250034</v>
      </c>
      <c r="AD130" s="25">
        <f t="shared" si="109"/>
        <v>1698.8620952381316</v>
      </c>
      <c r="AE130" s="25">
        <f t="shared" si="109"/>
        <v>-5848.3816244386981</v>
      </c>
      <c r="AF130" s="25">
        <f t="shared" si="109"/>
        <v>-10753.733718238145</v>
      </c>
      <c r="AG130" s="25">
        <f t="shared" si="109"/>
        <v>-15081.321296069917</v>
      </c>
      <c r="AH130" s="25">
        <f t="shared" si="109"/>
        <v>-17936.899248307542</v>
      </c>
      <c r="AJ130" s="18">
        <f t="shared" ref="AJ130:AS130" si="110">AJ84+AJ85-AJ106</f>
        <v>47998</v>
      </c>
      <c r="AK130" s="18">
        <f t="shared" si="110"/>
        <v>30815</v>
      </c>
      <c r="AL130" s="18">
        <f t="shared" si="110"/>
        <v>47018</v>
      </c>
      <c r="AM130" s="18">
        <f t="shared" si="110"/>
        <v>48989</v>
      </c>
      <c r="AN130" s="18">
        <f t="shared" si="110"/>
        <v>22848</v>
      </c>
      <c r="AO130" s="25">
        <f t="shared" si="110"/>
        <v>1698.8620952381316</v>
      </c>
      <c r="AP130" s="25">
        <f t="shared" si="110"/>
        <v>-17936.899248307542</v>
      </c>
      <c r="AQ130" s="25">
        <f t="shared" si="110"/>
        <v>-22694.647629239378</v>
      </c>
      <c r="AR130" s="25">
        <f t="shared" si="110"/>
        <v>2517.3302426178707</v>
      </c>
      <c r="AS130" s="25">
        <f t="shared" si="110"/>
        <v>59106.742954577552</v>
      </c>
    </row>
    <row r="131" spans="4:45" x14ac:dyDescent="0.25">
      <c r="D131" s="8" t="s">
        <v>141</v>
      </c>
      <c r="G131" s="17">
        <f t="shared" ref="G131:AH131" si="111">IFERROR(G106/G115,"")</f>
        <v>0</v>
      </c>
      <c r="H131" s="17">
        <f t="shared" si="111"/>
        <v>0</v>
      </c>
      <c r="I131" s="17">
        <f t="shared" si="111"/>
        <v>0</v>
      </c>
      <c r="J131" s="17">
        <f t="shared" si="111"/>
        <v>0</v>
      </c>
      <c r="K131" s="17">
        <f t="shared" si="111"/>
        <v>0</v>
      </c>
      <c r="L131" s="17">
        <f t="shared" si="111"/>
        <v>0</v>
      </c>
      <c r="M131" s="17">
        <f t="shared" si="111"/>
        <v>7.9955517591503211E-2</v>
      </c>
      <c r="N131" s="17">
        <f t="shared" si="111"/>
        <v>7.8933761822564091E-2</v>
      </c>
      <c r="O131" s="17">
        <f t="shared" si="111"/>
        <v>7.9530429905044275E-2</v>
      </c>
      <c r="P131" s="17">
        <f t="shared" si="111"/>
        <v>0.13714532988144712</v>
      </c>
      <c r="Q131" s="17">
        <f t="shared" si="111"/>
        <v>0.12866671799430263</v>
      </c>
      <c r="R131" s="17">
        <f t="shared" si="111"/>
        <v>0.12003159928966886</v>
      </c>
      <c r="S131" s="17">
        <f t="shared" si="111"/>
        <v>0.12296611359669361</v>
      </c>
      <c r="T131" s="17">
        <f t="shared" si="111"/>
        <v>0.11730446597730332</v>
      </c>
      <c r="U131" s="17">
        <f t="shared" si="111"/>
        <v>0.17518492180709783</v>
      </c>
      <c r="V131" s="17">
        <f t="shared" si="111"/>
        <v>0.157832202675252</v>
      </c>
      <c r="W131" s="17">
        <f t="shared" si="111"/>
        <v>0.15580800847434725</v>
      </c>
      <c r="X131" s="17">
        <f t="shared" si="111"/>
        <v>0.14780335264264111</v>
      </c>
      <c r="Y131" s="17">
        <f t="shared" si="111"/>
        <v>0.148578318716313</v>
      </c>
      <c r="Z131" s="17">
        <f t="shared" si="111"/>
        <v>0.27040687156778354</v>
      </c>
      <c r="AA131" s="17">
        <f t="shared" si="111"/>
        <v>0.24108568169040673</v>
      </c>
      <c r="AB131" s="33">
        <f t="shared" si="111"/>
        <v>0.22351146682487208</v>
      </c>
      <c r="AC131" s="33">
        <f t="shared" si="111"/>
        <v>0.20833117820432037</v>
      </c>
      <c r="AD131" s="33">
        <f t="shared" si="111"/>
        <v>0.24278176943865681</v>
      </c>
      <c r="AE131" s="33">
        <f t="shared" si="111"/>
        <v>0.22794104743287991</v>
      </c>
      <c r="AF131" s="33">
        <f t="shared" si="111"/>
        <v>0.25754092771669923</v>
      </c>
      <c r="AG131" s="33">
        <f t="shared" si="111"/>
        <v>0.24164768867087943</v>
      </c>
      <c r="AH131" s="33">
        <f t="shared" si="111"/>
        <v>0.26306792621910807</v>
      </c>
      <c r="AJ131" s="17">
        <f t="shared" ref="AJ131:AS131" si="112">IFERROR(AJ106/AJ115,"")</f>
        <v>0</v>
      </c>
      <c r="AK131" s="17">
        <f t="shared" si="112"/>
        <v>7.8933761822564091E-2</v>
      </c>
      <c r="AL131" s="17">
        <f t="shared" si="112"/>
        <v>0.12003159928966886</v>
      </c>
      <c r="AM131" s="17">
        <f t="shared" si="112"/>
        <v>0.157832202675252</v>
      </c>
      <c r="AN131" s="17">
        <f t="shared" si="112"/>
        <v>0.27040687156778354</v>
      </c>
      <c r="AO131" s="33">
        <f t="shared" si="112"/>
        <v>0.24278176943865681</v>
      </c>
      <c r="AP131" s="33">
        <f t="shared" si="112"/>
        <v>0.26306792621910807</v>
      </c>
      <c r="AQ131" s="33">
        <f t="shared" si="112"/>
        <v>0.25607933049924558</v>
      </c>
      <c r="AR131" s="33">
        <f t="shared" si="112"/>
        <v>0.23650804015104274</v>
      </c>
      <c r="AS131" s="33">
        <f t="shared" si="112"/>
        <v>0.21133456500590708</v>
      </c>
    </row>
    <row r="132" spans="4:45" x14ac:dyDescent="0.25">
      <c r="D132" s="8" t="s">
        <v>142</v>
      </c>
      <c r="G132" s="19">
        <f t="shared" ref="G132:AH132" si="113">IFERROR(G86/G13*91,"")</f>
        <v>35.73099996178977</v>
      </c>
      <c r="H132" s="19">
        <f t="shared" si="113"/>
        <v>36.610310554733985</v>
      </c>
      <c r="I132" s="19">
        <f t="shared" si="113"/>
        <v>37.91823509134781</v>
      </c>
      <c r="J132" s="19">
        <f t="shared" si="113"/>
        <v>37.942116361260432</v>
      </c>
      <c r="K132" s="19">
        <f t="shared" si="113"/>
        <v>37.139529883904252</v>
      </c>
      <c r="L132" s="19">
        <f t="shared" si="113"/>
        <v>36.389264772214709</v>
      </c>
      <c r="M132" s="19">
        <f t="shared" si="113"/>
        <v>36.862962294786215</v>
      </c>
      <c r="N132" s="19">
        <f t="shared" si="113"/>
        <v>38.097497279651797</v>
      </c>
      <c r="O132" s="19">
        <f t="shared" si="113"/>
        <v>35.084796648629776</v>
      </c>
      <c r="P132" s="19">
        <f t="shared" si="113"/>
        <v>35.578156249999999</v>
      </c>
      <c r="Q132" s="19">
        <f t="shared" si="113"/>
        <v>34.49610496104961</v>
      </c>
      <c r="R132" s="19">
        <f t="shared" si="113"/>
        <v>36.682680561441998</v>
      </c>
      <c r="S132" s="19">
        <f t="shared" si="113"/>
        <v>33.524345082979018</v>
      </c>
      <c r="T132" s="19">
        <f t="shared" si="113"/>
        <v>33.782632063882062</v>
      </c>
      <c r="U132" s="19">
        <f t="shared" si="113"/>
        <v>32.957205154105793</v>
      </c>
      <c r="V132" s="19">
        <f t="shared" si="113"/>
        <v>31.961434328820914</v>
      </c>
      <c r="W132" s="19">
        <f t="shared" si="113"/>
        <v>31.213640875360401</v>
      </c>
      <c r="X132" s="19">
        <f t="shared" si="113"/>
        <v>31.716705951679433</v>
      </c>
      <c r="Y132" s="19">
        <f t="shared" si="113"/>
        <v>30.716917432624946</v>
      </c>
      <c r="Z132" s="19">
        <f t="shared" si="113"/>
        <v>30.036548511512198</v>
      </c>
      <c r="AA132" s="19">
        <f t="shared" si="113"/>
        <v>28.231961783665714</v>
      </c>
      <c r="AB132" s="26">
        <f t="shared" si="113"/>
        <v>29.12</v>
      </c>
      <c r="AC132" s="26">
        <f t="shared" si="113"/>
        <v>29.12</v>
      </c>
      <c r="AD132" s="26">
        <f t="shared" si="113"/>
        <v>29.12</v>
      </c>
      <c r="AE132" s="26">
        <f t="shared" si="113"/>
        <v>29.12</v>
      </c>
      <c r="AF132" s="26">
        <f t="shared" si="113"/>
        <v>29.12</v>
      </c>
      <c r="AG132" s="26">
        <f t="shared" si="113"/>
        <v>29.12</v>
      </c>
      <c r="AH132" s="26">
        <f t="shared" si="113"/>
        <v>29.12</v>
      </c>
      <c r="AJ132" s="19">
        <f t="shared" ref="AJ132:AS132" si="114">IFERROR(AJ86/AJ13*91,"")</f>
        <v>10.833204724876833</v>
      </c>
      <c r="AK132" s="19">
        <f t="shared" si="114"/>
        <v>10.508674287576429</v>
      </c>
      <c r="AL132" s="19">
        <f t="shared" si="114"/>
        <v>10.907021393307735</v>
      </c>
      <c r="AM132" s="19">
        <f t="shared" si="114"/>
        <v>9.400879022012024</v>
      </c>
      <c r="AN132" s="19">
        <f t="shared" si="114"/>
        <v>8.9516584894957347</v>
      </c>
      <c r="AO132" s="26">
        <f t="shared" si="114"/>
        <v>8.4286107724802495</v>
      </c>
      <c r="AP132" s="26">
        <f t="shared" si="114"/>
        <v>8.3297661671983647</v>
      </c>
      <c r="AQ132" s="26">
        <f t="shared" si="114"/>
        <v>7.28</v>
      </c>
      <c r="AR132" s="26">
        <f t="shared" si="114"/>
        <v>7.28</v>
      </c>
      <c r="AS132" s="26">
        <f t="shared" si="114"/>
        <v>7.28</v>
      </c>
    </row>
    <row r="133" spans="4:45" x14ac:dyDescent="0.25">
      <c r="D133" s="8" t="s">
        <v>143</v>
      </c>
      <c r="G133" s="14">
        <f t="shared" ref="G133:AH133" si="115">IFERROR(G94/G96,"")</f>
        <v>0.11653406554429652</v>
      </c>
      <c r="H133" s="14">
        <f t="shared" si="115"/>
        <v>0.11264939129823164</v>
      </c>
      <c r="I133" s="14">
        <f t="shared" si="115"/>
        <v>0.11242149954300204</v>
      </c>
      <c r="J133" s="14">
        <f t="shared" si="115"/>
        <v>0.1156536355256737</v>
      </c>
      <c r="K133" s="14">
        <f t="shared" si="115"/>
        <v>0.12132043990305569</v>
      </c>
      <c r="L133" s="14">
        <f t="shared" si="115"/>
        <v>0.1191490113618292</v>
      </c>
      <c r="M133" s="14">
        <f t="shared" si="115"/>
        <v>0.1132961418493633</v>
      </c>
      <c r="N133" s="14">
        <f t="shared" si="115"/>
        <v>0.10933251492782417</v>
      </c>
      <c r="O133" s="14">
        <f t="shared" si="115"/>
        <v>0.11192415890206027</v>
      </c>
      <c r="P133" s="14">
        <f t="shared" si="115"/>
        <v>9.9952585539557201E-2</v>
      </c>
      <c r="Q133" s="14">
        <f t="shared" si="115"/>
        <v>9.5563960531547948E-2</v>
      </c>
      <c r="R133" s="14">
        <f t="shared" si="115"/>
        <v>8.9947435579188495E-2</v>
      </c>
      <c r="S133" s="14">
        <f t="shared" si="115"/>
        <v>9.268367108829495E-2</v>
      </c>
      <c r="T133" s="14">
        <f t="shared" si="115"/>
        <v>8.9707172577941086E-2</v>
      </c>
      <c r="U133" s="14">
        <f t="shared" si="115"/>
        <v>8.05513088515179E-2</v>
      </c>
      <c r="V133" s="14">
        <f t="shared" si="115"/>
        <v>7.481869489302817E-2</v>
      </c>
      <c r="W133" s="14">
        <f t="shared" si="115"/>
        <v>7.3708214822295892E-2</v>
      </c>
      <c r="X133" s="14">
        <f t="shared" si="115"/>
        <v>7.0074369622452032E-2</v>
      </c>
      <c r="Y133" s="14">
        <f t="shared" si="115"/>
        <v>6.9634417661694814E-2</v>
      </c>
      <c r="Z133" s="14">
        <f t="shared" si="115"/>
        <v>6.7028940962403791E-2</v>
      </c>
      <c r="AA133" s="14">
        <f t="shared" si="115"/>
        <v>6.2613535736875392E-2</v>
      </c>
      <c r="AB133" s="30">
        <f t="shared" si="115"/>
        <v>5.9335277830006618E-2</v>
      </c>
      <c r="AC133" s="30">
        <f t="shared" si="115"/>
        <v>5.6038190101830525E-2</v>
      </c>
      <c r="AD133" s="30">
        <f t="shared" si="115"/>
        <v>5.0696507614583809E-2</v>
      </c>
      <c r="AE133" s="30">
        <f t="shared" si="115"/>
        <v>4.884920046599283E-2</v>
      </c>
      <c r="AF133" s="30">
        <f t="shared" si="115"/>
        <v>4.5134861209999849E-2</v>
      </c>
      <c r="AG133" s="30">
        <f t="shared" si="115"/>
        <v>4.2865727402319156E-2</v>
      </c>
      <c r="AH133" s="30">
        <f t="shared" si="115"/>
        <v>3.9225980375421854E-2</v>
      </c>
      <c r="AJ133" s="14">
        <f t="shared" ref="AJ133:AS133" si="116">IFERROR(AJ94/AJ96,"")</f>
        <v>0.1156536355256737</v>
      </c>
      <c r="AK133" s="14">
        <f t="shared" si="116"/>
        <v>0.10933251492782417</v>
      </c>
      <c r="AL133" s="14">
        <f t="shared" si="116"/>
        <v>8.9947435579188495E-2</v>
      </c>
      <c r="AM133" s="14">
        <f t="shared" si="116"/>
        <v>7.481869489302817E-2</v>
      </c>
      <c r="AN133" s="14">
        <f t="shared" si="116"/>
        <v>6.7028940962403791E-2</v>
      </c>
      <c r="AO133" s="30">
        <f t="shared" si="116"/>
        <v>5.0696507614583809E-2</v>
      </c>
      <c r="AP133" s="30">
        <f t="shared" si="116"/>
        <v>3.9225980375421854E-2</v>
      </c>
      <c r="AQ133" s="30">
        <f t="shared" si="116"/>
        <v>3.193727182126449E-2</v>
      </c>
      <c r="AR133" s="30">
        <f t="shared" si="116"/>
        <v>2.6289590986019552E-2</v>
      </c>
      <c r="AS133" s="30">
        <f t="shared" si="116"/>
        <v>2.2020602078242295E-2</v>
      </c>
    </row>
    <row r="134" spans="4:45" x14ac:dyDescent="0.25">
      <c r="D134" s="8" t="s">
        <v>144</v>
      </c>
      <c r="G134" s="14">
        <f t="shared" ref="G134:AH134" si="117">IFERROR(G92/G96,"")</f>
        <v>0.29182439167578872</v>
      </c>
      <c r="H134" s="14">
        <f t="shared" si="117"/>
        <v>0.29839574700045135</v>
      </c>
      <c r="I134" s="14">
        <f t="shared" si="117"/>
        <v>0.31680868001297285</v>
      </c>
      <c r="J134" s="14">
        <f t="shared" si="117"/>
        <v>0.34827426244223947</v>
      </c>
      <c r="K134" s="14">
        <f t="shared" si="117"/>
        <v>0.37500152236661022</v>
      </c>
      <c r="L134" s="14">
        <f t="shared" si="117"/>
        <v>0.39809399277884777</v>
      </c>
      <c r="M134" s="14">
        <f t="shared" si="117"/>
        <v>0.41218822319362303</v>
      </c>
      <c r="N134" s="14">
        <f t="shared" si="117"/>
        <v>0.42814453472031533</v>
      </c>
      <c r="O134" s="14">
        <f t="shared" si="117"/>
        <v>0.45615233263411226</v>
      </c>
      <c r="P134" s="14">
        <f t="shared" si="117"/>
        <v>0.42551575321257162</v>
      </c>
      <c r="Q134" s="14">
        <f t="shared" si="117"/>
        <v>0.42433209724701071</v>
      </c>
      <c r="R134" s="14">
        <f t="shared" si="117"/>
        <v>0.42063295053195893</v>
      </c>
      <c r="S134" s="14">
        <f t="shared" si="117"/>
        <v>0.44384412414065444</v>
      </c>
      <c r="T134" s="14">
        <f t="shared" si="117"/>
        <v>0.44718508673633373</v>
      </c>
      <c r="U134" s="14">
        <f t="shared" si="117"/>
        <v>0.43743564943371499</v>
      </c>
      <c r="V134" s="14">
        <f t="shared" si="117"/>
        <v>0.43957341679526468</v>
      </c>
      <c r="W134" s="14">
        <f t="shared" si="117"/>
        <v>0.47666239610581951</v>
      </c>
      <c r="X134" s="14">
        <f t="shared" si="117"/>
        <v>0.49887020600928261</v>
      </c>
      <c r="Y134" s="14">
        <f t="shared" si="117"/>
        <v>0.52747462513658327</v>
      </c>
      <c r="Z134" s="14">
        <f t="shared" si="117"/>
        <v>0.48193956084486955</v>
      </c>
      <c r="AA134" s="14">
        <f t="shared" si="117"/>
        <v>0.4927919038583175</v>
      </c>
      <c r="AB134" s="30">
        <f t="shared" si="117"/>
        <v>0.52722301961591733</v>
      </c>
      <c r="AC134" s="30">
        <f t="shared" si="117"/>
        <v>0.56193717187739922</v>
      </c>
      <c r="AD134" s="30">
        <f t="shared" si="117"/>
        <v>0.57228735190502766</v>
      </c>
      <c r="AE134" s="30">
        <f t="shared" si="117"/>
        <v>0.60359005972703494</v>
      </c>
      <c r="AF134" s="30">
        <f t="shared" si="117"/>
        <v>0.60756063775320202</v>
      </c>
      <c r="AG134" s="30">
        <f t="shared" si="117"/>
        <v>0.62650680750336718</v>
      </c>
      <c r="AH134" s="30">
        <f t="shared" si="117"/>
        <v>0.62594343827316024</v>
      </c>
      <c r="AJ134" s="14">
        <f t="shared" ref="AJ134:AS134" si="118">IFERROR(AJ92/AJ96,"")</f>
        <v>0.34827426244223947</v>
      </c>
      <c r="AK134" s="14">
        <f t="shared" si="118"/>
        <v>0.42814453472031533</v>
      </c>
      <c r="AL134" s="14">
        <f t="shared" si="118"/>
        <v>0.42063295053195893</v>
      </c>
      <c r="AM134" s="14">
        <f t="shared" si="118"/>
        <v>0.43957341679526468</v>
      </c>
      <c r="AN134" s="14">
        <f t="shared" si="118"/>
        <v>0.48193956084486955</v>
      </c>
      <c r="AO134" s="30">
        <f t="shared" si="118"/>
        <v>0.57228735190502766</v>
      </c>
      <c r="AP134" s="30">
        <f t="shared" si="118"/>
        <v>0.62594343827316024</v>
      </c>
      <c r="AQ134" s="30">
        <f t="shared" si="118"/>
        <v>0.65817962360923987</v>
      </c>
      <c r="AR134" s="30">
        <f t="shared" si="118"/>
        <v>0.65441809341584611</v>
      </c>
      <c r="AS134" s="30">
        <f t="shared" si="118"/>
        <v>0.63243628194657586</v>
      </c>
    </row>
    <row r="135" spans="4:45" x14ac:dyDescent="0.25">
      <c r="D135" s="8" t="s">
        <v>145</v>
      </c>
      <c r="G135" s="14">
        <f t="shared" ref="G135:AH135" si="119">IFERROR(G30/G115,"")</f>
        <v>7.1055013953627566E-2</v>
      </c>
      <c r="H135" s="14">
        <f t="shared" si="119"/>
        <v>7.5202384483494547E-2</v>
      </c>
      <c r="I135" s="14">
        <f t="shared" si="119"/>
        <v>6.8933713257348525E-2</v>
      </c>
      <c r="J135" s="14">
        <f t="shared" si="119"/>
        <v>8.2359724213038221E-2</v>
      </c>
      <c r="K135" s="14">
        <f t="shared" si="119"/>
        <v>6.0578764566494629E-2</v>
      </c>
      <c r="L135" s="14">
        <f t="shared" si="119"/>
        <v>5.3169750411475189E-2</v>
      </c>
      <c r="M135" s="14">
        <f t="shared" si="119"/>
        <v>3.5416700243363901E-2</v>
      </c>
      <c r="N135" s="14">
        <f t="shared" si="119"/>
        <v>3.7012878540803255E-2</v>
      </c>
      <c r="O135" s="14">
        <f t="shared" si="119"/>
        <v>4.5747025121198763E-2</v>
      </c>
      <c r="P135" s="14">
        <f t="shared" si="119"/>
        <v>5.8112554370938499E-2</v>
      </c>
      <c r="Q135" s="14">
        <f t="shared" si="119"/>
        <v>8.1072001007888125E-2</v>
      </c>
      <c r="R135" s="14">
        <f t="shared" si="119"/>
        <v>9.1513893241408129E-2</v>
      </c>
      <c r="S135" s="14">
        <f t="shared" si="119"/>
        <v>8.271973998354834E-2</v>
      </c>
      <c r="T135" s="14">
        <f t="shared" si="119"/>
        <v>8.5893992842698857E-2</v>
      </c>
      <c r="U135" s="14">
        <f t="shared" si="119"/>
        <v>9.5350971561244516E-2</v>
      </c>
      <c r="V135" s="14">
        <f t="shared" si="119"/>
        <v>0.11409517239113652</v>
      </c>
      <c r="W135" s="14">
        <f t="shared" si="119"/>
        <v>8.9953466753860206E-2</v>
      </c>
      <c r="X135" s="14">
        <f t="shared" si="119"/>
        <v>9.4002153073255754E-2</v>
      </c>
      <c r="Y135" s="14">
        <f t="shared" si="119"/>
        <v>1.3959168530293817E-2</v>
      </c>
      <c r="Z135" s="14">
        <f t="shared" si="119"/>
        <v>0.10480429749174887</v>
      </c>
      <c r="AA135" s="14">
        <f t="shared" si="119"/>
        <v>0.1098690501105954</v>
      </c>
      <c r="AB135" s="30">
        <f t="shared" si="119"/>
        <v>7.0399096811373851E-2</v>
      </c>
      <c r="AC135" s="30">
        <f t="shared" si="119"/>
        <v>6.5110354810677923E-2</v>
      </c>
      <c r="AD135" s="30">
        <f t="shared" si="119"/>
        <v>6.7989637085646343E-2</v>
      </c>
      <c r="AE135" s="30">
        <f t="shared" si="119"/>
        <v>5.8300906618723738E-2</v>
      </c>
      <c r="AF135" s="30">
        <f t="shared" si="119"/>
        <v>5.8377561345424496E-2</v>
      </c>
      <c r="AG135" s="30">
        <f t="shared" si="119"/>
        <v>5.8768835024310878E-2</v>
      </c>
      <c r="AH135" s="30">
        <f t="shared" si="119"/>
        <v>6.5103415276847293E-2</v>
      </c>
      <c r="AJ135" s="14">
        <f t="shared" ref="AJ135:AS135" si="120">IFERROR(AJ30/AJ115,"")</f>
        <v>0.31526517669103693</v>
      </c>
      <c r="AK135" s="14">
        <f t="shared" si="120"/>
        <v>0.18454734196145187</v>
      </c>
      <c r="AL135" s="14">
        <f t="shared" si="120"/>
        <v>0.25526219575890524</v>
      </c>
      <c r="AM135" s="14">
        <f t="shared" si="120"/>
        <v>0.34144231453648494</v>
      </c>
      <c r="AN135" s="14">
        <f t="shared" si="120"/>
        <v>0.27829665397734332</v>
      </c>
      <c r="AO135" s="30">
        <f t="shared" si="120"/>
        <v>0.27748705252078504</v>
      </c>
      <c r="AP135" s="30">
        <f t="shared" si="120"/>
        <v>0.21866956026787418</v>
      </c>
      <c r="AQ135" s="30">
        <f t="shared" si="120"/>
        <v>0.20793919399758753</v>
      </c>
      <c r="AR135" s="30">
        <f t="shared" si="120"/>
        <v>0.19408456484017358</v>
      </c>
      <c r="AS135" s="30">
        <f t="shared" si="120"/>
        <v>0.18344293648551854</v>
      </c>
    </row>
    <row r="136" spans="4:45" x14ac:dyDescent="0.25">
      <c r="D136" s="8" t="s">
        <v>146</v>
      </c>
      <c r="G136" s="14">
        <f t="shared" ref="G136:AH136" si="121">IFERROR(G30/G96,"")</f>
        <v>5.8077456993817382E-2</v>
      </c>
      <c r="H136" s="14">
        <f t="shared" si="121"/>
        <v>6.0928790392066071E-2</v>
      </c>
      <c r="I136" s="14">
        <f t="shared" si="121"/>
        <v>5.4208803844679659E-2</v>
      </c>
      <c r="J136" s="14">
        <f t="shared" si="121"/>
        <v>6.196268382463687E-2</v>
      </c>
      <c r="K136" s="14">
        <f t="shared" si="121"/>
        <v>4.5457866981695065E-2</v>
      </c>
      <c r="L136" s="14">
        <f t="shared" si="121"/>
        <v>3.9386496563179191E-2</v>
      </c>
      <c r="M136" s="14">
        <f t="shared" si="121"/>
        <v>2.4567621049336477E-2</v>
      </c>
      <c r="N136" s="14">
        <f t="shared" si="121"/>
        <v>2.5052900224523091E-2</v>
      </c>
      <c r="O136" s="14">
        <f t="shared" si="121"/>
        <v>3.0944598923524726E-2</v>
      </c>
      <c r="P136" s="14">
        <f t="shared" si="121"/>
        <v>3.7684819631521906E-2</v>
      </c>
      <c r="Q136" s="14">
        <f t="shared" si="121"/>
        <v>5.3557061875213849E-2</v>
      </c>
      <c r="R136" s="14">
        <f t="shared" si="121"/>
        <v>6.1043536579523827E-2</v>
      </c>
      <c r="S136" s="14">
        <f t="shared" si="121"/>
        <v>5.5505196460304072E-2</v>
      </c>
      <c r="T136" s="14">
        <f t="shared" si="121"/>
        <v>5.8482961109808114E-2</v>
      </c>
      <c r="U136" s="14">
        <f t="shared" si="121"/>
        <v>6.1183738416898066E-2</v>
      </c>
      <c r="V136" s="14">
        <f t="shared" si="121"/>
        <v>7.5485231150427087E-2</v>
      </c>
      <c r="W136" s="14">
        <f t="shared" si="121"/>
        <v>5.9397672484859734E-2</v>
      </c>
      <c r="X136" s="14">
        <f t="shared" si="121"/>
        <v>6.2213310533887033E-2</v>
      </c>
      <c r="Y136" s="14">
        <f t="shared" si="121"/>
        <v>8.9157594028514628E-3</v>
      </c>
      <c r="Z136" s="14">
        <f t="shared" si="121"/>
        <v>6.2204081186598585E-2</v>
      </c>
      <c r="AA136" s="14">
        <f t="shared" si="121"/>
        <v>6.7736875395319418E-2</v>
      </c>
      <c r="AB136" s="30">
        <f t="shared" si="121"/>
        <v>4.4364259585141549E-2</v>
      </c>
      <c r="AC136" s="30">
        <f t="shared" si="121"/>
        <v>4.1575058695297082E-2</v>
      </c>
      <c r="AD136" s="30">
        <f t="shared" si="121"/>
        <v>4.230725352583796E-2</v>
      </c>
      <c r="AE136" s="30">
        <f t="shared" si="121"/>
        <v>3.7232343121908491E-2</v>
      </c>
      <c r="AF136" s="30">
        <f t="shared" si="121"/>
        <v>3.668852666939313E-2</v>
      </c>
      <c r="AG136" s="30">
        <f t="shared" si="121"/>
        <v>3.7384631262486673E-2</v>
      </c>
      <c r="AH136" s="30">
        <f t="shared" si="121"/>
        <v>4.0695773120098019E-2</v>
      </c>
      <c r="AJ136" s="14">
        <f t="shared" ref="AJ136:AS136" si="122">IFERROR(AJ30/AJ96,"")</f>
        <v>0.23718724960388465</v>
      </c>
      <c r="AK136" s="14">
        <f t="shared" si="122"/>
        <v>0.12491452508251358</v>
      </c>
      <c r="AL136" s="14">
        <f t="shared" si="122"/>
        <v>0.17027039974218611</v>
      </c>
      <c r="AM136" s="14">
        <f t="shared" si="122"/>
        <v>0.22589783158367566</v>
      </c>
      <c r="AN136" s="14">
        <f t="shared" si="122"/>
        <v>0.16517631502017643</v>
      </c>
      <c r="AO136" s="30">
        <f t="shared" si="122"/>
        <v>0.17266918289835675</v>
      </c>
      <c r="AP136" s="30">
        <f t="shared" si="122"/>
        <v>0.13668909342299482</v>
      </c>
      <c r="AQ136" s="30">
        <f t="shared" si="122"/>
        <v>0.13491493521902756</v>
      </c>
      <c r="AR136" s="30">
        <f t="shared" si="122"/>
        <v>0.1296701299462738</v>
      </c>
      <c r="AS136" s="30">
        <f t="shared" si="122"/>
        <v>0.12647233754667811</v>
      </c>
    </row>
    <row r="138" spans="4:45" x14ac:dyDescent="0.25">
      <c r="D138" s="8" t="s">
        <v>228</v>
      </c>
      <c r="AJ138" s="38">
        <f>AJ22*(1-AJ61)</f>
        <v>38927.874333812702</v>
      </c>
      <c r="AK138" s="38">
        <f>AK22*(1-AK61)</f>
        <v>23300.628057878483</v>
      </c>
      <c r="AL138" s="38">
        <f>AL22*(1-AL61)</f>
        <v>38539.904655477774</v>
      </c>
      <c r="AM138" s="38">
        <f>AM22*(1-AM61)</f>
        <v>61227.754270268742</v>
      </c>
      <c r="AN138" s="38">
        <f>AN22*(1-AN61)</f>
        <v>58589.354466322206</v>
      </c>
      <c r="AO138" s="38">
        <f>AO22*(1-AO61)</f>
        <v>84924.540111756098</v>
      </c>
      <c r="AP138" s="38">
        <f>AP22*(1-AP61)</f>
        <v>85558.295427075005</v>
      </c>
      <c r="AQ138" s="38">
        <f>AQ22*(1-AQ61)</f>
        <v>103868.77249924029</v>
      </c>
      <c r="AR138" s="38">
        <f>AR22*(1-AR61)</f>
        <v>121310.42460192427</v>
      </c>
      <c r="AS138" s="38">
        <f>AS22*(1-AS61)</f>
        <v>141296.77711826778</v>
      </c>
    </row>
    <row r="139" spans="4:45" x14ac:dyDescent="0.25">
      <c r="D139" s="8" t="s">
        <v>227</v>
      </c>
      <c r="AJ139" s="38">
        <f>AJ115+AJ106+AJ100+AJ105-AJ84-AJ85</f>
        <v>90754</v>
      </c>
      <c r="AK139" s="38">
        <f>AK115+AK106+AK100+AK105-AK84-AK85</f>
        <v>111566</v>
      </c>
      <c r="AL139" s="38">
        <f>AL115+AL106+AL100+AL105-AL84-AL85</f>
        <v>124999</v>
      </c>
      <c r="AM139" s="38">
        <f>AM115+AM106+AM100+AM105-AM84-AM85</f>
        <v>153882</v>
      </c>
      <c r="AN139" s="38">
        <f>AN115+AN106+AN100+AN105-AN84-AN85</f>
        <v>219548</v>
      </c>
      <c r="AO139" s="38">
        <f>AO115+AO106+AO100+AO105-AO84-AO85</f>
        <v>337362.03922866192</v>
      </c>
      <c r="AP139" s="38">
        <f>AP115+AP106+AP100+AP105-AP84-AP85</f>
        <v>460337.19891600352</v>
      </c>
      <c r="AQ139" s="38">
        <f>AQ115+AQ106+AQ100+AQ105-AQ84-AQ85</f>
        <v>583088.40688582987</v>
      </c>
      <c r="AR139" s="38">
        <f>AR115+AR106+AR100+AR105-AR84-AR85</f>
        <v>694417.55767555896</v>
      </c>
      <c r="AS139" s="38">
        <f>AS115+AS106+AS100+AS105-AS84-AS85</f>
        <v>794602.32242574729</v>
      </c>
    </row>
    <row r="140" spans="4:45" x14ac:dyDescent="0.25">
      <c r="D140" s="8" t="s">
        <v>229</v>
      </c>
      <c r="AK140" s="24">
        <f>AK138/AJ139</f>
        <v>0.25674491546244221</v>
      </c>
      <c r="AL140" s="24">
        <f>AL138/AK139</f>
        <v>0.34544489051752125</v>
      </c>
      <c r="AM140" s="24">
        <f>AM138/AL139</f>
        <v>0.48982595276977209</v>
      </c>
      <c r="AN140" s="24">
        <f>AN138/AM139</f>
        <v>0.38074209112386248</v>
      </c>
      <c r="AO140" s="24">
        <f>AO138/AN139</f>
        <v>0.3868153666248661</v>
      </c>
      <c r="AP140" s="24">
        <f>AP138/AO139</f>
        <v>0.25360972924723196</v>
      </c>
      <c r="AQ140" s="24">
        <f>AQ138/AP139</f>
        <v>0.22563627867534761</v>
      </c>
      <c r="AR140" s="24">
        <f>AR138/AQ139</f>
        <v>0.20804808185060888</v>
      </c>
      <c r="AS140" s="24">
        <f>AS138/AR139</f>
        <v>0.20347523699031167</v>
      </c>
    </row>
    <row r="141" spans="4:45" x14ac:dyDescent="0.25">
      <c r="D141" s="8" t="s">
        <v>230</v>
      </c>
      <c r="AA141" s="38">
        <f>AA22+AA163</f>
        <v>28871</v>
      </c>
      <c r="AB141" s="38">
        <f>AB22+AB163</f>
        <v>28309.003399999998</v>
      </c>
      <c r="AC141" s="38">
        <f>AC22+AC163</f>
        <v>29020.919054624999</v>
      </c>
      <c r="AD141" s="38">
        <f>AD22+AD163</f>
        <v>32691.047837713129</v>
      </c>
      <c r="AE141" s="38">
        <f>AE22+AE163</f>
        <v>31769.238701943174</v>
      </c>
      <c r="AF141" s="38">
        <f>AF22+AF163</f>
        <v>34169.47484787515</v>
      </c>
      <c r="AG141" s="38">
        <f>AG22+AG163</f>
        <v>36852.073734845777</v>
      </c>
      <c r="AH141" s="38">
        <f>AH22+AH163</f>
        <v>42665.950405706164</v>
      </c>
      <c r="AJ141" s="38">
        <f>AJ22+AJ163</f>
        <v>54720</v>
      </c>
      <c r="AK141" s="38">
        <f t="shared" ref="AK141:AS141" si="123">AK22+AK163</f>
        <v>37630</v>
      </c>
      <c r="AL141" s="38">
        <f t="shared" si="123"/>
        <v>57929</v>
      </c>
      <c r="AM141" s="38">
        <f t="shared" si="123"/>
        <v>84878</v>
      </c>
      <c r="AN141" s="38">
        <f t="shared" si="123"/>
        <v>101892</v>
      </c>
      <c r="AO141" s="38">
        <f t="shared" si="123"/>
        <v>118891.97029233811</v>
      </c>
      <c r="AP141" s="38">
        <f t="shared" si="123"/>
        <v>145456.73769037027</v>
      </c>
      <c r="AQ141" s="38">
        <f t="shared" si="123"/>
        <v>180184.004167062</v>
      </c>
      <c r="AR141" s="38">
        <f t="shared" si="123"/>
        <v>220920.08737334929</v>
      </c>
      <c r="AS141" s="38">
        <f t="shared" si="123"/>
        <v>263697.23467446829</v>
      </c>
    </row>
    <row r="142" spans="4:45" x14ac:dyDescent="0.25">
      <c r="D142" s="8" t="s">
        <v>231</v>
      </c>
      <c r="AA142" s="39">
        <v>1700000</v>
      </c>
      <c r="AB142" s="39">
        <v>1700000</v>
      </c>
      <c r="AC142" s="39">
        <v>1700000</v>
      </c>
      <c r="AD142" s="39">
        <v>1700000</v>
      </c>
      <c r="AE142" s="39">
        <v>1700000</v>
      </c>
      <c r="AF142" s="39">
        <v>1700000</v>
      </c>
      <c r="AG142" s="39">
        <v>1700000</v>
      </c>
      <c r="AH142" s="39">
        <v>1700000</v>
      </c>
      <c r="AJ142" s="39">
        <v>1700000</v>
      </c>
      <c r="AK142" s="39">
        <v>1700000</v>
      </c>
      <c r="AL142" s="39">
        <v>1700000</v>
      </c>
      <c r="AM142" s="39">
        <v>1700000</v>
      </c>
      <c r="AN142" s="39">
        <v>1700000</v>
      </c>
      <c r="AO142" s="39">
        <v>1700000</v>
      </c>
      <c r="AP142" s="39">
        <v>1700000</v>
      </c>
      <c r="AQ142" s="39">
        <v>1700000</v>
      </c>
      <c r="AR142" s="39">
        <v>1700000</v>
      </c>
      <c r="AS142" s="39">
        <v>1700000</v>
      </c>
    </row>
    <row r="143" spans="4:45" x14ac:dyDescent="0.25">
      <c r="D143" s="8" t="s">
        <v>232</v>
      </c>
      <c r="AA143" s="39">
        <f t="shared" ref="AA143:AG143" si="124">AA142-$AA$84-$AA$85+$AA$100+$AA$105+$AA$106</f>
        <v>1705589</v>
      </c>
      <c r="AB143" s="39">
        <f t="shared" si="124"/>
        <v>1705589</v>
      </c>
      <c r="AC143" s="39">
        <f t="shared" si="124"/>
        <v>1705589</v>
      </c>
      <c r="AD143" s="39">
        <f t="shared" si="124"/>
        <v>1705589</v>
      </c>
      <c r="AE143" s="39">
        <f t="shared" si="124"/>
        <v>1705589</v>
      </c>
      <c r="AF143" s="39">
        <f t="shared" si="124"/>
        <v>1705589</v>
      </c>
      <c r="AG143" s="39">
        <f t="shared" si="124"/>
        <v>1705589</v>
      </c>
      <c r="AH143" s="39">
        <f t="shared" ref="AH143:AR143" si="125">AH142-$AA$84-$AA$85+$AA$100+$AA$105+$AA$106</f>
        <v>1705589</v>
      </c>
      <c r="AJ143" s="39">
        <f t="shared" si="125"/>
        <v>1705589</v>
      </c>
      <c r="AK143" s="39">
        <f t="shared" si="125"/>
        <v>1705589</v>
      </c>
      <c r="AL143" s="39">
        <f t="shared" si="125"/>
        <v>1705589</v>
      </c>
      <c r="AM143" s="39">
        <f t="shared" si="125"/>
        <v>1705589</v>
      </c>
      <c r="AN143" s="39">
        <f t="shared" si="125"/>
        <v>1705589</v>
      </c>
      <c r="AO143" s="39">
        <f t="shared" si="125"/>
        <v>1705589</v>
      </c>
      <c r="AP143" s="39">
        <f t="shared" si="125"/>
        <v>1705589</v>
      </c>
      <c r="AQ143" s="39">
        <f t="shared" si="125"/>
        <v>1705589</v>
      </c>
      <c r="AR143" s="39">
        <f t="shared" si="125"/>
        <v>1705589</v>
      </c>
      <c r="AS143" s="39">
        <f>AS142-$AA$84-$AA$85+$AA$100+$AA$105+$AA$106</f>
        <v>1705589</v>
      </c>
    </row>
    <row r="144" spans="4:45" x14ac:dyDescent="0.25">
      <c r="D144" s="8"/>
      <c r="AA144" s="40">
        <f>AA143/(SUM(AA141:AD141))</f>
        <v>14.345703884006662</v>
      </c>
      <c r="AB144" s="40">
        <f>AB143/(SUM(AB141:AE141))</f>
        <v>14.004319510446743</v>
      </c>
      <c r="AC144" s="40">
        <f>AC143/(SUM(AC141:AF141))</f>
        <v>13.361378052135567</v>
      </c>
      <c r="AD144" s="40">
        <f>AD143/(SUM(AD141:AG141))</f>
        <v>12.589060359710849</v>
      </c>
      <c r="AE144" s="40">
        <f>AE143/(SUM(AE141:AH141))</f>
        <v>11.725747648972026</v>
      </c>
      <c r="AF144" s="40"/>
      <c r="AG144" s="40"/>
      <c r="AH144" s="40"/>
      <c r="AJ144" s="40">
        <f t="shared" ref="AA144:AR144" si="126">AJ143/AJ141</f>
        <v>31.169389619883042</v>
      </c>
      <c r="AK144" s="40">
        <f t="shared" si="126"/>
        <v>45.325245814509699</v>
      </c>
      <c r="AL144" s="40">
        <f t="shared" si="126"/>
        <v>29.442748882252413</v>
      </c>
      <c r="AM144" s="40">
        <f t="shared" si="126"/>
        <v>20.094594594594593</v>
      </c>
      <c r="AN144" s="40">
        <f t="shared" si="126"/>
        <v>16.739184626859814</v>
      </c>
      <c r="AO144" s="40">
        <f t="shared" si="126"/>
        <v>14.345703884006666</v>
      </c>
      <c r="AP144" s="40">
        <f t="shared" si="126"/>
        <v>11.725747648972026</v>
      </c>
      <c r="AQ144" s="40">
        <f t="shared" si="126"/>
        <v>9.4658180557394065</v>
      </c>
      <c r="AR144" s="40">
        <f t="shared" si="126"/>
        <v>7.7203889437070439</v>
      </c>
      <c r="AS144" s="40">
        <f>AS143/AS141</f>
        <v>6.4679821239139397</v>
      </c>
    </row>
    <row r="146" spans="2:45" ht="15.75" x14ac:dyDescent="0.25">
      <c r="B146" s="15" t="s">
        <v>147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</row>
    <row r="148" spans="2:45" x14ac:dyDescent="0.25">
      <c r="C148" s="8" t="s">
        <v>148</v>
      </c>
      <c r="G148" s="30">
        <f t="shared" ref="G148:AA148" si="127">IFERROR(G86/G13,"")</f>
        <v>0.39264835122845898</v>
      </c>
      <c r="H148" s="30">
        <f t="shared" si="127"/>
        <v>0.40231110499707673</v>
      </c>
      <c r="I148" s="30">
        <f t="shared" si="127"/>
        <v>0.41668390210272321</v>
      </c>
      <c r="J148" s="30">
        <f t="shared" si="127"/>
        <v>0.41694633364022454</v>
      </c>
      <c r="K148" s="30">
        <f t="shared" si="127"/>
        <v>0.40812670202092588</v>
      </c>
      <c r="L148" s="30">
        <f t="shared" si="127"/>
        <v>0.39988203046389786</v>
      </c>
      <c r="M148" s="30">
        <f t="shared" si="127"/>
        <v>0.40508749774490349</v>
      </c>
      <c r="N148" s="30">
        <f t="shared" si="127"/>
        <v>0.41865381625990983</v>
      </c>
      <c r="O148" s="30">
        <f t="shared" si="127"/>
        <v>0.38554721591900853</v>
      </c>
      <c r="P148" s="30">
        <f t="shared" si="127"/>
        <v>0.39096874999999998</v>
      </c>
      <c r="Q148" s="30">
        <f t="shared" si="127"/>
        <v>0.37907807649505065</v>
      </c>
      <c r="R148" s="30">
        <f t="shared" si="127"/>
        <v>0.40310637979606589</v>
      </c>
      <c r="S148" s="30">
        <f t="shared" si="127"/>
        <v>0.36839939651625292</v>
      </c>
      <c r="T148" s="30">
        <f t="shared" si="127"/>
        <v>0.37123771498771496</v>
      </c>
      <c r="U148" s="30">
        <f t="shared" si="127"/>
        <v>0.36216708960555816</v>
      </c>
      <c r="V148" s="30">
        <f t="shared" si="127"/>
        <v>0.35122455306396611</v>
      </c>
      <c r="W148" s="30">
        <f t="shared" si="127"/>
        <v>0.34300704258637804</v>
      </c>
      <c r="X148" s="30">
        <f t="shared" si="127"/>
        <v>0.34853523023823552</v>
      </c>
      <c r="Y148" s="30">
        <f t="shared" si="127"/>
        <v>0.33754854321565875</v>
      </c>
      <c r="Z148" s="30">
        <f t="shared" si="127"/>
        <v>0.33007196166496922</v>
      </c>
      <c r="AA148" s="30">
        <f t="shared" si="127"/>
        <v>0.31024133828204081</v>
      </c>
      <c r="AB148" s="31">
        <v>0.32</v>
      </c>
      <c r="AC148" s="31">
        <v>0.32</v>
      </c>
      <c r="AD148" s="31">
        <v>0.32</v>
      </c>
      <c r="AE148" s="31">
        <v>0.32</v>
      </c>
      <c r="AF148" s="31">
        <v>0.32</v>
      </c>
      <c r="AG148" s="31">
        <v>0.32</v>
      </c>
      <c r="AH148" s="31">
        <v>0.32</v>
      </c>
      <c r="AJ148" s="30">
        <f t="shared" ref="AJ148:AP148" si="128">IFERROR(AJ86/(AJ13/4),"")</f>
        <v>0.47618482307150911</v>
      </c>
      <c r="AK148" s="30">
        <f t="shared" si="128"/>
        <v>0.46191974890445847</v>
      </c>
      <c r="AL148" s="30">
        <f t="shared" si="128"/>
        <v>0.4794295117937466</v>
      </c>
      <c r="AM148" s="30">
        <f t="shared" si="128"/>
        <v>0.41322545151701207</v>
      </c>
      <c r="AN148" s="30">
        <f t="shared" si="128"/>
        <v>0.39347949404376859</v>
      </c>
      <c r="AO148" s="30">
        <f t="shared" si="128"/>
        <v>0.37048838560352748</v>
      </c>
      <c r="AP148" s="30">
        <f t="shared" si="128"/>
        <v>0.36614356778893908</v>
      </c>
      <c r="AQ148" s="31">
        <v>0.32</v>
      </c>
      <c r="AR148" s="31">
        <v>0.32</v>
      </c>
      <c r="AS148" s="31">
        <v>0.32</v>
      </c>
    </row>
    <row r="149" spans="2:45" x14ac:dyDescent="0.25">
      <c r="C149" s="8" t="s">
        <v>149</v>
      </c>
      <c r="G149" s="30">
        <f t="shared" ref="G149:AA149" si="129">IFERROR(G87/G13,"")</f>
        <v>0.10802032784379657</v>
      </c>
      <c r="H149" s="30">
        <f t="shared" si="129"/>
        <v>0.16917151012828008</v>
      </c>
      <c r="I149" s="30">
        <f t="shared" si="129"/>
        <v>0.18124784557049292</v>
      </c>
      <c r="J149" s="30">
        <f t="shared" si="129"/>
        <v>0.13747735439992873</v>
      </c>
      <c r="K149" s="30">
        <f t="shared" si="129"/>
        <v>0.14279059767808513</v>
      </c>
      <c r="L149" s="30">
        <f t="shared" si="129"/>
        <v>0.13785087262759793</v>
      </c>
      <c r="M149" s="30">
        <f t="shared" si="129"/>
        <v>0.19166516326898791</v>
      </c>
      <c r="N149" s="30">
        <f t="shared" si="129"/>
        <v>0.16617441318203016</v>
      </c>
      <c r="O149" s="30">
        <f t="shared" si="129"/>
        <v>0.139640425903299</v>
      </c>
      <c r="P149" s="30">
        <f t="shared" si="129"/>
        <v>0.11259375000000001</v>
      </c>
      <c r="Q149" s="30">
        <f t="shared" si="129"/>
        <v>0.12625197680548234</v>
      </c>
      <c r="R149" s="30">
        <f t="shared" si="129"/>
        <v>9.4562588816035506E-2</v>
      </c>
      <c r="S149" s="30">
        <f t="shared" si="129"/>
        <v>0.10368948018104512</v>
      </c>
      <c r="T149" s="30">
        <f t="shared" si="129"/>
        <v>9.8433660933660933E-2</v>
      </c>
      <c r="U149" s="30">
        <f t="shared" si="129"/>
        <v>0.13469166522949569</v>
      </c>
      <c r="V149" s="30">
        <f t="shared" si="129"/>
        <v>0.10821535599875995</v>
      </c>
      <c r="W149" s="30">
        <f t="shared" si="129"/>
        <v>0.12957886278772984</v>
      </c>
      <c r="X149" s="30">
        <f t="shared" si="129"/>
        <v>0.21005556023234279</v>
      </c>
      <c r="Y149" s="30">
        <f t="shared" si="129"/>
        <v>0.22194250922077161</v>
      </c>
      <c r="Z149" s="30">
        <f t="shared" si="129"/>
        <v>0.12290250947523083</v>
      </c>
      <c r="AA149" s="30">
        <f t="shared" si="129"/>
        <v>0.19738594590754915</v>
      </c>
      <c r="AB149" s="31">
        <v>0.18</v>
      </c>
      <c r="AC149" s="31">
        <v>0.18</v>
      </c>
      <c r="AD149" s="31">
        <v>0.18</v>
      </c>
      <c r="AE149" s="31">
        <v>0.18</v>
      </c>
      <c r="AF149" s="31">
        <v>0.18</v>
      </c>
      <c r="AG149" s="31">
        <v>0.18</v>
      </c>
      <c r="AH149" s="31">
        <v>0.18</v>
      </c>
      <c r="AJ149" s="30">
        <f t="shared" ref="AJ149:AP149" si="130">IFERROR(AJ87/(AJ13/4),"")</f>
        <v>0.15700972619118284</v>
      </c>
      <c r="AK149" s="30">
        <f t="shared" si="130"/>
        <v>0.18334776904012554</v>
      </c>
      <c r="AL149" s="30">
        <f t="shared" si="130"/>
        <v>0.112466827771271</v>
      </c>
      <c r="AM149" s="30">
        <f t="shared" si="130"/>
        <v>0.12731837496428594</v>
      </c>
      <c r="AN149" s="30">
        <f t="shared" si="130"/>
        <v>0.14651234537185395</v>
      </c>
      <c r="AO149" s="30">
        <f t="shared" si="130"/>
        <v>0.20839971690198417</v>
      </c>
      <c r="AP149" s="30">
        <f t="shared" si="130"/>
        <v>0.20595575688127821</v>
      </c>
      <c r="AQ149" s="31">
        <v>0.18</v>
      </c>
      <c r="AR149" s="31">
        <v>0.18</v>
      </c>
      <c r="AS149" s="31">
        <v>0.18</v>
      </c>
    </row>
    <row r="150" spans="2:45" x14ac:dyDescent="0.25">
      <c r="C150" s="8" t="s">
        <v>150</v>
      </c>
      <c r="G150" s="30">
        <f t="shared" ref="G150:AA150" si="131">IFERROR(G99/G13,"")</f>
        <v>3.3548584310878454E-2</v>
      </c>
      <c r="H150" s="30">
        <f t="shared" si="131"/>
        <v>3.3462874436840116E-2</v>
      </c>
      <c r="I150" s="30">
        <f t="shared" si="131"/>
        <v>7.5663564288176485E-2</v>
      </c>
      <c r="J150" s="30">
        <f t="shared" si="131"/>
        <v>0.12126161979151198</v>
      </c>
      <c r="K150" s="30">
        <f t="shared" si="131"/>
        <v>0.11631073527303999</v>
      </c>
      <c r="L150" s="30">
        <f t="shared" si="131"/>
        <v>0.13906526491100241</v>
      </c>
      <c r="M150" s="30">
        <f t="shared" si="131"/>
        <v>0.13967165794696013</v>
      </c>
      <c r="N150" s="30">
        <f t="shared" si="131"/>
        <v>0.15513757189491684</v>
      </c>
      <c r="O150" s="30">
        <f t="shared" si="131"/>
        <v>0.12818991097922849</v>
      </c>
      <c r="P150" s="30">
        <f t="shared" si="131"/>
        <v>9.6656249999999999E-2</v>
      </c>
      <c r="Q150" s="30">
        <f t="shared" si="131"/>
        <v>0.12803842324137527</v>
      </c>
      <c r="R150" s="30">
        <f t="shared" si="131"/>
        <v>0.12088953154994889</v>
      </c>
      <c r="S150" s="30">
        <f t="shared" si="131"/>
        <v>0.10382663557811</v>
      </c>
      <c r="T150" s="30">
        <f t="shared" si="131"/>
        <v>8.1209049959049956E-2</v>
      </c>
      <c r="U150" s="30">
        <f t="shared" si="131"/>
        <v>0.18862253319864988</v>
      </c>
      <c r="V150" s="30">
        <f t="shared" si="131"/>
        <v>0.15887155110054768</v>
      </c>
      <c r="W150" s="30">
        <f t="shared" si="131"/>
        <v>0.20116273573758095</v>
      </c>
      <c r="X150" s="30">
        <f t="shared" si="131"/>
        <v>0.21615876757302804</v>
      </c>
      <c r="Y150" s="30">
        <f t="shared" si="131"/>
        <v>0.15217688269617313</v>
      </c>
      <c r="Z150" s="30">
        <f t="shared" si="131"/>
        <v>0.1484981550431603</v>
      </c>
      <c r="AA150" s="30">
        <f t="shared" si="131"/>
        <v>0.23665003285326136</v>
      </c>
      <c r="AB150" s="31">
        <v>0.22</v>
      </c>
      <c r="AC150" s="31">
        <v>0.22</v>
      </c>
      <c r="AD150" s="31">
        <v>0.22</v>
      </c>
      <c r="AE150" s="31">
        <v>0.22</v>
      </c>
      <c r="AF150" s="31">
        <v>0.22</v>
      </c>
      <c r="AG150" s="31">
        <v>0.22</v>
      </c>
      <c r="AH150" s="31">
        <v>0.22</v>
      </c>
      <c r="AJ150" s="30">
        <f t="shared" ref="AJ150:AP150" si="132">IFERROR(AJ99/(AJ13/4),"")</f>
        <v>0.13849010845508739</v>
      </c>
      <c r="AK150" s="30">
        <f t="shared" si="132"/>
        <v>0.17117032133025753</v>
      </c>
      <c r="AL150" s="30">
        <f t="shared" si="132"/>
        <v>0.14377844657603298</v>
      </c>
      <c r="AM150" s="30">
        <f t="shared" si="132"/>
        <v>0.18691679685837775</v>
      </c>
      <c r="AN150" s="30">
        <f t="shared" si="132"/>
        <v>0.1770249693978086</v>
      </c>
      <c r="AO150" s="30">
        <f t="shared" si="132"/>
        <v>0.25471076510242513</v>
      </c>
      <c r="AP150" s="30">
        <f t="shared" si="132"/>
        <v>0.25172370285489559</v>
      </c>
      <c r="AQ150" s="31">
        <v>0.22</v>
      </c>
      <c r="AR150" s="31">
        <v>0.22</v>
      </c>
      <c r="AS150" s="31">
        <v>0.22</v>
      </c>
    </row>
    <row r="151" spans="2:45" x14ac:dyDescent="0.25">
      <c r="C151" s="8" t="s">
        <v>151</v>
      </c>
      <c r="G151" s="30">
        <f t="shared" ref="G151:AA151" si="133">IFERROR(G101/G13,"")</f>
        <v>0.41263230293072484</v>
      </c>
      <c r="H151" s="30">
        <f t="shared" si="133"/>
        <v>0.44193004780410633</v>
      </c>
      <c r="I151" s="30">
        <f t="shared" si="133"/>
        <v>0.50089624267493971</v>
      </c>
      <c r="J151" s="30">
        <f t="shared" si="133"/>
        <v>0.47295892607882156</v>
      </c>
      <c r="K151" s="30">
        <f t="shared" si="133"/>
        <v>0.5977139171563709</v>
      </c>
      <c r="L151" s="30">
        <f t="shared" si="133"/>
        <v>0.58755768363346172</v>
      </c>
      <c r="M151" s="30">
        <f t="shared" si="133"/>
        <v>0.63232906368392572</v>
      </c>
      <c r="N151" s="30">
        <f t="shared" si="133"/>
        <v>0.64259288046012741</v>
      </c>
      <c r="O151" s="30">
        <f t="shared" si="133"/>
        <v>0.70623145400593468</v>
      </c>
      <c r="P151" s="30">
        <f t="shared" si="133"/>
        <v>0.79474999999999996</v>
      </c>
      <c r="Q151" s="30">
        <f t="shared" si="133"/>
        <v>0.7233350904937621</v>
      </c>
      <c r="R151" s="30">
        <f t="shared" si="133"/>
        <v>0.63543666325945503</v>
      </c>
      <c r="S151" s="30">
        <f t="shared" si="133"/>
        <v>0.6210396379097517</v>
      </c>
      <c r="T151" s="30">
        <f t="shared" si="133"/>
        <v>0.56086199836199835</v>
      </c>
      <c r="U151" s="30">
        <f t="shared" si="133"/>
        <v>0.58286727931212889</v>
      </c>
      <c r="V151" s="30">
        <f t="shared" si="133"/>
        <v>0.49533946471013746</v>
      </c>
      <c r="W151" s="30">
        <f t="shared" si="133"/>
        <v>0.55305572623717913</v>
      </c>
      <c r="X151" s="30">
        <f t="shared" si="133"/>
        <v>0.52733815977775911</v>
      </c>
      <c r="Y151" s="30">
        <f t="shared" si="133"/>
        <v>0.52781843373729098</v>
      </c>
      <c r="Z151" s="30">
        <f t="shared" si="133"/>
        <v>0.5130649658557761</v>
      </c>
      <c r="AA151" s="30">
        <f t="shared" si="133"/>
        <v>0.55074496989930921</v>
      </c>
      <c r="AB151" s="31">
        <v>0.53</v>
      </c>
      <c r="AC151" s="31">
        <v>0.53</v>
      </c>
      <c r="AD151" s="31">
        <v>0.53</v>
      </c>
      <c r="AE151" s="31">
        <v>0.53</v>
      </c>
      <c r="AF151" s="31">
        <v>0.53</v>
      </c>
      <c r="AG151" s="31">
        <v>0.53</v>
      </c>
      <c r="AH151" s="31">
        <v>0.53</v>
      </c>
      <c r="AJ151" s="30">
        <f t="shared" ref="AJ151:AP151" si="134">IFERROR(AJ101/(AJ13/4),"")</f>
        <v>0.54015551730278388</v>
      </c>
      <c r="AK151" s="30">
        <f t="shared" si="134"/>
        <v>0.70900187807116088</v>
      </c>
      <c r="AL151" s="30">
        <f t="shared" si="134"/>
        <v>0.75574861751493672</v>
      </c>
      <c r="AM151" s="30">
        <f t="shared" si="134"/>
        <v>0.58278065178935079</v>
      </c>
      <c r="AN151" s="30">
        <f t="shared" si="134"/>
        <v>0.61162584715822577</v>
      </c>
      <c r="AO151" s="30">
        <f t="shared" si="134"/>
        <v>0.61362138865584237</v>
      </c>
      <c r="AP151" s="30">
        <f t="shared" si="134"/>
        <v>0.60642528415043029</v>
      </c>
      <c r="AQ151" s="31">
        <v>0.53</v>
      </c>
      <c r="AR151" s="31">
        <v>0.53</v>
      </c>
      <c r="AS151" s="31">
        <v>0.53</v>
      </c>
    </row>
    <row r="152" spans="2:45" x14ac:dyDescent="0.25">
      <c r="C152" s="8" t="s">
        <v>152</v>
      </c>
      <c r="G152" s="30">
        <f t="shared" ref="G152:AA152" si="135">IFERROR(-G181/G13,"")</f>
        <v>0.16323411409575483</v>
      </c>
      <c r="H152" s="30">
        <f t="shared" si="135"/>
        <v>0.15861333700175395</v>
      </c>
      <c r="I152" s="30">
        <f t="shared" si="135"/>
        <v>0.14870734229576008</v>
      </c>
      <c r="J152" s="30">
        <f t="shared" si="135"/>
        <v>0.15945472364943125</v>
      </c>
      <c r="K152" s="30">
        <f t="shared" si="135"/>
        <v>0.19496201805933783</v>
      </c>
      <c r="L152" s="30">
        <f t="shared" si="135"/>
        <v>0.26272509628395962</v>
      </c>
      <c r="M152" s="30">
        <f t="shared" si="135"/>
        <v>0.33826447771964641</v>
      </c>
      <c r="N152" s="30">
        <f t="shared" si="135"/>
        <v>0.2811441007306078</v>
      </c>
      <c r="O152" s="30">
        <f t="shared" si="135"/>
        <v>0.23885494850759295</v>
      </c>
      <c r="P152" s="30">
        <f t="shared" si="135"/>
        <v>0.19425000000000001</v>
      </c>
      <c r="Q152" s="30">
        <f t="shared" si="135"/>
        <v>0.19161834475487613</v>
      </c>
      <c r="R152" s="30">
        <f t="shared" si="135"/>
        <v>0.19109471217371793</v>
      </c>
      <c r="S152" s="30">
        <f t="shared" si="135"/>
        <v>0.17555890824303935</v>
      </c>
      <c r="T152" s="30">
        <f t="shared" si="135"/>
        <v>0.20917792792792791</v>
      </c>
      <c r="U152" s="30">
        <f t="shared" si="135"/>
        <v>0.2034541378205918</v>
      </c>
      <c r="V152" s="30">
        <f t="shared" si="135"/>
        <v>0.29812958561537667</v>
      </c>
      <c r="W152" s="30">
        <f t="shared" si="135"/>
        <v>0.30583258496006049</v>
      </c>
      <c r="X152" s="30">
        <f t="shared" si="135"/>
        <v>0.34805118275949154</v>
      </c>
      <c r="Y152" s="30">
        <f t="shared" si="135"/>
        <v>0.36744530960326288</v>
      </c>
      <c r="Z152" s="30">
        <f t="shared" si="135"/>
        <v>0.35702001903394387</v>
      </c>
      <c r="AA152" s="30">
        <f t="shared" si="135"/>
        <v>0.33735859778728844</v>
      </c>
      <c r="AB152" s="31">
        <v>0.52</v>
      </c>
      <c r="AC152" s="31">
        <v>0.55000000000000004</v>
      </c>
      <c r="AD152" s="31">
        <v>0.53</v>
      </c>
      <c r="AE152" s="31">
        <v>0.52</v>
      </c>
      <c r="AF152" s="31">
        <v>0.52</v>
      </c>
      <c r="AG152" s="31">
        <v>0.52</v>
      </c>
      <c r="AH152" s="31">
        <v>0.52</v>
      </c>
      <c r="AJ152" s="30">
        <f t="shared" ref="AJ152:AP152" si="136">IFERROR(-AJ181/AJ13,"")</f>
        <v>0.15744218979216307</v>
      </c>
      <c r="AK152" s="30">
        <f t="shared" si="136"/>
        <v>0.26954180209074774</v>
      </c>
      <c r="AL152" s="30">
        <f t="shared" si="136"/>
        <v>0.20211709240782197</v>
      </c>
      <c r="AM152" s="30">
        <f t="shared" si="136"/>
        <v>0.22647886638986997</v>
      </c>
      <c r="AN152" s="30">
        <f t="shared" si="136"/>
        <v>0.34678005234716319</v>
      </c>
      <c r="AO152" s="30">
        <f t="shared" si="136"/>
        <v>0.4897720889330851</v>
      </c>
      <c r="AP152" s="30">
        <f t="shared" si="136"/>
        <v>0.52000000000000013</v>
      </c>
      <c r="AQ152" s="31">
        <v>0.48</v>
      </c>
      <c r="AR152" s="31">
        <v>0.44</v>
      </c>
      <c r="AS152" s="31">
        <v>0.4</v>
      </c>
    </row>
    <row r="153" spans="2:45" x14ac:dyDescent="0.25">
      <c r="C153" s="8" t="s">
        <v>153</v>
      </c>
      <c r="G153" s="30">
        <f t="shared" ref="G153:AA153" si="137">IFERROR(-G197/G13,"")</f>
        <v>5.7697451377478892E-3</v>
      </c>
      <c r="H153" s="30">
        <f t="shared" si="137"/>
        <v>4.2301475392922238E-3</v>
      </c>
      <c r="I153" s="30">
        <f t="shared" si="137"/>
        <v>7.9627714581178895E-3</v>
      </c>
      <c r="J153" s="30">
        <f t="shared" si="137"/>
        <v>5.1082533931276174E-3</v>
      </c>
      <c r="K153" s="30">
        <f t="shared" si="137"/>
        <v>8.3488605417801343E-3</v>
      </c>
      <c r="L153" s="30">
        <f t="shared" si="137"/>
        <v>7.5986260018736339E-3</v>
      </c>
      <c r="M153" s="30">
        <f t="shared" si="137"/>
        <v>5.8812917192855854E-3</v>
      </c>
      <c r="N153" s="30">
        <f t="shared" si="137"/>
        <v>7.3060780351313541E-3</v>
      </c>
      <c r="O153" s="30">
        <f t="shared" si="137"/>
        <v>9.2162681096177347E-3</v>
      </c>
      <c r="P153" s="30">
        <f t="shared" si="137"/>
        <v>6.875E-3</v>
      </c>
      <c r="Q153" s="30">
        <f t="shared" si="137"/>
        <v>7.8193639079247937E-3</v>
      </c>
      <c r="R153" s="30">
        <f t="shared" si="137"/>
        <v>7.6537608137418663E-3</v>
      </c>
      <c r="S153" s="30">
        <f t="shared" si="137"/>
        <v>8.6407900150870937E-3</v>
      </c>
      <c r="T153" s="30">
        <f t="shared" si="137"/>
        <v>7.6525389025389025E-3</v>
      </c>
      <c r="U153" s="30">
        <f t="shared" si="137"/>
        <v>2.3257532829091626E-2</v>
      </c>
      <c r="V153" s="30">
        <f t="shared" si="137"/>
        <v>8.4943680892838689E-3</v>
      </c>
      <c r="W153" s="30">
        <f t="shared" si="137"/>
        <v>1.7748262986245687E-2</v>
      </c>
      <c r="X153" s="30">
        <f t="shared" si="137"/>
        <v>9.9755871706372588E-3</v>
      </c>
      <c r="Y153" s="30">
        <f t="shared" si="137"/>
        <v>1.0635599008645084E-2</v>
      </c>
      <c r="Z153" s="30">
        <f t="shared" si="137"/>
        <v>1.2589117259112083E-2</v>
      </c>
      <c r="AA153" s="30">
        <f t="shared" si="137"/>
        <v>1.497043206478308E-2</v>
      </c>
      <c r="AB153" s="31">
        <v>1.4999999999999999E-2</v>
      </c>
      <c r="AC153" s="31">
        <v>1.4999999999999999E-2</v>
      </c>
      <c r="AD153" s="31">
        <v>1.4999999999999999E-2</v>
      </c>
      <c r="AE153" s="31">
        <v>1.4999999999999999E-2</v>
      </c>
      <c r="AF153" s="31">
        <v>1.4999999999999999E-2</v>
      </c>
      <c r="AG153" s="31">
        <v>1.4999999999999999E-2</v>
      </c>
      <c r="AH153" s="31">
        <v>1.4999999999999999E-2</v>
      </c>
      <c r="AJ153" s="30">
        <f t="shared" ref="AJ153:AP153" si="138">IFERROR(-AJ197/AJ13,"")</f>
        <v>5.7407423110515648E-3</v>
      </c>
      <c r="AK153" s="30">
        <f t="shared" si="138"/>
        <v>7.2893172911181817E-3</v>
      </c>
      <c r="AL153" s="30">
        <f t="shared" si="138"/>
        <v>7.8427302782760819E-3</v>
      </c>
      <c r="AM153" s="30">
        <f t="shared" si="138"/>
        <v>1.1969532100108813E-2</v>
      </c>
      <c r="AN153" s="30">
        <f t="shared" si="138"/>
        <v>1.2559338395549496E-2</v>
      </c>
      <c r="AO153" s="30">
        <f t="shared" si="138"/>
        <v>1.499341512955258E-2</v>
      </c>
      <c r="AP153" s="30">
        <f t="shared" si="138"/>
        <v>1.4999999999999998E-2</v>
      </c>
      <c r="AQ153" s="31">
        <v>1.4999999999999999E-2</v>
      </c>
      <c r="AR153" s="31">
        <v>1.4999999999999999E-2</v>
      </c>
      <c r="AS153" s="31">
        <v>1.4999999999999999E-2</v>
      </c>
    </row>
    <row r="154" spans="2:45" x14ac:dyDescent="0.25">
      <c r="C154" s="8" t="s">
        <v>154</v>
      </c>
      <c r="H154" s="30">
        <f t="shared" ref="H154:AA154" si="139">IFERROR(H163/G92,"")</f>
        <v>4.1617770326906958E-2</v>
      </c>
      <c r="I154" s="30">
        <f t="shared" si="139"/>
        <v>3.9187569977803531E-2</v>
      </c>
      <c r="J154" s="30">
        <f t="shared" si="139"/>
        <v>3.748650560250158E-2</v>
      </c>
      <c r="K154" s="30">
        <f t="shared" si="139"/>
        <v>3.7295230846407998E-2</v>
      </c>
      <c r="L154" s="30">
        <f t="shared" si="139"/>
        <v>3.2136013770257543E-2</v>
      </c>
      <c r="M154" s="30">
        <f t="shared" si="139"/>
        <v>3.2180268686749128E-2</v>
      </c>
      <c r="N154" s="30">
        <f t="shared" si="139"/>
        <v>3.2222192085491874E-2</v>
      </c>
      <c r="O154" s="30">
        <f t="shared" si="139"/>
        <v>3.1741240976885736E-2</v>
      </c>
      <c r="P154" s="30">
        <f t="shared" si="139"/>
        <v>3.1168306478444794E-2</v>
      </c>
      <c r="Q154" s="30">
        <f t="shared" si="139"/>
        <v>3.2507475923546601E-2</v>
      </c>
      <c r="R154" s="30">
        <f t="shared" si="139"/>
        <v>3.4563919278211216E-2</v>
      </c>
      <c r="S154" s="30">
        <f t="shared" si="139"/>
        <v>3.4932237257601952E-2</v>
      </c>
      <c r="T154" s="30">
        <f t="shared" si="139"/>
        <v>3.6771545274396411E-2</v>
      </c>
      <c r="U154" s="30">
        <f t="shared" si="139"/>
        <v>3.9112656494332695E-2</v>
      </c>
      <c r="V154" s="30">
        <f t="shared" si="139"/>
        <v>3.9763912911681319E-2</v>
      </c>
      <c r="W154" s="30">
        <f t="shared" si="139"/>
        <v>3.2139501920129217E-2</v>
      </c>
      <c r="X154" s="30">
        <f t="shared" si="139"/>
        <v>3.2508029677989325E-2</v>
      </c>
      <c r="Y154" s="30">
        <f t="shared" si="139"/>
        <v>3.3752949897646205E-2</v>
      </c>
      <c r="Z154" s="30">
        <f t="shared" si="139"/>
        <v>3.3761777001310292E-2</v>
      </c>
      <c r="AA154" s="30">
        <f t="shared" si="139"/>
        <v>3.4007936507936508E-2</v>
      </c>
      <c r="AB154" s="31">
        <v>3.5000000000000003E-2</v>
      </c>
      <c r="AC154" s="31">
        <v>3.5000000000000003E-2</v>
      </c>
      <c r="AD154" s="31">
        <v>3.5000000000000003E-2</v>
      </c>
      <c r="AE154" s="31">
        <v>3.5000000000000003E-2</v>
      </c>
      <c r="AF154" s="31">
        <v>3.5000000000000003E-2</v>
      </c>
      <c r="AG154" s="31">
        <v>3.5000000000000003E-2</v>
      </c>
      <c r="AH154" s="31">
        <v>3.5000000000000003E-2</v>
      </c>
      <c r="AK154" s="30">
        <f t="shared" ref="AK154:AP154" si="140">IFERROR(AK163/AJ92,"")</f>
        <v>0.15025342074763445</v>
      </c>
      <c r="AL154" s="30">
        <f t="shared" si="140"/>
        <v>0.14057194597449635</v>
      </c>
      <c r="AM154" s="30">
        <f t="shared" si="140"/>
        <v>0.16045637611686872</v>
      </c>
      <c r="AN154" s="30">
        <f t="shared" si="140"/>
        <v>0.15341255583208346</v>
      </c>
      <c r="AO154" s="30">
        <f t="shared" si="140"/>
        <v>0.16552399950305058</v>
      </c>
      <c r="AP154" s="30">
        <f t="shared" si="140"/>
        <v>0.16036183664100073</v>
      </c>
      <c r="AQ154" s="31">
        <v>0.14499999999999999</v>
      </c>
      <c r="AR154" s="31">
        <v>0.15</v>
      </c>
      <c r="AS154" s="31">
        <v>0.155</v>
      </c>
    </row>
    <row r="155" spans="2:45" x14ac:dyDescent="0.25">
      <c r="C155" s="8" t="s">
        <v>155</v>
      </c>
      <c r="G155" s="30">
        <f t="shared" ref="G155:AA155" si="141">IFERROR(G164/G13,"")</f>
        <v>6.9924725841580382E-2</v>
      </c>
      <c r="H155" s="30">
        <f t="shared" si="141"/>
        <v>8.7663789249234791E-2</v>
      </c>
      <c r="I155" s="30">
        <f t="shared" si="141"/>
        <v>8.1971733884867282E-2</v>
      </c>
      <c r="J155" s="30">
        <f t="shared" si="141"/>
        <v>7.1485848356152182E-2</v>
      </c>
      <c r="K155" s="30">
        <f t="shared" si="141"/>
        <v>8.9508384692561269E-2</v>
      </c>
      <c r="L155" s="30">
        <f t="shared" si="141"/>
        <v>0.11630408382776447</v>
      </c>
      <c r="M155" s="30">
        <f t="shared" si="141"/>
        <v>0.11307955980515966</v>
      </c>
      <c r="N155" s="30">
        <f t="shared" si="141"/>
        <v>9.3517798849681325E-2</v>
      </c>
      <c r="O155" s="30">
        <f t="shared" si="141"/>
        <v>0.10651073485774132</v>
      </c>
      <c r="P155" s="30">
        <f t="shared" si="141"/>
        <v>0.12687499999999999</v>
      </c>
      <c r="Q155" s="30">
        <f t="shared" si="141"/>
        <v>0.10226673695308382</v>
      </c>
      <c r="R155" s="30">
        <f t="shared" si="141"/>
        <v>8.5363117349355533E-2</v>
      </c>
      <c r="S155" s="30">
        <f t="shared" si="141"/>
        <v>9.7709504869016597E-2</v>
      </c>
      <c r="T155" s="30">
        <f t="shared" si="141"/>
        <v>0.11814086814086815</v>
      </c>
      <c r="U155" s="30">
        <f t="shared" si="141"/>
        <v>0.10470817216487226</v>
      </c>
      <c r="V155" s="30">
        <f t="shared" si="141"/>
        <v>8.8085150356515443E-2</v>
      </c>
      <c r="W155" s="30">
        <f t="shared" si="141"/>
        <v>9.8005388287564402E-2</v>
      </c>
      <c r="X155" s="30">
        <f t="shared" si="141"/>
        <v>0.10173415270645678</v>
      </c>
      <c r="Y155" s="30">
        <f t="shared" si="141"/>
        <v>0.10842456530648088</v>
      </c>
      <c r="Z155" s="30">
        <f t="shared" si="141"/>
        <v>9.8342043310570518E-2</v>
      </c>
      <c r="AA155" s="30">
        <f t="shared" si="141"/>
        <v>0.10711939052760562</v>
      </c>
      <c r="AB155" s="31">
        <v>0.11</v>
      </c>
      <c r="AC155" s="31">
        <v>0.11</v>
      </c>
      <c r="AD155" s="31">
        <v>0.11</v>
      </c>
      <c r="AE155" s="31">
        <v>0.11</v>
      </c>
      <c r="AF155" s="31">
        <v>0.11</v>
      </c>
      <c r="AG155" s="31">
        <v>0.11</v>
      </c>
      <c r="AH155" s="31">
        <v>0.11</v>
      </c>
      <c r="AJ155" s="30">
        <f t="shared" ref="AJ155:AP155" si="142">IFERROR(AJ164/AJ13,"")</f>
        <v>7.7707773321235657E-2</v>
      </c>
      <c r="AK155" s="30">
        <f t="shared" si="142"/>
        <v>0.10283940347657557</v>
      </c>
      <c r="AL155" s="30">
        <f t="shared" si="142"/>
        <v>0.10397918488977183</v>
      </c>
      <c r="AM155" s="30">
        <f t="shared" si="142"/>
        <v>0.10145834979726567</v>
      </c>
      <c r="AN155" s="30">
        <f t="shared" si="142"/>
        <v>0.10164405919409253</v>
      </c>
      <c r="AO155" s="30">
        <f t="shared" si="142"/>
        <v>0.10935847937821264</v>
      </c>
      <c r="AP155" s="30">
        <f t="shared" si="142"/>
        <v>0.10999999999999997</v>
      </c>
      <c r="AQ155" s="31">
        <v>0.105</v>
      </c>
      <c r="AR155" s="31">
        <v>0.1</v>
      </c>
      <c r="AS155" s="31">
        <v>9.5000000000000001E-2</v>
      </c>
    </row>
    <row r="156" spans="2:45" x14ac:dyDescent="0.25">
      <c r="C156" s="8" t="s">
        <v>156</v>
      </c>
      <c r="G156" s="30">
        <f t="shared" ref="G156:AA156" si="143">IFERROR(-G193/G13,"")</f>
        <v>4.1152420618241564E-2</v>
      </c>
      <c r="H156" s="30">
        <f t="shared" si="143"/>
        <v>4.6600405819032222E-2</v>
      </c>
      <c r="I156" s="30">
        <f t="shared" si="143"/>
        <v>5.4291623578076528E-2</v>
      </c>
      <c r="J156" s="30">
        <f t="shared" si="143"/>
        <v>4.4786314632770038E-2</v>
      </c>
      <c r="K156" s="30">
        <f t="shared" si="143"/>
        <v>3.3144618030672209E-2</v>
      </c>
      <c r="L156" s="30">
        <f t="shared" si="143"/>
        <v>3.4766316227750602E-2</v>
      </c>
      <c r="M156" s="30">
        <f t="shared" si="143"/>
        <v>3.6478441277286666E-2</v>
      </c>
      <c r="N156" s="30">
        <f t="shared" si="143"/>
        <v>2.0425928804601274E-2</v>
      </c>
      <c r="O156" s="30">
        <f t="shared" si="143"/>
        <v>3.5224297434107175E-2</v>
      </c>
      <c r="P156" s="30">
        <f t="shared" si="143"/>
        <v>5.2874999999999998E-2</v>
      </c>
      <c r="Q156" s="30">
        <f t="shared" si="143"/>
        <v>6.1149182920400634E-2</v>
      </c>
      <c r="R156" s="30">
        <f t="shared" si="143"/>
        <v>5.5421206152925631E-2</v>
      </c>
      <c r="S156" s="30">
        <f t="shared" si="143"/>
        <v>8.673707310382664E-2</v>
      </c>
      <c r="T156" s="30">
        <f t="shared" si="143"/>
        <v>8.2104832104832104E-2</v>
      </c>
      <c r="U156" s="30">
        <f t="shared" si="143"/>
        <v>8.72896597600335E-2</v>
      </c>
      <c r="V156" s="30">
        <f t="shared" si="143"/>
        <v>7.9714787640797771E-2</v>
      </c>
      <c r="W156" s="30">
        <f t="shared" si="143"/>
        <v>0.11539915867088907</v>
      </c>
      <c r="X156" s="30">
        <f t="shared" si="143"/>
        <v>8.6497179897297757E-2</v>
      </c>
      <c r="Y156" s="30">
        <f t="shared" si="143"/>
        <v>0.10020880900805963</v>
      </c>
      <c r="Z156" s="30">
        <f t="shared" si="143"/>
        <v>7.1327200173642996E-2</v>
      </c>
      <c r="AA156" s="30">
        <f t="shared" si="143"/>
        <v>7.8545932411074215E-2</v>
      </c>
      <c r="AB156" s="31">
        <v>7.4999999999999997E-2</v>
      </c>
      <c r="AC156" s="31">
        <v>7.4999999999999997E-2</v>
      </c>
      <c r="AD156" s="31">
        <v>7.4999999999999997E-2</v>
      </c>
      <c r="AE156" s="31">
        <v>7.4999999999999997E-2</v>
      </c>
      <c r="AF156" s="31">
        <v>7.4999999999999997E-2</v>
      </c>
      <c r="AG156" s="31">
        <v>7.4999999999999997E-2</v>
      </c>
      <c r="AH156" s="31">
        <v>7.4999999999999997E-2</v>
      </c>
      <c r="AJ156" s="30">
        <f t="shared" ref="AJ156:AP156" si="144">IFERROR(-AJ193/AJ13,"")</f>
        <v>4.6765426655021244E-2</v>
      </c>
      <c r="AK156" s="30">
        <f t="shared" si="144"/>
        <v>3.0829524307729249E-2</v>
      </c>
      <c r="AL156" s="30">
        <f t="shared" si="144"/>
        <v>5.1978473262071723E-2</v>
      </c>
      <c r="AM156" s="30">
        <f t="shared" si="144"/>
        <v>8.370769782554513E-2</v>
      </c>
      <c r="AN156" s="30">
        <f t="shared" si="144"/>
        <v>9.1557775942199174E-2</v>
      </c>
      <c r="AO156" s="30">
        <f t="shared" si="144"/>
        <v>7.5789690094047193E-2</v>
      </c>
      <c r="AP156" s="30">
        <f t="shared" si="144"/>
        <v>7.4999999999999983E-2</v>
      </c>
      <c r="AQ156" s="31">
        <v>7.4999999999999997E-2</v>
      </c>
      <c r="AR156" s="31">
        <v>7.1999999999999995E-2</v>
      </c>
      <c r="AS156" s="31">
        <v>7.0000000000000007E-2</v>
      </c>
    </row>
    <row r="157" spans="2:45" x14ac:dyDescent="0.25">
      <c r="C157" s="8" t="s">
        <v>157</v>
      </c>
      <c r="H157" s="30">
        <f t="shared" ref="H157:AA157" si="145">IFERROR(H93/G93-1,"")</f>
        <v>3.1660458733581587E-2</v>
      </c>
      <c r="I157" s="30">
        <f t="shared" si="145"/>
        <v>5.1116389548693686E-2</v>
      </c>
      <c r="J157" s="30">
        <f t="shared" si="145"/>
        <v>9.870740305522907E-2</v>
      </c>
      <c r="K157" s="30">
        <f t="shared" si="145"/>
        <v>7.0752776635130132E-3</v>
      </c>
      <c r="L157" s="30">
        <f t="shared" si="145"/>
        <v>0.15431745772404226</v>
      </c>
      <c r="M157" s="30">
        <f t="shared" si="145"/>
        <v>-3.4607218683651797E-2</v>
      </c>
      <c r="N157" s="30">
        <f t="shared" si="145"/>
        <v>-7.0962539403269576E-2</v>
      </c>
      <c r="O157" s="30">
        <f t="shared" si="145"/>
        <v>1.7833188668823441E-2</v>
      </c>
      <c r="P157" s="30">
        <f t="shared" si="145"/>
        <v>4.3414218156445639E-3</v>
      </c>
      <c r="Q157" s="30">
        <f t="shared" si="145"/>
        <v>6.0208413739868405E-3</v>
      </c>
      <c r="R157" s="30">
        <f t="shared" si="145"/>
        <v>2.0026087623724376E-2</v>
      </c>
      <c r="S157" s="30">
        <f t="shared" si="145"/>
        <v>1.9632917105461001E-2</v>
      </c>
      <c r="T157" s="30">
        <f t="shared" si="145"/>
        <v>3.7108078199926231E-2</v>
      </c>
      <c r="U157" s="30">
        <f t="shared" si="145"/>
        <v>5.3634940958884547E-2</v>
      </c>
      <c r="V157" s="30">
        <f t="shared" si="145"/>
        <v>7.4264110180934928E-3</v>
      </c>
      <c r="W157" s="30">
        <f t="shared" si="145"/>
        <v>3.9069829781530618E-2</v>
      </c>
      <c r="X157" s="30">
        <f t="shared" si="145"/>
        <v>1.0125765881973559E-2</v>
      </c>
      <c r="Y157" s="30">
        <f t="shared" si="145"/>
        <v>0.10918145830672965</v>
      </c>
      <c r="Z157" s="30">
        <f t="shared" si="145"/>
        <v>0.17453373244301185</v>
      </c>
      <c r="AA157" s="30">
        <f t="shared" si="145"/>
        <v>0.14036463438541458</v>
      </c>
      <c r="AB157" s="31">
        <v>0.08</v>
      </c>
      <c r="AC157" s="31">
        <v>0.08</v>
      </c>
      <c r="AD157" s="31">
        <v>0.08</v>
      </c>
      <c r="AE157" s="31">
        <v>0.08</v>
      </c>
      <c r="AF157" s="31">
        <v>0.08</v>
      </c>
      <c r="AG157" s="31">
        <v>0.08</v>
      </c>
      <c r="AH157" s="31">
        <v>0.08</v>
      </c>
      <c r="AK157" s="30">
        <f t="shared" ref="AK157:AP157" si="146">IFERROR(AK93/AJ93-1,"")</f>
        <v>4.2616207322089705E-2</v>
      </c>
      <c r="AL157" s="30">
        <f t="shared" si="146"/>
        <v>4.9001814882032591E-2</v>
      </c>
      <c r="AM157" s="30">
        <f t="shared" si="146"/>
        <v>0.12246126071912133</v>
      </c>
      <c r="AN157" s="30">
        <f t="shared" si="146"/>
        <v>0.36737702720814913</v>
      </c>
      <c r="AO157" s="30">
        <f t="shared" si="146"/>
        <v>0.43653101431091978</v>
      </c>
      <c r="AP157" s="30">
        <f t="shared" si="146"/>
        <v>0.3604889600000003</v>
      </c>
      <c r="AQ157" s="31">
        <v>0.2</v>
      </c>
      <c r="AR157" s="31">
        <v>0.18</v>
      </c>
      <c r="AS157" s="31">
        <v>0.16</v>
      </c>
    </row>
    <row r="160" spans="2:45" ht="15.75" x14ac:dyDescent="0.25">
      <c r="B160" s="20" t="s">
        <v>158</v>
      </c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</row>
    <row r="162" spans="3:45" x14ac:dyDescent="0.25">
      <c r="C162" s="8" t="s">
        <v>61</v>
      </c>
      <c r="G162" s="18">
        <f t="shared" ref="G162:AH162" si="147">G30</f>
        <v>9497</v>
      </c>
      <c r="H162" s="18">
        <f t="shared" si="147"/>
        <v>10395</v>
      </c>
      <c r="I162" s="18">
        <f t="shared" si="147"/>
        <v>9193</v>
      </c>
      <c r="J162" s="18">
        <f t="shared" si="147"/>
        <v>10285</v>
      </c>
      <c r="K162" s="18">
        <f t="shared" si="147"/>
        <v>7465</v>
      </c>
      <c r="L162" s="18">
        <f t="shared" si="147"/>
        <v>6687</v>
      </c>
      <c r="M162" s="18">
        <f t="shared" si="147"/>
        <v>4395</v>
      </c>
      <c r="N162" s="18">
        <f t="shared" si="147"/>
        <v>4653</v>
      </c>
      <c r="O162" s="18">
        <f t="shared" si="147"/>
        <v>5709</v>
      </c>
      <c r="P162" s="18">
        <f t="shared" si="147"/>
        <v>7789</v>
      </c>
      <c r="Q162" s="18">
        <f t="shared" si="147"/>
        <v>11583</v>
      </c>
      <c r="R162" s="18">
        <f t="shared" si="147"/>
        <v>14017</v>
      </c>
      <c r="S162" s="18">
        <f t="shared" si="147"/>
        <v>12369</v>
      </c>
      <c r="T162" s="18">
        <f t="shared" si="147"/>
        <v>13465</v>
      </c>
      <c r="U162" s="18">
        <f t="shared" si="147"/>
        <v>15688</v>
      </c>
      <c r="V162" s="18">
        <f t="shared" si="147"/>
        <v>20838</v>
      </c>
      <c r="W162" s="18">
        <f t="shared" si="147"/>
        <v>16644</v>
      </c>
      <c r="X162" s="18">
        <f t="shared" si="147"/>
        <v>18337</v>
      </c>
      <c r="Y162" s="18">
        <f t="shared" si="147"/>
        <v>2709</v>
      </c>
      <c r="Z162" s="18">
        <f t="shared" si="147"/>
        <v>22768</v>
      </c>
      <c r="AA162" s="18">
        <f t="shared" si="147"/>
        <v>26773</v>
      </c>
      <c r="AB162" s="18">
        <f t="shared" si="147"/>
        <v>18503.776106999998</v>
      </c>
      <c r="AC162" s="18">
        <f t="shared" si="147"/>
        <v>18360.6849315</v>
      </c>
      <c r="AD162" s="18">
        <f t="shared" si="147"/>
        <v>20652.702908400002</v>
      </c>
      <c r="AE162" s="18">
        <f t="shared" si="147"/>
        <v>18862.663437500007</v>
      </c>
      <c r="AF162" s="18">
        <f t="shared" si="147"/>
        <v>20116.770799174996</v>
      </c>
      <c r="AG162" s="18">
        <f t="shared" si="147"/>
        <v>21583.556620899999</v>
      </c>
      <c r="AH162" s="18">
        <f t="shared" si="147"/>
        <v>25675.304569499993</v>
      </c>
      <c r="AJ162" s="18">
        <f>AJ30</f>
        <v>39370</v>
      </c>
      <c r="AK162" s="18">
        <f>AK30</f>
        <v>23200</v>
      </c>
      <c r="AL162" s="18">
        <f>AL30</f>
        <v>39098</v>
      </c>
      <c r="AM162" s="18">
        <f>AM30</f>
        <v>62360</v>
      </c>
      <c r="AN162" s="18">
        <f>AN30</f>
        <v>60458</v>
      </c>
      <c r="AO162" s="25">
        <f t="shared" ref="AO162:AO178" si="148">AA162+AB162+AC162+AD162</f>
        <v>84290.163946899993</v>
      </c>
      <c r="AP162" s="25">
        <f t="shared" ref="AP162:AP178" si="149">AE162+AF162+AG162+AH162</f>
        <v>86238.295427074991</v>
      </c>
      <c r="AQ162" s="18">
        <f>AQ30</f>
        <v>104544.77249924029</v>
      </c>
      <c r="AR162" s="18">
        <f>AR30</f>
        <v>122066.42460192429</v>
      </c>
      <c r="AS162" s="18">
        <f>AS30</f>
        <v>142136.77711826778</v>
      </c>
    </row>
    <row r="163" spans="3:45" x14ac:dyDescent="0.25">
      <c r="C163" s="8" t="s">
        <v>159</v>
      </c>
      <c r="G163" s="13">
        <v>1972</v>
      </c>
      <c r="H163" s="13">
        <v>1986</v>
      </c>
      <c r="I163" s="13">
        <v>1995</v>
      </c>
      <c r="J163" s="13">
        <v>2014</v>
      </c>
      <c r="K163" s="13">
        <v>2156</v>
      </c>
      <c r="L163" s="13">
        <v>1979</v>
      </c>
      <c r="M163" s="13">
        <v>2175</v>
      </c>
      <c r="N163" s="13">
        <v>2376</v>
      </c>
      <c r="O163" s="13">
        <v>2524</v>
      </c>
      <c r="P163" s="13">
        <v>2623</v>
      </c>
      <c r="Q163" s="13">
        <v>2859</v>
      </c>
      <c r="R163" s="13">
        <v>3172</v>
      </c>
      <c r="S163" s="13">
        <v>3374</v>
      </c>
      <c r="T163" s="13">
        <v>3637</v>
      </c>
      <c r="U163" s="13">
        <v>4027</v>
      </c>
      <c r="V163" s="13">
        <v>4460</v>
      </c>
      <c r="W163" s="13">
        <v>3900</v>
      </c>
      <c r="X163" s="13">
        <v>4342</v>
      </c>
      <c r="Y163" s="13">
        <v>4963</v>
      </c>
      <c r="Z163" s="13">
        <v>5411</v>
      </c>
      <c r="AA163" s="13">
        <v>5999</v>
      </c>
      <c r="AB163" s="26">
        <f t="shared" ref="AB163:AH163" si="150">AA92*AB154</f>
        <v>6817.1600000000008</v>
      </c>
      <c r="AC163" s="26">
        <f t="shared" si="150"/>
        <v>7696.4337546249999</v>
      </c>
      <c r="AD163" s="26">
        <f t="shared" si="150"/>
        <v>8685.8397577131254</v>
      </c>
      <c r="AE163" s="26">
        <f t="shared" si="150"/>
        <v>9777.8699519431648</v>
      </c>
      <c r="AF163" s="26">
        <f t="shared" si="150"/>
        <v>10702.685672375155</v>
      </c>
      <c r="AG163" s="26">
        <f t="shared" si="150"/>
        <v>11659.654180845775</v>
      </c>
      <c r="AH163" s="26">
        <f t="shared" si="150"/>
        <v>12659.709735706172</v>
      </c>
      <c r="AJ163" s="13">
        <v>7967</v>
      </c>
      <c r="AK163" s="13">
        <v>8686</v>
      </c>
      <c r="AL163" s="13">
        <v>11178</v>
      </c>
      <c r="AM163" s="13">
        <v>15498</v>
      </c>
      <c r="AN163" s="13">
        <v>18616</v>
      </c>
      <c r="AO163" s="26">
        <f t="shared" si="148"/>
        <v>29198.433512338124</v>
      </c>
      <c r="AP163" s="26">
        <f t="shared" si="149"/>
        <v>44799.919540870265</v>
      </c>
      <c r="AQ163" s="26">
        <f>AP92*AQ154</f>
        <v>57262.379907606017</v>
      </c>
      <c r="AR163" s="26">
        <f>AQ92*AR154</f>
        <v>76502.915228201324</v>
      </c>
      <c r="AS163" s="26">
        <f>AR92*AS154</f>
        <v>95486.785724149493</v>
      </c>
    </row>
    <row r="164" spans="3:45" x14ac:dyDescent="0.25">
      <c r="C164" s="8" t="s">
        <v>160</v>
      </c>
      <c r="G164" s="13">
        <v>1830</v>
      </c>
      <c r="H164" s="13">
        <v>2549</v>
      </c>
      <c r="I164" s="13">
        <v>2378</v>
      </c>
      <c r="J164" s="13">
        <v>2407</v>
      </c>
      <c r="K164" s="13">
        <v>2498</v>
      </c>
      <c r="L164" s="13">
        <v>3352</v>
      </c>
      <c r="M164" s="13">
        <v>3134</v>
      </c>
      <c r="N164" s="13">
        <v>3008</v>
      </c>
      <c r="O164" s="13">
        <v>3051</v>
      </c>
      <c r="P164" s="13">
        <v>4060</v>
      </c>
      <c r="Q164" s="13">
        <v>3492</v>
      </c>
      <c r="R164" s="13">
        <v>3424</v>
      </c>
      <c r="S164" s="13">
        <v>3562</v>
      </c>
      <c r="T164" s="13">
        <v>4616</v>
      </c>
      <c r="U164" s="13">
        <v>4250</v>
      </c>
      <c r="V164" s="13">
        <v>4262</v>
      </c>
      <c r="W164" s="13">
        <v>4147</v>
      </c>
      <c r="X164" s="13">
        <v>4834</v>
      </c>
      <c r="Y164" s="13">
        <v>5556</v>
      </c>
      <c r="Z164" s="13">
        <v>5890</v>
      </c>
      <c r="AA164" s="13">
        <v>6032</v>
      </c>
      <c r="AB164" s="26">
        <f t="shared" ref="AB164:AH164" si="151">AB13*AB155</f>
        <v>6566.9521499999992</v>
      </c>
      <c r="AC164" s="26">
        <f t="shared" si="151"/>
        <v>7002.0698000000002</v>
      </c>
      <c r="AD164" s="26">
        <f t="shared" si="151"/>
        <v>8050.5271000000002</v>
      </c>
      <c r="AE164" s="26">
        <f t="shared" si="151"/>
        <v>7443.2325000000001</v>
      </c>
      <c r="AF164" s="26">
        <f t="shared" si="151"/>
        <v>7822.2630584999988</v>
      </c>
      <c r="AG164" s="26">
        <f t="shared" si="151"/>
        <v>8272.1377639999992</v>
      </c>
      <c r="AH164" s="26">
        <f t="shared" si="151"/>
        <v>9430.5327819999984</v>
      </c>
      <c r="AJ164" s="13">
        <v>9164</v>
      </c>
      <c r="AK164" s="13">
        <v>11992</v>
      </c>
      <c r="AL164" s="13">
        <v>14027</v>
      </c>
      <c r="AM164" s="13">
        <v>16690</v>
      </c>
      <c r="AN164" s="13">
        <v>20427</v>
      </c>
      <c r="AO164" s="26">
        <f t="shared" si="148"/>
        <v>27651.549049999998</v>
      </c>
      <c r="AP164" s="26">
        <f t="shared" si="149"/>
        <v>32968.166104499993</v>
      </c>
      <c r="AQ164" s="26">
        <f>AQ13*AQ155</f>
        <v>36563.089368959991</v>
      </c>
      <c r="AR164" s="26">
        <f>AR13*AR155</f>
        <v>40115.881151429996</v>
      </c>
      <c r="AS164" s="26">
        <f>AS13*AS155</f>
        <v>43542.214305940841</v>
      </c>
    </row>
    <row r="165" spans="3:45" x14ac:dyDescent="0.25">
      <c r="C165" s="8" t="s">
        <v>161</v>
      </c>
      <c r="G165" s="13">
        <v>418</v>
      </c>
      <c r="H165" s="13">
        <v>229</v>
      </c>
      <c r="I165" s="13">
        <v>-786</v>
      </c>
      <c r="J165" s="13">
        <v>748</v>
      </c>
      <c r="K165" s="13">
        <v>-563</v>
      </c>
      <c r="L165" s="13">
        <v>-453</v>
      </c>
      <c r="M165" s="13">
        <v>-1097</v>
      </c>
      <c r="N165" s="13">
        <v>-1173</v>
      </c>
      <c r="O165" s="13">
        <v>-620</v>
      </c>
      <c r="P165" s="13">
        <v>-1137</v>
      </c>
      <c r="Q165" s="13">
        <v>3049</v>
      </c>
      <c r="R165" s="13">
        <v>-1161</v>
      </c>
      <c r="S165" s="13">
        <v>-456</v>
      </c>
      <c r="T165" s="13">
        <v>-1642</v>
      </c>
      <c r="U165" s="13">
        <v>-1308</v>
      </c>
      <c r="V165" s="13">
        <v>-1332</v>
      </c>
      <c r="W165" s="13">
        <v>-993</v>
      </c>
      <c r="X165" s="13">
        <v>-1170</v>
      </c>
      <c r="Y165" s="13">
        <v>19867</v>
      </c>
      <c r="Z165" s="13">
        <v>1034</v>
      </c>
      <c r="AA165" s="13">
        <v>123</v>
      </c>
      <c r="AB165" s="34">
        <v>0</v>
      </c>
      <c r="AC165" s="34">
        <v>0</v>
      </c>
      <c r="AD165" s="34">
        <v>0</v>
      </c>
      <c r="AE165" s="34">
        <v>0</v>
      </c>
      <c r="AF165" s="34">
        <v>0</v>
      </c>
      <c r="AG165" s="34">
        <v>0</v>
      </c>
      <c r="AH165" s="34">
        <v>0</v>
      </c>
      <c r="AJ165" s="13">
        <v>609</v>
      </c>
      <c r="AK165" s="13">
        <v>-3286</v>
      </c>
      <c r="AL165" s="13">
        <v>131</v>
      </c>
      <c r="AM165" s="13">
        <v>-4738</v>
      </c>
      <c r="AN165" s="13">
        <v>18738</v>
      </c>
      <c r="AO165" s="26">
        <f t="shared" si="148"/>
        <v>123</v>
      </c>
      <c r="AP165" s="26">
        <f t="shared" si="149"/>
        <v>0</v>
      </c>
      <c r="AQ165" s="34">
        <v>0</v>
      </c>
      <c r="AR165" s="34">
        <v>0</v>
      </c>
      <c r="AS165" s="34">
        <v>0</v>
      </c>
    </row>
    <row r="166" spans="3:45" x14ac:dyDescent="0.25">
      <c r="C166" s="8" t="s">
        <v>162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463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374</v>
      </c>
      <c r="Y166" s="13">
        <v>-922</v>
      </c>
      <c r="Z166" s="13">
        <v>-590</v>
      </c>
      <c r="AA166" s="13">
        <v>1075</v>
      </c>
      <c r="AB166" s="34">
        <v>0</v>
      </c>
      <c r="AC166" s="34">
        <v>0</v>
      </c>
      <c r="AD166" s="34">
        <v>0</v>
      </c>
      <c r="AE166" s="34">
        <v>0</v>
      </c>
      <c r="AF166" s="34">
        <v>0</v>
      </c>
      <c r="AG166" s="34">
        <v>0</v>
      </c>
      <c r="AH166" s="34">
        <v>0</v>
      </c>
      <c r="AJ166" s="13">
        <v>0</v>
      </c>
      <c r="AK166" s="13">
        <v>463</v>
      </c>
      <c r="AL166" s="13">
        <v>0</v>
      </c>
      <c r="AM166" s="13">
        <v>0</v>
      </c>
      <c r="AN166" s="13">
        <v>-1138</v>
      </c>
      <c r="AO166" s="26">
        <f t="shared" si="148"/>
        <v>1075</v>
      </c>
      <c r="AP166" s="26">
        <f t="shared" si="149"/>
        <v>0</v>
      </c>
      <c r="AQ166" s="34">
        <v>0</v>
      </c>
      <c r="AR166" s="34">
        <v>0</v>
      </c>
      <c r="AS166" s="34">
        <v>0</v>
      </c>
    </row>
    <row r="167" spans="3:45" x14ac:dyDescent="0.25">
      <c r="C167" s="8" t="s">
        <v>163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413</v>
      </c>
      <c r="N167" s="13">
        <v>1805</v>
      </c>
      <c r="O167" s="13">
        <v>770</v>
      </c>
      <c r="P167" s="13">
        <v>232</v>
      </c>
      <c r="Q167" s="13">
        <v>340</v>
      </c>
      <c r="R167" s="13">
        <v>1090</v>
      </c>
      <c r="S167" s="13">
        <v>240</v>
      </c>
      <c r="T167" s="13">
        <v>40</v>
      </c>
      <c r="U167" s="13">
        <v>8</v>
      </c>
      <c r="V167" s="13">
        <v>95</v>
      </c>
      <c r="W167" s="13">
        <v>0</v>
      </c>
      <c r="X167" s="13">
        <v>0</v>
      </c>
      <c r="Y167" s="13">
        <v>0</v>
      </c>
      <c r="Z167" s="13">
        <v>0</v>
      </c>
      <c r="AA167" s="13">
        <v>0</v>
      </c>
      <c r="AB167" s="34">
        <v>0</v>
      </c>
      <c r="AC167" s="34">
        <v>0</v>
      </c>
      <c r="AD167" s="34">
        <v>0</v>
      </c>
      <c r="AE167" s="34">
        <v>0</v>
      </c>
      <c r="AF167" s="34">
        <v>0</v>
      </c>
      <c r="AG167" s="34">
        <v>0</v>
      </c>
      <c r="AH167" s="34">
        <v>0</v>
      </c>
      <c r="AJ167" s="13">
        <v>0</v>
      </c>
      <c r="AK167" s="13">
        <v>2218</v>
      </c>
      <c r="AL167" s="13">
        <v>2432</v>
      </c>
      <c r="AM167" s="13">
        <v>383</v>
      </c>
      <c r="AN167" s="13">
        <v>0</v>
      </c>
      <c r="AO167" s="26">
        <f t="shared" si="148"/>
        <v>0</v>
      </c>
      <c r="AP167" s="26">
        <f t="shared" si="149"/>
        <v>0</v>
      </c>
      <c r="AQ167" s="34">
        <v>0</v>
      </c>
      <c r="AR167" s="34">
        <v>0</v>
      </c>
      <c r="AS167" s="34">
        <v>0</v>
      </c>
    </row>
    <row r="168" spans="3:45" x14ac:dyDescent="0.25">
      <c r="C168" s="8" t="s">
        <v>164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1341</v>
      </c>
      <c r="O168" s="13">
        <v>0</v>
      </c>
      <c r="P168" s="13">
        <v>0</v>
      </c>
      <c r="Q168" s="13">
        <v>0</v>
      </c>
      <c r="R168" s="13">
        <v>-224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34">
        <v>0</v>
      </c>
      <c r="AC168" s="34">
        <v>0</v>
      </c>
      <c r="AD168" s="34">
        <v>0</v>
      </c>
      <c r="AE168" s="34">
        <v>0</v>
      </c>
      <c r="AF168" s="34">
        <v>0</v>
      </c>
      <c r="AG168" s="34">
        <v>0</v>
      </c>
      <c r="AH168" s="34">
        <v>0</v>
      </c>
      <c r="AJ168" s="13">
        <v>0</v>
      </c>
      <c r="AK168" s="13">
        <v>1341</v>
      </c>
      <c r="AL168" s="13">
        <v>-224</v>
      </c>
      <c r="AM168" s="13">
        <v>0</v>
      </c>
      <c r="AN168" s="13">
        <v>0</v>
      </c>
      <c r="AO168" s="26">
        <f t="shared" si="148"/>
        <v>0</v>
      </c>
      <c r="AP168" s="26">
        <f t="shared" si="149"/>
        <v>0</v>
      </c>
      <c r="AQ168" s="34">
        <v>0</v>
      </c>
      <c r="AR168" s="34">
        <v>0</v>
      </c>
      <c r="AS168" s="34">
        <v>0</v>
      </c>
    </row>
    <row r="169" spans="3:45" x14ac:dyDescent="0.25">
      <c r="C169" s="8" t="s">
        <v>165</v>
      </c>
      <c r="G169" s="13">
        <v>-66</v>
      </c>
      <c r="H169" s="13">
        <v>-22</v>
      </c>
      <c r="I169" s="13">
        <v>-73</v>
      </c>
      <c r="J169" s="13">
        <v>34</v>
      </c>
      <c r="K169" s="13">
        <v>-221</v>
      </c>
      <c r="L169" s="13">
        <v>188</v>
      </c>
      <c r="M169" s="13">
        <v>104</v>
      </c>
      <c r="N169" s="13">
        <v>107</v>
      </c>
      <c r="O169" s="13">
        <v>-7</v>
      </c>
      <c r="P169" s="13">
        <v>211</v>
      </c>
      <c r="Q169" s="13">
        <v>74</v>
      </c>
      <c r="R169" s="13">
        <v>357</v>
      </c>
      <c r="S169" s="13">
        <v>-66</v>
      </c>
      <c r="T169" s="13">
        <v>-5</v>
      </c>
      <c r="U169" s="13">
        <v>-11</v>
      </c>
      <c r="V169" s="13">
        <v>169</v>
      </c>
      <c r="W169" s="13">
        <v>-231</v>
      </c>
      <c r="X169" s="13">
        <v>-199</v>
      </c>
      <c r="Y169" s="13">
        <v>-23</v>
      </c>
      <c r="Z169" s="13">
        <v>37</v>
      </c>
      <c r="AA169" s="13">
        <v>-17</v>
      </c>
      <c r="AB169" s="34">
        <v>0</v>
      </c>
      <c r="AC169" s="34">
        <v>0</v>
      </c>
      <c r="AD169" s="34">
        <v>0</v>
      </c>
      <c r="AE169" s="34">
        <v>0</v>
      </c>
      <c r="AF169" s="34">
        <v>0</v>
      </c>
      <c r="AG169" s="34">
        <v>0</v>
      </c>
      <c r="AH169" s="34">
        <v>0</v>
      </c>
      <c r="AJ169" s="13">
        <v>-127</v>
      </c>
      <c r="AK169" s="13">
        <v>178</v>
      </c>
      <c r="AL169" s="13">
        <v>635</v>
      </c>
      <c r="AM169" s="13">
        <v>87</v>
      </c>
      <c r="AN169" s="13">
        <v>-416</v>
      </c>
      <c r="AO169" s="26">
        <f t="shared" si="148"/>
        <v>-17</v>
      </c>
      <c r="AP169" s="26">
        <f t="shared" si="149"/>
        <v>0</v>
      </c>
      <c r="AQ169" s="34">
        <v>0</v>
      </c>
      <c r="AR169" s="34">
        <v>0</v>
      </c>
      <c r="AS169" s="34">
        <v>0</v>
      </c>
    </row>
    <row r="170" spans="3:45" x14ac:dyDescent="0.25">
      <c r="C170" s="8" t="s">
        <v>166</v>
      </c>
      <c r="G170" s="13">
        <v>849</v>
      </c>
      <c r="H170" s="13">
        <v>-1366</v>
      </c>
      <c r="I170" s="13">
        <v>-555</v>
      </c>
      <c r="J170" s="13">
        <v>-2038</v>
      </c>
      <c r="K170" s="13">
        <v>2557</v>
      </c>
      <c r="L170" s="13">
        <v>-522</v>
      </c>
      <c r="M170" s="13">
        <v>-105</v>
      </c>
      <c r="N170" s="13">
        <v>-1699</v>
      </c>
      <c r="O170" s="13">
        <v>2546</v>
      </c>
      <c r="P170" s="13">
        <v>-1424</v>
      </c>
      <c r="Q170" s="13">
        <v>-678</v>
      </c>
      <c r="R170" s="13">
        <v>-2843</v>
      </c>
      <c r="S170" s="13">
        <v>2520</v>
      </c>
      <c r="T170" s="13">
        <v>-1170</v>
      </c>
      <c r="U170" s="13">
        <v>143</v>
      </c>
      <c r="V170" s="13">
        <v>-2978</v>
      </c>
      <c r="W170" s="13">
        <v>2804</v>
      </c>
      <c r="X170" s="13">
        <v>-1338</v>
      </c>
      <c r="Y170" s="13">
        <v>-806</v>
      </c>
      <c r="Z170" s="13">
        <v>-2475</v>
      </c>
      <c r="AA170" s="13">
        <v>2128</v>
      </c>
      <c r="AB170" s="26">
        <f>AA86-AB86</f>
        <v>-1633.8607999999986</v>
      </c>
      <c r="AC170" s="26">
        <f>AB86-AC86</f>
        <v>-1265.7968000000037</v>
      </c>
      <c r="AD170" s="26">
        <f>AC86-AD86</f>
        <v>-3050.0576000000001</v>
      </c>
      <c r="AE170" s="26">
        <f>AD86-AE86</f>
        <v>1766.6752000000015</v>
      </c>
      <c r="AF170" s="26">
        <f>AE86-AF86</f>
        <v>-1102.6343519999973</v>
      </c>
      <c r="AG170" s="26">
        <f>AF86-AG86</f>
        <v>-1308.7264160000013</v>
      </c>
      <c r="AH170" s="26">
        <f>AG86-AH86</f>
        <v>-3369.8764159999992</v>
      </c>
      <c r="AJ170" s="13">
        <v>-3110</v>
      </c>
      <c r="AK170" s="13">
        <v>231</v>
      </c>
      <c r="AL170" s="13">
        <v>-2399</v>
      </c>
      <c r="AM170" s="13">
        <v>-1485</v>
      </c>
      <c r="AN170" s="13">
        <v>-1815</v>
      </c>
      <c r="AO170" s="26">
        <f t="shared" si="148"/>
        <v>-3821.7152000000024</v>
      </c>
      <c r="AP170" s="26">
        <f t="shared" si="149"/>
        <v>-4014.5619839999963</v>
      </c>
      <c r="AQ170" s="26">
        <f>AP86-AQ86</f>
        <v>-423.31471615999908</v>
      </c>
      <c r="AR170" s="26">
        <f>AQ86-AR86</f>
        <v>-4235.1130209839976</v>
      </c>
      <c r="AS170" s="26">
        <f>AR86-AS86</f>
        <v>-4574.4229154377608</v>
      </c>
    </row>
    <row r="171" spans="3:45" x14ac:dyDescent="0.25">
      <c r="C171" s="8" t="s">
        <v>167</v>
      </c>
      <c r="G171" s="13">
        <v>-461</v>
      </c>
      <c r="H171" s="13">
        <v>-1852</v>
      </c>
      <c r="I171" s="13">
        <v>-253</v>
      </c>
      <c r="J171" s="13">
        <v>816</v>
      </c>
      <c r="K171" s="13">
        <v>573</v>
      </c>
      <c r="L171" s="13">
        <v>-435</v>
      </c>
      <c r="M171" s="13">
        <v>-831</v>
      </c>
      <c r="N171" s="13">
        <v>855</v>
      </c>
      <c r="O171" s="13">
        <v>821</v>
      </c>
      <c r="P171" s="13">
        <v>-54</v>
      </c>
      <c r="Q171" s="13">
        <v>-908</v>
      </c>
      <c r="R171" s="13">
        <v>700</v>
      </c>
      <c r="S171" s="13">
        <v>100</v>
      </c>
      <c r="T171" s="13">
        <v>-84</v>
      </c>
      <c r="U171" s="13">
        <v>-184</v>
      </c>
      <c r="V171" s="13">
        <v>-530</v>
      </c>
      <c r="W171" s="13">
        <v>360</v>
      </c>
      <c r="X171" s="13">
        <v>326</v>
      </c>
      <c r="Y171" s="13">
        <v>-1034</v>
      </c>
      <c r="Z171" s="13">
        <v>259</v>
      </c>
      <c r="AA171" s="13">
        <v>-2424</v>
      </c>
      <c r="AB171" s="26">
        <f>AA87-AB87</f>
        <v>369.07830000000104</v>
      </c>
      <c r="AC171" s="26">
        <f>AB87-AC87</f>
        <v>-712.01070000000072</v>
      </c>
      <c r="AD171" s="26">
        <f>AC87-AD87</f>
        <v>-1715.6574000000001</v>
      </c>
      <c r="AE171" s="26">
        <f>AD87-AE87</f>
        <v>993.75480000000061</v>
      </c>
      <c r="AF171" s="26">
        <f>AE87-AF87</f>
        <v>-620.23182299999826</v>
      </c>
      <c r="AG171" s="26">
        <f>AF87-AG87</f>
        <v>-736.15860900000189</v>
      </c>
      <c r="AH171" s="26">
        <f>AG87-AH87</f>
        <v>-1895.5554839999986</v>
      </c>
      <c r="AJ171" s="13">
        <v>-1750</v>
      </c>
      <c r="AK171" s="13">
        <v>162</v>
      </c>
      <c r="AL171" s="13">
        <v>559</v>
      </c>
      <c r="AM171" s="13">
        <v>-698</v>
      </c>
      <c r="AN171" s="13">
        <v>-89</v>
      </c>
      <c r="AO171" s="26">
        <f t="shared" si="148"/>
        <v>-4482.5897999999997</v>
      </c>
      <c r="AP171" s="26">
        <f t="shared" si="149"/>
        <v>-2258.1911159999981</v>
      </c>
      <c r="AQ171" s="26">
        <f>AP87-AQ87</f>
        <v>-238.11452783999994</v>
      </c>
      <c r="AR171" s="26">
        <f>AQ87-AR87</f>
        <v>-2382.2510743035</v>
      </c>
      <c r="AS171" s="26">
        <f>AR87-AS87</f>
        <v>-2573.1128899337382</v>
      </c>
    </row>
    <row r="172" spans="3:45" x14ac:dyDescent="0.25">
      <c r="C172" s="8" t="s">
        <v>168</v>
      </c>
      <c r="G172" s="13">
        <v>-10</v>
      </c>
      <c r="H172" s="13">
        <v>-185</v>
      </c>
      <c r="I172" s="13">
        <v>11</v>
      </c>
      <c r="J172" s="13">
        <v>-165</v>
      </c>
      <c r="K172" s="13">
        <v>-108</v>
      </c>
      <c r="L172" s="13">
        <v>-24</v>
      </c>
      <c r="M172" s="13">
        <v>-28</v>
      </c>
      <c r="N172" s="13">
        <v>54</v>
      </c>
      <c r="O172" s="13">
        <v>30</v>
      </c>
      <c r="P172" s="13">
        <v>37</v>
      </c>
      <c r="Q172" s="13">
        <v>-36</v>
      </c>
      <c r="R172" s="13">
        <v>-111</v>
      </c>
      <c r="S172" s="13">
        <v>-94</v>
      </c>
      <c r="T172" s="13">
        <v>53</v>
      </c>
      <c r="U172" s="13">
        <v>-29</v>
      </c>
      <c r="V172" s="13">
        <v>-200</v>
      </c>
      <c r="W172" s="13">
        <v>-52</v>
      </c>
      <c r="X172" s="13">
        <v>-190</v>
      </c>
      <c r="Y172" s="13">
        <v>33</v>
      </c>
      <c r="Z172" s="13">
        <v>-272</v>
      </c>
      <c r="AA172" s="13">
        <v>-1082</v>
      </c>
      <c r="AB172" s="26">
        <f t="shared" ref="AB172:AH172" si="152">AA93-AB93+AA95-AB95</f>
        <v>-1861.4400000000023</v>
      </c>
      <c r="AC172" s="26">
        <f t="shared" si="152"/>
        <v>-2010.3552000000018</v>
      </c>
      <c r="AD172" s="26">
        <f t="shared" si="152"/>
        <v>-2171.1836160000021</v>
      </c>
      <c r="AE172" s="26">
        <f t="shared" si="152"/>
        <v>-2344.8783052800027</v>
      </c>
      <c r="AF172" s="26">
        <f t="shared" si="152"/>
        <v>-2532.4685697024033</v>
      </c>
      <c r="AG172" s="26">
        <f t="shared" si="152"/>
        <v>-2735.0660552785921</v>
      </c>
      <c r="AH172" s="26">
        <f t="shared" si="152"/>
        <v>-2953.8713397008833</v>
      </c>
      <c r="AJ172" s="13">
        <v>-349</v>
      </c>
      <c r="AK172" s="13">
        <v>-106</v>
      </c>
      <c r="AL172" s="13">
        <v>-80</v>
      </c>
      <c r="AM172" s="13">
        <v>-270</v>
      </c>
      <c r="AN172" s="13">
        <v>-481</v>
      </c>
      <c r="AO172" s="26">
        <f t="shared" si="148"/>
        <v>-7124.9788160000062</v>
      </c>
      <c r="AP172" s="26">
        <f t="shared" si="149"/>
        <v>-10566.284269961881</v>
      </c>
      <c r="AQ172" s="26">
        <f>AP93-AQ93+AP95-AQ95</f>
        <v>-7975.452617192379</v>
      </c>
      <c r="AR172" s="26">
        <f>AQ93-AR93+AQ95-AR95</f>
        <v>-8613.4888265677655</v>
      </c>
      <c r="AS172" s="26">
        <f>AR93-AS93+AR95-AS95</f>
        <v>-9034.5927247555228</v>
      </c>
    </row>
    <row r="173" spans="3:45" x14ac:dyDescent="0.25">
      <c r="C173" s="8" t="s">
        <v>169</v>
      </c>
      <c r="G173" s="13">
        <v>-250</v>
      </c>
      <c r="H173" s="13">
        <v>116</v>
      </c>
      <c r="I173" s="13">
        <v>694</v>
      </c>
      <c r="J173" s="13">
        <v>876</v>
      </c>
      <c r="K173" s="13">
        <v>-882</v>
      </c>
      <c r="L173" s="13">
        <v>237</v>
      </c>
      <c r="M173" s="13">
        <v>-21</v>
      </c>
      <c r="N173" s="13">
        <v>876</v>
      </c>
      <c r="O173" s="13">
        <v>-1104</v>
      </c>
      <c r="P173" s="13">
        <v>-51</v>
      </c>
      <c r="Q173" s="13">
        <v>612</v>
      </c>
      <c r="R173" s="13">
        <v>594</v>
      </c>
      <c r="S173" s="13">
        <v>-1112</v>
      </c>
      <c r="T173" s="13">
        <v>250</v>
      </c>
      <c r="U173" s="13">
        <v>667</v>
      </c>
      <c r="V173" s="13">
        <v>568</v>
      </c>
      <c r="W173" s="13">
        <v>-1034</v>
      </c>
      <c r="X173" s="13">
        <v>460</v>
      </c>
      <c r="Y173" s="13">
        <v>-63</v>
      </c>
      <c r="Z173" s="13">
        <v>623</v>
      </c>
      <c r="AA173" s="13">
        <v>-937</v>
      </c>
      <c r="AB173" s="26">
        <f t="shared" ref="AB173:AH173" si="153">AB99-AA99</f>
        <v>-192.09570000000167</v>
      </c>
      <c r="AC173" s="26">
        <f t="shared" si="153"/>
        <v>870.2353000000021</v>
      </c>
      <c r="AD173" s="26">
        <f t="shared" si="153"/>
        <v>2096.9146000000001</v>
      </c>
      <c r="AE173" s="26">
        <f t="shared" si="153"/>
        <v>-1214.5892000000003</v>
      </c>
      <c r="AF173" s="26">
        <f t="shared" si="153"/>
        <v>758.06111699999747</v>
      </c>
      <c r="AG173" s="26">
        <f t="shared" si="153"/>
        <v>899.74941100000069</v>
      </c>
      <c r="AH173" s="26">
        <f t="shared" si="153"/>
        <v>2316.7900359999985</v>
      </c>
      <c r="AJ173" s="13">
        <v>1436</v>
      </c>
      <c r="AK173" s="13">
        <v>210</v>
      </c>
      <c r="AL173" s="13">
        <v>51</v>
      </c>
      <c r="AM173" s="13">
        <v>373</v>
      </c>
      <c r="AN173" s="13">
        <v>-14</v>
      </c>
      <c r="AO173" s="26">
        <f t="shared" si="148"/>
        <v>1838.0542000000005</v>
      </c>
      <c r="AP173" s="26">
        <f t="shared" si="149"/>
        <v>2760.0113639999963</v>
      </c>
      <c r="AQ173" s="26">
        <f>AQ99-AP99</f>
        <v>291.02886736000073</v>
      </c>
      <c r="AR173" s="26">
        <f>AR99-AQ99</f>
        <v>2911.6402019265006</v>
      </c>
      <c r="AS173" s="26">
        <f>AS99-AR99</f>
        <v>3144.915754363461</v>
      </c>
    </row>
    <row r="174" spans="3:45" x14ac:dyDescent="0.25">
      <c r="C174" s="8" t="s">
        <v>170</v>
      </c>
      <c r="G174" s="13">
        <v>-72</v>
      </c>
      <c r="H174" s="13">
        <v>-61</v>
      </c>
      <c r="I174" s="13">
        <v>-30</v>
      </c>
      <c r="J174" s="13">
        <v>151</v>
      </c>
      <c r="K174" s="13">
        <v>-105</v>
      </c>
      <c r="L174" s="13">
        <v>72</v>
      </c>
      <c r="M174" s="13">
        <v>21</v>
      </c>
      <c r="N174" s="13">
        <v>102</v>
      </c>
      <c r="O174" s="13">
        <v>-240</v>
      </c>
      <c r="P174" s="13">
        <v>-116</v>
      </c>
      <c r="Q174" s="13">
        <v>9</v>
      </c>
      <c r="R174" s="13">
        <v>76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34">
        <v>0</v>
      </c>
      <c r="AC174" s="34">
        <v>0</v>
      </c>
      <c r="AD174" s="34">
        <v>0</v>
      </c>
      <c r="AE174" s="34">
        <v>0</v>
      </c>
      <c r="AF174" s="34">
        <v>0</v>
      </c>
      <c r="AG174" s="34">
        <v>0</v>
      </c>
      <c r="AH174" s="34">
        <v>0</v>
      </c>
      <c r="AJ174" s="13">
        <v>-12</v>
      </c>
      <c r="AK174" s="13">
        <v>90</v>
      </c>
      <c r="AL174" s="13">
        <v>-271</v>
      </c>
      <c r="AM174" s="13">
        <v>0</v>
      </c>
      <c r="AN174" s="13">
        <v>0</v>
      </c>
      <c r="AO174" s="26">
        <f t="shared" si="148"/>
        <v>0</v>
      </c>
      <c r="AP174" s="26">
        <f t="shared" si="149"/>
        <v>0</v>
      </c>
      <c r="AQ174" s="34">
        <v>0</v>
      </c>
      <c r="AR174" s="34">
        <v>0</v>
      </c>
      <c r="AS174" s="34">
        <v>0</v>
      </c>
    </row>
    <row r="175" spans="3:45" x14ac:dyDescent="0.25">
      <c r="C175" s="8" t="s">
        <v>171</v>
      </c>
      <c r="G175" s="13">
        <v>-1681</v>
      </c>
      <c r="H175" s="13">
        <v>1481</v>
      </c>
      <c r="I175" s="13">
        <v>1095</v>
      </c>
      <c r="J175" s="13">
        <v>2462</v>
      </c>
      <c r="K175" s="13">
        <v>763</v>
      </c>
      <c r="L175" s="13">
        <v>1180</v>
      </c>
      <c r="M175" s="13">
        <v>999</v>
      </c>
      <c r="N175" s="13">
        <v>1268</v>
      </c>
      <c r="O175" s="13">
        <v>334</v>
      </c>
      <c r="P175" s="13">
        <v>5290</v>
      </c>
      <c r="Q175" s="13">
        <v>78</v>
      </c>
      <c r="R175" s="13">
        <v>-350</v>
      </c>
      <c r="S175" s="13">
        <v>-1274</v>
      </c>
      <c r="T175" s="13">
        <v>-497</v>
      </c>
      <c r="U175" s="13">
        <v>572</v>
      </c>
      <c r="V175" s="13">
        <v>1522</v>
      </c>
      <c r="W175" s="13">
        <v>-2231</v>
      </c>
      <c r="X175" s="13">
        <v>-1107</v>
      </c>
      <c r="Y175" s="13">
        <v>455</v>
      </c>
      <c r="Z175" s="13">
        <v>3960</v>
      </c>
      <c r="AA175" s="13">
        <v>-271</v>
      </c>
      <c r="AB175" s="26">
        <f t="shared" ref="AB175:AH175" si="154">AB101-AA101</f>
        <v>627.76944999999978</v>
      </c>
      <c r="AC175" s="26">
        <f t="shared" si="154"/>
        <v>2096.47595</v>
      </c>
      <c r="AD175" s="26">
        <f t="shared" si="154"/>
        <v>5051.6579000000056</v>
      </c>
      <c r="AE175" s="26">
        <f t="shared" si="154"/>
        <v>-2926.0558000000019</v>
      </c>
      <c r="AF175" s="26">
        <f t="shared" si="154"/>
        <v>1826.2381454999922</v>
      </c>
      <c r="AG175" s="26">
        <f t="shared" si="154"/>
        <v>2167.5781265000041</v>
      </c>
      <c r="AH175" s="26">
        <f t="shared" si="154"/>
        <v>5581.3578139999954</v>
      </c>
      <c r="AJ175" s="13">
        <v>3357</v>
      </c>
      <c r="AK175" s="13">
        <v>4210</v>
      </c>
      <c r="AL175" s="13">
        <v>5352</v>
      </c>
      <c r="AM175" s="13">
        <v>323</v>
      </c>
      <c r="AN175" s="13">
        <v>1077</v>
      </c>
      <c r="AO175" s="26">
        <f t="shared" si="148"/>
        <v>7504.9033000000054</v>
      </c>
      <c r="AP175" s="26">
        <f t="shared" si="149"/>
        <v>6649.1182859999899</v>
      </c>
      <c r="AQ175" s="26">
        <f>AQ101-AP101</f>
        <v>701.11499863999779</v>
      </c>
      <c r="AR175" s="26">
        <f>AR101-AQ101</f>
        <v>7014.4059410047557</v>
      </c>
      <c r="AS175" s="26">
        <f>AS101-AR101</f>
        <v>7576.3879536937893</v>
      </c>
    </row>
    <row r="176" spans="3:45" x14ac:dyDescent="0.25">
      <c r="C176" s="8" t="s">
        <v>172</v>
      </c>
      <c r="G176" s="13">
        <v>6</v>
      </c>
      <c r="H176" s="13">
        <v>3</v>
      </c>
      <c r="I176" s="13">
        <v>78</v>
      </c>
      <c r="J176" s="13">
        <v>100</v>
      </c>
      <c r="K176" s="13">
        <v>-52</v>
      </c>
      <c r="L176" s="13">
        <v>24</v>
      </c>
      <c r="M176" s="13">
        <v>-7</v>
      </c>
      <c r="N176" s="13">
        <v>35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34">
        <v>0</v>
      </c>
      <c r="AC176" s="34">
        <v>0</v>
      </c>
      <c r="AD176" s="34">
        <v>0</v>
      </c>
      <c r="AE176" s="34">
        <v>0</v>
      </c>
      <c r="AF176" s="34">
        <v>0</v>
      </c>
      <c r="AG176" s="34">
        <v>0</v>
      </c>
      <c r="AH176" s="34">
        <v>0</v>
      </c>
      <c r="AJ176" s="13">
        <v>187</v>
      </c>
      <c r="AK176" s="13">
        <v>0</v>
      </c>
      <c r="AL176" s="13">
        <v>0</v>
      </c>
      <c r="AM176" s="13">
        <v>0</v>
      </c>
      <c r="AN176" s="13">
        <v>0</v>
      </c>
      <c r="AO176" s="26">
        <f t="shared" si="148"/>
        <v>0</v>
      </c>
      <c r="AP176" s="26">
        <f t="shared" si="149"/>
        <v>0</v>
      </c>
      <c r="AQ176" s="34">
        <v>0</v>
      </c>
      <c r="AR176" s="34">
        <v>0</v>
      </c>
      <c r="AS176" s="34">
        <v>0</v>
      </c>
    </row>
    <row r="177" spans="2:45" x14ac:dyDescent="0.25">
      <c r="C177" s="8" t="s">
        <v>173</v>
      </c>
      <c r="G177" s="13">
        <v>210</v>
      </c>
      <c r="H177" s="13">
        <v>-26</v>
      </c>
      <c r="I177" s="13">
        <v>343</v>
      </c>
      <c r="J177" s="13">
        <v>414</v>
      </c>
      <c r="K177" s="13">
        <v>-5</v>
      </c>
      <c r="L177" s="13">
        <v>-89</v>
      </c>
      <c r="M177" s="13">
        <v>540</v>
      </c>
      <c r="N177" s="13">
        <v>440</v>
      </c>
      <c r="O177" s="13">
        <v>184</v>
      </c>
      <c r="P177" s="13">
        <v>-151</v>
      </c>
      <c r="Q177" s="13">
        <v>-72</v>
      </c>
      <c r="R177" s="13">
        <v>663</v>
      </c>
      <c r="S177" s="13">
        <v>83</v>
      </c>
      <c r="T177" s="13">
        <v>707</v>
      </c>
      <c r="U177" s="13">
        <v>901</v>
      </c>
      <c r="V177" s="13">
        <v>1114</v>
      </c>
      <c r="W177" s="13">
        <v>712</v>
      </c>
      <c r="X177" s="13">
        <v>892</v>
      </c>
      <c r="Y177" s="13">
        <v>-736</v>
      </c>
      <c r="Z177" s="13">
        <v>-431</v>
      </c>
      <c r="AA177" s="13">
        <v>-5173</v>
      </c>
      <c r="AB177" s="26">
        <f t="shared" ref="AB177:AH177" si="155">AB100+AB105+AB108+AB107-AA100-AA105-AA108-AA107</f>
        <v>2241.6800000000003</v>
      </c>
      <c r="AC177" s="26">
        <f t="shared" si="155"/>
        <v>2421.0144000000037</v>
      </c>
      <c r="AD177" s="26">
        <f t="shared" si="155"/>
        <v>2614.6955520000047</v>
      </c>
      <c r="AE177" s="26">
        <f t="shared" si="155"/>
        <v>2823.8711961600056</v>
      </c>
      <c r="AF177" s="26">
        <f t="shared" si="155"/>
        <v>3049.7808918528026</v>
      </c>
      <c r="AG177" s="26">
        <f t="shared" si="155"/>
        <v>3293.7633632010329</v>
      </c>
      <c r="AH177" s="26">
        <f t="shared" si="155"/>
        <v>3557.2644322571141</v>
      </c>
      <c r="AJ177" s="13">
        <v>941</v>
      </c>
      <c r="AK177" s="13">
        <v>886</v>
      </c>
      <c r="AL177" s="13">
        <v>624</v>
      </c>
      <c r="AM177" s="13">
        <v>2805</v>
      </c>
      <c r="AN177" s="13">
        <v>437</v>
      </c>
      <c r="AO177" s="26">
        <f t="shared" si="148"/>
        <v>2104.3899520000086</v>
      </c>
      <c r="AP177" s="26">
        <f t="shared" si="149"/>
        <v>12724.679883470955</v>
      </c>
      <c r="AQ177" s="26">
        <f>AQ100+AQ105+AQ108+AQ107-AP100-AP105-AP108-AP107</f>
        <v>9604.6139670941993</v>
      </c>
      <c r="AR177" s="26">
        <f>AR100+AR105+AR108+AR107-AQ100-AQ105-AQ108-AQ107</f>
        <v>10372.983084461732</v>
      </c>
      <c r="AS177" s="26">
        <f>AS100+AS105+AS108+AS107-AR100-AR105-AR108-AR107</f>
        <v>10880.106701924291</v>
      </c>
    </row>
    <row r="178" spans="2:45" x14ac:dyDescent="0.25">
      <c r="B178" s="6" t="s">
        <v>174</v>
      </c>
      <c r="G178" s="10">
        <f t="shared" ref="G178:AH178" si="156">G162+G163+G164+G165+G166+G167+G168+G169+G170+G171+G172+G173+G174+G175+G176+G177</f>
        <v>12242</v>
      </c>
      <c r="H178" s="10">
        <f t="shared" si="156"/>
        <v>13247</v>
      </c>
      <c r="I178" s="10">
        <f t="shared" si="156"/>
        <v>14090</v>
      </c>
      <c r="J178" s="10">
        <f t="shared" si="156"/>
        <v>18104</v>
      </c>
      <c r="K178" s="10">
        <f t="shared" si="156"/>
        <v>14076</v>
      </c>
      <c r="L178" s="10">
        <f t="shared" si="156"/>
        <v>12196</v>
      </c>
      <c r="M178" s="10">
        <f t="shared" si="156"/>
        <v>9692</v>
      </c>
      <c r="N178" s="10">
        <f t="shared" si="156"/>
        <v>14511</v>
      </c>
      <c r="O178" s="10">
        <f t="shared" si="156"/>
        <v>13998</v>
      </c>
      <c r="P178" s="10">
        <f t="shared" si="156"/>
        <v>17309</v>
      </c>
      <c r="Q178" s="10">
        <f t="shared" si="156"/>
        <v>20402</v>
      </c>
      <c r="R178" s="10">
        <f t="shared" si="156"/>
        <v>19404</v>
      </c>
      <c r="S178" s="10">
        <f t="shared" si="156"/>
        <v>19246</v>
      </c>
      <c r="T178" s="10">
        <f t="shared" si="156"/>
        <v>19370</v>
      </c>
      <c r="U178" s="10">
        <f t="shared" si="156"/>
        <v>24724</v>
      </c>
      <c r="V178" s="10">
        <f t="shared" si="156"/>
        <v>27988</v>
      </c>
      <c r="W178" s="10">
        <f t="shared" si="156"/>
        <v>24026</v>
      </c>
      <c r="X178" s="10">
        <f t="shared" si="156"/>
        <v>25561</v>
      </c>
      <c r="Y178" s="10">
        <f t="shared" si="156"/>
        <v>29999</v>
      </c>
      <c r="Z178" s="10">
        <f t="shared" si="156"/>
        <v>36214</v>
      </c>
      <c r="AA178" s="10">
        <f t="shared" si="156"/>
        <v>32226</v>
      </c>
      <c r="AB178" s="10">
        <f t="shared" si="156"/>
        <v>31439.019506999997</v>
      </c>
      <c r="AC178" s="10">
        <f t="shared" si="156"/>
        <v>34458.751436125007</v>
      </c>
      <c r="AD178" s="10">
        <f t="shared" si="156"/>
        <v>40215.439202113135</v>
      </c>
      <c r="AE178" s="10">
        <f t="shared" si="156"/>
        <v>35182.543780323176</v>
      </c>
      <c r="AF178" s="10">
        <f t="shared" si="156"/>
        <v>40020.464939700549</v>
      </c>
      <c r="AG178" s="10">
        <f t="shared" si="156"/>
        <v>43096.488386168217</v>
      </c>
      <c r="AH178" s="10">
        <f t="shared" si="156"/>
        <v>51001.656129762385</v>
      </c>
      <c r="AJ178" s="10">
        <f>AJ162+AJ163+AJ164+AJ165+AJ166+AJ167+AJ168+AJ169+AJ170+AJ171+AJ172+AJ173+AJ174+AJ175+AJ176+AJ177</f>
        <v>57683</v>
      </c>
      <c r="AK178" s="10">
        <f>AK162+AK163+AK164+AK165+AK166+AK167+AK168+AK169+AK170+AK171+AK172+AK173+AK174+AK175+AK176+AK177</f>
        <v>50475</v>
      </c>
      <c r="AL178" s="10">
        <f>AL162+AL163+AL164+AL165+AL166+AL167+AL168+AL169+AL170+AL171+AL172+AL173+AL174+AL175+AL176+AL177</f>
        <v>71113</v>
      </c>
      <c r="AM178" s="10">
        <f>AM162+AM163+AM164+AM165+AM166+AM167+AM168+AM169+AM170+AM171+AM172+AM173+AM174+AM175+AM176+AM177</f>
        <v>91328</v>
      </c>
      <c r="AN178" s="10">
        <f>AN162+AN163+AN164+AN165+AN166+AN167+AN168+AN169+AN170+AN171+AN172+AN173+AN174+AN175+AN176+AN177</f>
        <v>115800</v>
      </c>
      <c r="AO178" s="27">
        <f t="shared" si="148"/>
        <v>138339.21014523815</v>
      </c>
      <c r="AP178" s="27">
        <f t="shared" si="149"/>
        <v>169301.15323595435</v>
      </c>
      <c r="AQ178" s="10">
        <f>AQ162+AQ163+AQ164+AQ165+AQ166+AQ167+AQ168+AQ169+AQ170+AQ171+AQ172+AQ173+AQ174+AQ175+AQ176+AQ177</f>
        <v>200330.11774770811</v>
      </c>
      <c r="AR178" s="10">
        <f>AR162+AR163+AR164+AR165+AR166+AR167+AR168+AR169+AR170+AR171+AR172+AR173+AR174+AR175+AR176+AR177</f>
        <v>243753.39728709334</v>
      </c>
      <c r="AS178" s="10">
        <f>AS162+AS163+AS164+AS165+AS166+AS167+AS168+AS169+AS170+AS171+AS172+AS173+AS174+AS175+AS176+AS177</f>
        <v>286585.05902821262</v>
      </c>
    </row>
    <row r="179" spans="2:45" x14ac:dyDescent="0.25">
      <c r="D179" s="3" t="s">
        <v>175</v>
      </c>
      <c r="G179" s="11">
        <f>IF(_reported!G20="","",G178-_reported!G20)</f>
        <v>0</v>
      </c>
      <c r="H179" s="11">
        <f>IF(_reported!H20="","",H178-_reported!H20)</f>
        <v>0</v>
      </c>
      <c r="I179" s="11">
        <f>IF(_reported!I20="","",I178-_reported!I20)</f>
        <v>0</v>
      </c>
      <c r="J179" s="11">
        <f>IF(_reported!J20="","",J178-_reported!J20)</f>
        <v>0</v>
      </c>
      <c r="K179" s="11">
        <f>IF(_reported!K20="","",K178-_reported!K20)</f>
        <v>0</v>
      </c>
      <c r="L179" s="11">
        <f>IF(_reported!L20="","",L178-_reported!L20)</f>
        <v>0</v>
      </c>
      <c r="M179" s="11">
        <f>IF(_reported!M20="","",M178-_reported!M20)</f>
        <v>0</v>
      </c>
      <c r="N179" s="11">
        <f>IF(_reported!N20="","",N178-_reported!N20)</f>
        <v>0</v>
      </c>
      <c r="O179" s="11">
        <f>IF(_reported!O20="","",O178-_reported!O20)</f>
        <v>0</v>
      </c>
      <c r="P179" s="11">
        <f>IF(_reported!P20="","",P178-_reported!P20)</f>
        <v>0</v>
      </c>
      <c r="Q179" s="11">
        <f>IF(_reported!Q20="","",Q178-_reported!Q20)</f>
        <v>0</v>
      </c>
      <c r="R179" s="11">
        <f>IF(_reported!R20="","",R178-_reported!R20)</f>
        <v>0</v>
      </c>
      <c r="S179" s="11">
        <f>IF(_reported!S20="","",S178-_reported!S20)</f>
        <v>0</v>
      </c>
      <c r="T179" s="11">
        <f>IF(_reported!T20="","",T178-_reported!T20)</f>
        <v>0</v>
      </c>
      <c r="U179" s="11">
        <f>IF(_reported!U20="","",U178-_reported!U20)</f>
        <v>0</v>
      </c>
      <c r="V179" s="11">
        <f>IF(_reported!V20="","",V178-_reported!V20)</f>
        <v>0</v>
      </c>
      <c r="W179" s="11">
        <f>IF(_reported!W20="","",W178-_reported!W20)</f>
        <v>0</v>
      </c>
      <c r="X179" s="11">
        <f>IF(_reported!X20="","",X178-_reported!X20)</f>
        <v>0</v>
      </c>
      <c r="Y179" s="11">
        <f>IF(_reported!Y20="","",Y178-_reported!Y20)</f>
        <v>0</v>
      </c>
      <c r="Z179" s="11">
        <f>IF(_reported!Z20="","",Z178-_reported!Z20)</f>
        <v>0</v>
      </c>
      <c r="AA179" s="11">
        <f>IF(_reported!AA20="","",AA178-_reported!AA20)</f>
        <v>0</v>
      </c>
      <c r="AJ179" s="11">
        <f>IF(_reported!AJ20="","",AJ178-_reported!AJ20)</f>
        <v>0</v>
      </c>
      <c r="AK179" s="11">
        <f>IF(_reported!AK20="","",AK178-_reported!AK20)</f>
        <v>0</v>
      </c>
      <c r="AL179" s="11">
        <f>IF(_reported!AL20="","",AL178-_reported!AL20)</f>
        <v>0</v>
      </c>
      <c r="AM179" s="11">
        <f>IF(_reported!AM20="","",AM178-_reported!AM20)</f>
        <v>0</v>
      </c>
      <c r="AN179" s="11">
        <f>IF(_reported!AN20="","",AN178-_reported!AN20)</f>
        <v>0</v>
      </c>
    </row>
    <row r="181" spans="2:45" x14ac:dyDescent="0.25">
      <c r="C181" s="8" t="s">
        <v>176</v>
      </c>
      <c r="G181" s="9">
        <v>-4272</v>
      </c>
      <c r="H181" s="9">
        <v>-4612</v>
      </c>
      <c r="I181" s="9">
        <v>-4314</v>
      </c>
      <c r="J181" s="9">
        <v>-5369</v>
      </c>
      <c r="K181" s="9">
        <v>-5441</v>
      </c>
      <c r="L181" s="9">
        <v>-7572</v>
      </c>
      <c r="M181" s="9">
        <v>-9375</v>
      </c>
      <c r="N181" s="9">
        <v>-9043</v>
      </c>
      <c r="O181" s="9">
        <v>-6842</v>
      </c>
      <c r="P181" s="9">
        <v>-6216</v>
      </c>
      <c r="Q181" s="9">
        <v>-6543</v>
      </c>
      <c r="R181" s="9">
        <v>-7665</v>
      </c>
      <c r="S181" s="9">
        <v>-6400</v>
      </c>
      <c r="T181" s="9">
        <v>-8173</v>
      </c>
      <c r="U181" s="9">
        <v>-8258</v>
      </c>
      <c r="V181" s="9">
        <v>-14425</v>
      </c>
      <c r="W181" s="9">
        <v>-12941</v>
      </c>
      <c r="X181" s="9">
        <v>-16538</v>
      </c>
      <c r="Y181" s="9">
        <v>-18829</v>
      </c>
      <c r="Z181" s="9">
        <v>-21383</v>
      </c>
      <c r="AA181" s="9">
        <v>-18997</v>
      </c>
      <c r="AB181" s="25">
        <f t="shared" ref="AB181:AH181" si="157">-AB13*AB152</f>
        <v>-31043.773799999999</v>
      </c>
      <c r="AC181" s="25">
        <f t="shared" si="157"/>
        <v>-35010.349000000002</v>
      </c>
      <c r="AD181" s="25">
        <f t="shared" si="157"/>
        <v>-38788.903300000005</v>
      </c>
      <c r="AE181" s="25">
        <f t="shared" si="157"/>
        <v>-35186.19</v>
      </c>
      <c r="AF181" s="25">
        <f t="shared" si="157"/>
        <v>-36977.970821999996</v>
      </c>
      <c r="AG181" s="25">
        <f t="shared" si="157"/>
        <v>-39104.651248000002</v>
      </c>
      <c r="AH181" s="25">
        <f t="shared" si="157"/>
        <v>-44580.700423999995</v>
      </c>
      <c r="AJ181" s="9">
        <v>-18567</v>
      </c>
      <c r="AK181" s="9">
        <v>-31431</v>
      </c>
      <c r="AL181" s="9">
        <v>-27266</v>
      </c>
      <c r="AM181" s="9">
        <v>-37256</v>
      </c>
      <c r="AN181" s="9">
        <v>-69691</v>
      </c>
      <c r="AO181" s="25">
        <f t="shared" ref="AO181:AO190" si="158">AA181+AB181+AC181+AD181</f>
        <v>-123840.0261</v>
      </c>
      <c r="AP181" s="25">
        <f t="shared" ref="AP181:AP190" si="159">AE181+AF181+AG181+AH181</f>
        <v>-155849.51249400002</v>
      </c>
      <c r="AQ181" s="25">
        <f>-AQ13*AQ152</f>
        <v>-167145.55140095996</v>
      </c>
      <c r="AR181" s="25">
        <f>-AR13*AR152</f>
        <v>-176509.87706629199</v>
      </c>
      <c r="AS181" s="25">
        <f>-AS13*AS152</f>
        <v>-183335.63918290881</v>
      </c>
    </row>
    <row r="182" spans="2:45" x14ac:dyDescent="0.25">
      <c r="C182" s="8" t="s">
        <v>177</v>
      </c>
      <c r="G182" s="13">
        <v>0</v>
      </c>
      <c r="H182" s="13">
        <v>0</v>
      </c>
      <c r="I182" s="13">
        <v>0</v>
      </c>
      <c r="J182" s="13">
        <v>0</v>
      </c>
      <c r="K182" s="13">
        <v>126</v>
      </c>
      <c r="L182" s="13">
        <v>44</v>
      </c>
      <c r="M182" s="13">
        <v>20</v>
      </c>
      <c r="N182" s="13">
        <v>55</v>
      </c>
      <c r="O182" s="13">
        <v>19</v>
      </c>
      <c r="P182" s="13">
        <v>82</v>
      </c>
      <c r="Q182" s="13">
        <v>47</v>
      </c>
      <c r="R182" s="13">
        <v>73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34">
        <v>0</v>
      </c>
      <c r="AC182" s="34">
        <v>0</v>
      </c>
      <c r="AD182" s="34">
        <v>0</v>
      </c>
      <c r="AE182" s="34">
        <v>0</v>
      </c>
      <c r="AF182" s="34">
        <v>0</v>
      </c>
      <c r="AG182" s="34">
        <v>0</v>
      </c>
      <c r="AH182" s="34">
        <v>0</v>
      </c>
      <c r="AJ182" s="13">
        <v>0</v>
      </c>
      <c r="AK182" s="13">
        <v>245</v>
      </c>
      <c r="AL182" s="13">
        <v>221</v>
      </c>
      <c r="AM182" s="13">
        <v>0</v>
      </c>
      <c r="AN182" s="13">
        <v>0</v>
      </c>
      <c r="AO182" s="26">
        <f t="shared" si="158"/>
        <v>0</v>
      </c>
      <c r="AP182" s="26">
        <f t="shared" si="159"/>
        <v>0</v>
      </c>
      <c r="AQ182" s="34">
        <v>0</v>
      </c>
      <c r="AR182" s="34">
        <v>0</v>
      </c>
      <c r="AS182" s="34">
        <v>0</v>
      </c>
    </row>
    <row r="183" spans="2:45" x14ac:dyDescent="0.25">
      <c r="C183" s="8" t="s">
        <v>178</v>
      </c>
      <c r="G183" s="13">
        <v>-6231</v>
      </c>
      <c r="H183" s="13">
        <v>-10297</v>
      </c>
      <c r="I183" s="13">
        <v>-7786</v>
      </c>
      <c r="J183" s="13">
        <v>-6093</v>
      </c>
      <c r="K183" s="13">
        <v>-4068</v>
      </c>
      <c r="L183" s="13">
        <v>-2220</v>
      </c>
      <c r="M183" s="13">
        <v>-2597</v>
      </c>
      <c r="N183" s="13">
        <v>-741</v>
      </c>
      <c r="O183" s="13">
        <v>-85</v>
      </c>
      <c r="P183" s="13">
        <v>-718</v>
      </c>
      <c r="Q183" s="13">
        <v>-1007</v>
      </c>
      <c r="R183" s="13">
        <v>-1172</v>
      </c>
      <c r="S183" s="13">
        <v>-6887</v>
      </c>
      <c r="T183" s="13">
        <v>-3289</v>
      </c>
      <c r="U183" s="13">
        <v>-4468</v>
      </c>
      <c r="V183" s="13">
        <v>-10898</v>
      </c>
      <c r="W183" s="13">
        <v>-11763</v>
      </c>
      <c r="X183" s="13">
        <v>-7746</v>
      </c>
      <c r="Y183" s="13">
        <v>-2840</v>
      </c>
      <c r="Z183" s="13">
        <v>-14580</v>
      </c>
      <c r="AA183" s="13">
        <v>-32978</v>
      </c>
      <c r="AB183" s="34">
        <v>0</v>
      </c>
      <c r="AC183" s="34">
        <v>0</v>
      </c>
      <c r="AD183" s="34">
        <v>0</v>
      </c>
      <c r="AE183" s="34">
        <v>0</v>
      </c>
      <c r="AF183" s="34">
        <v>0</v>
      </c>
      <c r="AG183" s="34">
        <v>0</v>
      </c>
      <c r="AH183" s="34">
        <v>0</v>
      </c>
      <c r="AJ183" s="13">
        <v>-30407</v>
      </c>
      <c r="AK183" s="13">
        <v>-9626</v>
      </c>
      <c r="AL183" s="13">
        <v>-2982</v>
      </c>
      <c r="AM183" s="13">
        <v>-25542</v>
      </c>
      <c r="AN183" s="13">
        <v>-36929</v>
      </c>
      <c r="AO183" s="26">
        <f t="shared" si="158"/>
        <v>-32978</v>
      </c>
      <c r="AP183" s="26">
        <f t="shared" si="159"/>
        <v>0</v>
      </c>
      <c r="AQ183" s="34">
        <v>0</v>
      </c>
      <c r="AR183" s="34">
        <v>0</v>
      </c>
      <c r="AS183" s="34">
        <v>0</v>
      </c>
    </row>
    <row r="184" spans="2:45" x14ac:dyDescent="0.25">
      <c r="C184" s="8" t="s">
        <v>179</v>
      </c>
      <c r="G184" s="13">
        <v>5631</v>
      </c>
      <c r="H184" s="13">
        <v>7033</v>
      </c>
      <c r="I184" s="13">
        <v>11985</v>
      </c>
      <c r="J184" s="13">
        <v>17937</v>
      </c>
      <c r="K184" s="13">
        <v>5467</v>
      </c>
      <c r="L184" s="13">
        <v>3159</v>
      </c>
      <c r="M184" s="13">
        <v>2269</v>
      </c>
      <c r="N184" s="13">
        <v>2263</v>
      </c>
      <c r="O184" s="13">
        <v>534</v>
      </c>
      <c r="P184" s="13">
        <v>1817</v>
      </c>
      <c r="Q184" s="13">
        <v>1474</v>
      </c>
      <c r="R184" s="13">
        <v>2359</v>
      </c>
      <c r="S184" s="13">
        <v>4625</v>
      </c>
      <c r="T184" s="13">
        <v>3233</v>
      </c>
      <c r="U184" s="13">
        <v>4114</v>
      </c>
      <c r="V184" s="13">
        <v>3817</v>
      </c>
      <c r="W184" s="13">
        <v>4784</v>
      </c>
      <c r="X184" s="13">
        <v>14273</v>
      </c>
      <c r="Y184" s="13">
        <v>4704</v>
      </c>
      <c r="Z184" s="13">
        <v>3113</v>
      </c>
      <c r="AA184" s="13">
        <v>19176</v>
      </c>
      <c r="AB184" s="34">
        <v>0</v>
      </c>
      <c r="AC184" s="34">
        <v>0</v>
      </c>
      <c r="AD184" s="34">
        <v>0</v>
      </c>
      <c r="AE184" s="34">
        <v>0</v>
      </c>
      <c r="AF184" s="34">
        <v>0</v>
      </c>
      <c r="AG184" s="34">
        <v>0</v>
      </c>
      <c r="AH184" s="34">
        <v>0</v>
      </c>
      <c r="AJ184" s="13">
        <v>42586</v>
      </c>
      <c r="AK184" s="13">
        <v>13158</v>
      </c>
      <c r="AL184" s="13">
        <v>6184</v>
      </c>
      <c r="AM184" s="13">
        <v>15789</v>
      </c>
      <c r="AN184" s="13">
        <v>26874</v>
      </c>
      <c r="AO184" s="26">
        <f t="shared" si="158"/>
        <v>19176</v>
      </c>
      <c r="AP184" s="26">
        <f t="shared" si="159"/>
        <v>0</v>
      </c>
      <c r="AQ184" s="34">
        <v>0</v>
      </c>
      <c r="AR184" s="34">
        <v>0</v>
      </c>
      <c r="AS184" s="34">
        <v>0</v>
      </c>
    </row>
    <row r="185" spans="2:45" x14ac:dyDescent="0.25">
      <c r="C185" s="8" t="s">
        <v>180</v>
      </c>
      <c r="G185" s="13">
        <v>0</v>
      </c>
      <c r="H185" s="13">
        <v>0</v>
      </c>
      <c r="I185" s="13">
        <v>-46</v>
      </c>
      <c r="J185" s="13">
        <v>-1</v>
      </c>
      <c r="K185" s="13">
        <v>0</v>
      </c>
      <c r="L185" s="13">
        <v>0</v>
      </c>
      <c r="M185" s="13">
        <v>0</v>
      </c>
      <c r="N185" s="13">
        <v>-5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-15214</v>
      </c>
      <c r="Y185" s="13">
        <v>-3046</v>
      </c>
      <c r="Z185" s="13">
        <v>-70</v>
      </c>
      <c r="AA185" s="13">
        <v>-544</v>
      </c>
      <c r="AB185" s="34">
        <v>0</v>
      </c>
      <c r="AC185" s="34">
        <v>0</v>
      </c>
      <c r="AD185" s="34">
        <v>0</v>
      </c>
      <c r="AE185" s="34">
        <v>0</v>
      </c>
      <c r="AF185" s="34">
        <v>0</v>
      </c>
      <c r="AG185" s="34">
        <v>0</v>
      </c>
      <c r="AH185" s="34">
        <v>0</v>
      </c>
      <c r="AJ185" s="13">
        <v>-47</v>
      </c>
      <c r="AK185" s="13">
        <v>-5</v>
      </c>
      <c r="AL185" s="13">
        <v>0</v>
      </c>
      <c r="AM185" s="13">
        <v>0</v>
      </c>
      <c r="AN185" s="13">
        <v>-18330</v>
      </c>
      <c r="AO185" s="26">
        <f t="shared" si="158"/>
        <v>-544</v>
      </c>
      <c r="AP185" s="26">
        <f t="shared" si="159"/>
        <v>0</v>
      </c>
      <c r="AQ185" s="34">
        <v>0</v>
      </c>
      <c r="AR185" s="34">
        <v>0</v>
      </c>
      <c r="AS185" s="34">
        <v>0</v>
      </c>
    </row>
    <row r="186" spans="2:45" x14ac:dyDescent="0.25">
      <c r="C186" s="8" t="s">
        <v>181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-775</v>
      </c>
      <c r="Y186" s="13">
        <v>-1022</v>
      </c>
      <c r="Z186" s="13">
        <v>-635</v>
      </c>
      <c r="AA186" s="13">
        <v>-118</v>
      </c>
      <c r="AB186" s="34">
        <v>0</v>
      </c>
      <c r="AC186" s="34">
        <v>0</v>
      </c>
      <c r="AD186" s="34">
        <v>0</v>
      </c>
      <c r="AE186" s="34">
        <v>0</v>
      </c>
      <c r="AF186" s="34">
        <v>0</v>
      </c>
      <c r="AG186" s="34">
        <v>0</v>
      </c>
      <c r="AH186" s="34">
        <v>0</v>
      </c>
      <c r="AJ186" s="13">
        <v>0</v>
      </c>
      <c r="AK186" s="13">
        <v>0</v>
      </c>
      <c r="AL186" s="13">
        <v>0</v>
      </c>
      <c r="AM186" s="13">
        <v>0</v>
      </c>
      <c r="AN186" s="13">
        <v>-2432</v>
      </c>
      <c r="AO186" s="26">
        <f t="shared" si="158"/>
        <v>-118</v>
      </c>
      <c r="AP186" s="26">
        <f t="shared" si="159"/>
        <v>0</v>
      </c>
      <c r="AQ186" s="34">
        <v>0</v>
      </c>
      <c r="AR186" s="34">
        <v>0</v>
      </c>
      <c r="AS186" s="34">
        <v>0</v>
      </c>
    </row>
    <row r="187" spans="2:45" x14ac:dyDescent="0.25">
      <c r="C187" s="8" t="s">
        <v>182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2554</v>
      </c>
      <c r="AA187" s="13">
        <v>0</v>
      </c>
      <c r="AB187" s="34">
        <v>0</v>
      </c>
      <c r="AC187" s="34">
        <v>0</v>
      </c>
      <c r="AD187" s="34">
        <v>0</v>
      </c>
      <c r="AE187" s="34">
        <v>0</v>
      </c>
      <c r="AF187" s="34">
        <v>0</v>
      </c>
      <c r="AG187" s="34">
        <v>0</v>
      </c>
      <c r="AH187" s="34">
        <v>0</v>
      </c>
      <c r="AJ187" s="13">
        <v>0</v>
      </c>
      <c r="AK187" s="13">
        <v>0</v>
      </c>
      <c r="AL187" s="13">
        <v>0</v>
      </c>
      <c r="AM187" s="13">
        <v>0</v>
      </c>
      <c r="AN187" s="13">
        <v>2554</v>
      </c>
      <c r="AO187" s="26">
        <f t="shared" si="158"/>
        <v>0</v>
      </c>
      <c r="AP187" s="26">
        <f t="shared" si="159"/>
        <v>0</v>
      </c>
      <c r="AQ187" s="34">
        <v>0</v>
      </c>
      <c r="AR187" s="34">
        <v>0</v>
      </c>
      <c r="AS187" s="34">
        <v>0</v>
      </c>
    </row>
    <row r="188" spans="2:45" x14ac:dyDescent="0.25">
      <c r="C188" s="8" t="s">
        <v>183</v>
      </c>
      <c r="G188" s="13">
        <v>0</v>
      </c>
      <c r="H188" s="13">
        <v>-259</v>
      </c>
      <c r="I188" s="13">
        <v>-71</v>
      </c>
      <c r="J188" s="13">
        <v>-521</v>
      </c>
      <c r="K188" s="13">
        <v>-853</v>
      </c>
      <c r="L188" s="13">
        <v>-363</v>
      </c>
      <c r="M188" s="13">
        <v>-34</v>
      </c>
      <c r="N188" s="13">
        <v>-62</v>
      </c>
      <c r="O188" s="13">
        <v>-444</v>
      </c>
      <c r="P188" s="13">
        <v>-83</v>
      </c>
      <c r="Q188" s="13">
        <v>-38</v>
      </c>
      <c r="R188" s="13">
        <v>-64</v>
      </c>
      <c r="S188" s="13">
        <v>-72</v>
      </c>
      <c r="T188" s="13">
        <v>-57</v>
      </c>
      <c r="U188" s="13">
        <v>-132</v>
      </c>
      <c r="V188" s="13">
        <v>-9</v>
      </c>
      <c r="W188" s="13">
        <v>0</v>
      </c>
      <c r="X188" s="13">
        <v>-62</v>
      </c>
      <c r="Y188" s="13">
        <v>-753</v>
      </c>
      <c r="Z188" s="13">
        <v>-3416</v>
      </c>
      <c r="AA188" s="13">
        <v>-372</v>
      </c>
      <c r="AB188" s="34">
        <v>0</v>
      </c>
      <c r="AC188" s="34">
        <v>0</v>
      </c>
      <c r="AD188" s="34">
        <v>0</v>
      </c>
      <c r="AE188" s="34">
        <v>0</v>
      </c>
      <c r="AF188" s="34">
        <v>0</v>
      </c>
      <c r="AG188" s="34">
        <v>0</v>
      </c>
      <c r="AH188" s="34">
        <v>0</v>
      </c>
      <c r="AJ188" s="13">
        <v>-851</v>
      </c>
      <c r="AK188" s="13">
        <v>-1312</v>
      </c>
      <c r="AL188" s="13">
        <v>-629</v>
      </c>
      <c r="AM188" s="13">
        <v>-270</v>
      </c>
      <c r="AN188" s="13">
        <v>-4231</v>
      </c>
      <c r="AO188" s="26">
        <f t="shared" si="158"/>
        <v>-372</v>
      </c>
      <c r="AP188" s="26">
        <f t="shared" si="159"/>
        <v>0</v>
      </c>
      <c r="AQ188" s="34">
        <v>0</v>
      </c>
      <c r="AR188" s="34">
        <v>0</v>
      </c>
      <c r="AS188" s="34">
        <v>0</v>
      </c>
    </row>
    <row r="189" spans="2:45" x14ac:dyDescent="0.25">
      <c r="C189" s="8" t="s">
        <v>184</v>
      </c>
      <c r="G189" s="13">
        <v>-2</v>
      </c>
      <c r="H189" s="13">
        <v>-60</v>
      </c>
      <c r="I189" s="13">
        <v>-98</v>
      </c>
      <c r="J189" s="13">
        <v>-124</v>
      </c>
      <c r="K189" s="13">
        <v>-10</v>
      </c>
      <c r="L189" s="13">
        <v>-7</v>
      </c>
      <c r="M189" s="13">
        <v>16</v>
      </c>
      <c r="N189" s="13">
        <v>2</v>
      </c>
      <c r="O189" s="13">
        <v>75</v>
      </c>
      <c r="P189" s="13">
        <v>-85</v>
      </c>
      <c r="Q189" s="13">
        <v>-10</v>
      </c>
      <c r="R189" s="13">
        <v>-3</v>
      </c>
      <c r="S189" s="13">
        <v>0</v>
      </c>
      <c r="T189" s="13">
        <v>-12</v>
      </c>
      <c r="U189" s="13">
        <v>124</v>
      </c>
      <c r="V189" s="13">
        <v>17</v>
      </c>
      <c r="W189" s="13">
        <v>-90</v>
      </c>
      <c r="X189" s="13">
        <v>104</v>
      </c>
      <c r="Y189" s="13">
        <v>-62</v>
      </c>
      <c r="Z189" s="13">
        <v>230</v>
      </c>
      <c r="AA189" s="13">
        <v>155</v>
      </c>
      <c r="AB189" s="34">
        <v>0</v>
      </c>
      <c r="AC189" s="34">
        <v>0</v>
      </c>
      <c r="AD189" s="34">
        <v>0</v>
      </c>
      <c r="AE189" s="34">
        <v>0</v>
      </c>
      <c r="AF189" s="34">
        <v>0</v>
      </c>
      <c r="AG189" s="34">
        <v>0</v>
      </c>
      <c r="AH189" s="34">
        <v>0</v>
      </c>
      <c r="AJ189" s="13">
        <v>-284</v>
      </c>
      <c r="AK189" s="13">
        <v>1</v>
      </c>
      <c r="AL189" s="13">
        <v>-23</v>
      </c>
      <c r="AM189" s="13">
        <v>129</v>
      </c>
      <c r="AN189" s="13">
        <v>182</v>
      </c>
      <c r="AO189" s="26">
        <f t="shared" si="158"/>
        <v>155</v>
      </c>
      <c r="AP189" s="26">
        <f t="shared" si="159"/>
        <v>0</v>
      </c>
      <c r="AQ189" s="34">
        <v>0</v>
      </c>
      <c r="AR189" s="34">
        <v>0</v>
      </c>
      <c r="AS189" s="34">
        <v>0</v>
      </c>
    </row>
    <row r="190" spans="2:45" x14ac:dyDescent="0.25">
      <c r="B190" s="6" t="s">
        <v>185</v>
      </c>
      <c r="G190" s="10">
        <f t="shared" ref="G190:AH190" si="160">G181+G182+G183+G184+G185+G186+G187+G188+G189</f>
        <v>-4874</v>
      </c>
      <c r="H190" s="10">
        <f t="shared" si="160"/>
        <v>-8195</v>
      </c>
      <c r="I190" s="10">
        <f t="shared" si="160"/>
        <v>-330</v>
      </c>
      <c r="J190" s="10">
        <f t="shared" si="160"/>
        <v>5829</v>
      </c>
      <c r="K190" s="10">
        <f t="shared" si="160"/>
        <v>-4779</v>
      </c>
      <c r="L190" s="10">
        <f t="shared" si="160"/>
        <v>-6959</v>
      </c>
      <c r="M190" s="10">
        <f t="shared" si="160"/>
        <v>-9701</v>
      </c>
      <c r="N190" s="10">
        <f t="shared" si="160"/>
        <v>-7531</v>
      </c>
      <c r="O190" s="10">
        <f t="shared" si="160"/>
        <v>-6743</v>
      </c>
      <c r="P190" s="10">
        <f t="shared" si="160"/>
        <v>-5203</v>
      </c>
      <c r="Q190" s="10">
        <f t="shared" si="160"/>
        <v>-6077</v>
      </c>
      <c r="R190" s="10">
        <f t="shared" si="160"/>
        <v>-6472</v>
      </c>
      <c r="S190" s="10">
        <f t="shared" si="160"/>
        <v>-8734</v>
      </c>
      <c r="T190" s="10">
        <f t="shared" si="160"/>
        <v>-8298</v>
      </c>
      <c r="U190" s="10">
        <f t="shared" si="160"/>
        <v>-8620</v>
      </c>
      <c r="V190" s="10">
        <f t="shared" si="160"/>
        <v>-21498</v>
      </c>
      <c r="W190" s="10">
        <f t="shared" si="160"/>
        <v>-20010</v>
      </c>
      <c r="X190" s="10">
        <f t="shared" si="160"/>
        <v>-25958</v>
      </c>
      <c r="Y190" s="10">
        <f t="shared" si="160"/>
        <v>-21848</v>
      </c>
      <c r="Z190" s="10">
        <f t="shared" si="160"/>
        <v>-34187</v>
      </c>
      <c r="AA190" s="10">
        <f t="shared" si="160"/>
        <v>-33678</v>
      </c>
      <c r="AB190" s="10">
        <f t="shared" si="160"/>
        <v>-31043.773799999999</v>
      </c>
      <c r="AC190" s="10">
        <f t="shared" si="160"/>
        <v>-35010.349000000002</v>
      </c>
      <c r="AD190" s="10">
        <f t="shared" si="160"/>
        <v>-38788.903300000005</v>
      </c>
      <c r="AE190" s="10">
        <f t="shared" si="160"/>
        <v>-35186.19</v>
      </c>
      <c r="AF190" s="10">
        <f t="shared" si="160"/>
        <v>-36977.970821999996</v>
      </c>
      <c r="AG190" s="10">
        <f t="shared" si="160"/>
        <v>-39104.651248000002</v>
      </c>
      <c r="AH190" s="10">
        <f t="shared" si="160"/>
        <v>-44580.700423999995</v>
      </c>
      <c r="AJ190" s="10">
        <f>AJ181+AJ182+AJ183+AJ184+AJ185+AJ186+AJ187+AJ188+AJ189</f>
        <v>-7570</v>
      </c>
      <c r="AK190" s="10">
        <f>AK181+AK182+AK183+AK184+AK185+AK186+AK187+AK188+AK189</f>
        <v>-28970</v>
      </c>
      <c r="AL190" s="10">
        <f>AL181+AL182+AL183+AL184+AL185+AL186+AL187+AL188+AL189</f>
        <v>-24495</v>
      </c>
      <c r="AM190" s="10">
        <f>AM181+AM182+AM183+AM184+AM185+AM186+AM187+AM188+AM189</f>
        <v>-47150</v>
      </c>
      <c r="AN190" s="10">
        <f>AN181+AN182+AN183+AN184+AN185+AN186+AN187+AN188+AN189</f>
        <v>-102003</v>
      </c>
      <c r="AO190" s="27">
        <f t="shared" si="158"/>
        <v>-138521.02610000002</v>
      </c>
      <c r="AP190" s="27">
        <f t="shared" si="159"/>
        <v>-155849.51249400002</v>
      </c>
      <c r="AQ190" s="10">
        <f>AQ181+AQ182+AQ183+AQ184+AQ185+AQ186+AQ187+AQ188+AQ189</f>
        <v>-167145.55140095996</v>
      </c>
      <c r="AR190" s="10">
        <f>AR181+AR182+AR183+AR184+AR185+AR186+AR187+AR188+AR189</f>
        <v>-176509.87706629199</v>
      </c>
      <c r="AS190" s="10">
        <f>AS181+AS182+AS183+AS184+AS185+AS186+AS187+AS188+AS189</f>
        <v>-183335.63918290881</v>
      </c>
    </row>
    <row r="191" spans="2:45" x14ac:dyDescent="0.25">
      <c r="D191" s="3" t="s">
        <v>186</v>
      </c>
      <c r="G191" s="11">
        <f>IF(_reported!G21="","",G190-_reported!G21)</f>
        <v>0</v>
      </c>
      <c r="H191" s="11">
        <f>IF(_reported!H21="","",H190-_reported!H21)</f>
        <v>0</v>
      </c>
      <c r="I191" s="11">
        <f>IF(_reported!I21="","",I190-_reported!I21)</f>
        <v>0</v>
      </c>
      <c r="J191" s="11">
        <f>IF(_reported!J21="","",J190-_reported!J21)</f>
        <v>0</v>
      </c>
      <c r="K191" s="11">
        <f>IF(_reported!K21="","",K190-_reported!K21)</f>
        <v>0</v>
      </c>
      <c r="L191" s="11">
        <f>IF(_reported!L21="","",L190-_reported!L21)</f>
        <v>0</v>
      </c>
      <c r="M191" s="11">
        <f>IF(_reported!M21="","",M190-_reported!M21)</f>
        <v>0</v>
      </c>
      <c r="N191" s="11">
        <f>IF(_reported!N21="","",N190-_reported!N21)</f>
        <v>0</v>
      </c>
      <c r="O191" s="11">
        <f>IF(_reported!O21="","",O190-_reported!O21)</f>
        <v>0</v>
      </c>
      <c r="P191" s="11">
        <f>IF(_reported!P21="","",P190-_reported!P21)</f>
        <v>0</v>
      </c>
      <c r="Q191" s="11">
        <f>IF(_reported!Q21="","",Q190-_reported!Q21)</f>
        <v>0</v>
      </c>
      <c r="R191" s="11">
        <f>IF(_reported!R21="","",R190-_reported!R21)</f>
        <v>0</v>
      </c>
      <c r="S191" s="11">
        <f>IF(_reported!S21="","",S190-_reported!S21)</f>
        <v>0</v>
      </c>
      <c r="T191" s="11">
        <f>IF(_reported!T21="","",T190-_reported!T21)</f>
        <v>0</v>
      </c>
      <c r="U191" s="11">
        <f>IF(_reported!U21="","",U190-_reported!U21)</f>
        <v>0</v>
      </c>
      <c r="V191" s="11">
        <f>IF(_reported!V21="","",V190-_reported!V21)</f>
        <v>0</v>
      </c>
      <c r="W191" s="11">
        <f>IF(_reported!W21="","",W190-_reported!W21)</f>
        <v>0</v>
      </c>
      <c r="X191" s="11">
        <f>IF(_reported!X21="","",X190-_reported!X21)</f>
        <v>0</v>
      </c>
      <c r="Y191" s="11">
        <f>IF(_reported!Y21="","",Y190-_reported!Y21)</f>
        <v>0</v>
      </c>
      <c r="Z191" s="11">
        <f>IF(_reported!Z21="","",Z190-_reported!Z21)</f>
        <v>0</v>
      </c>
      <c r="AA191" s="11">
        <f>IF(_reported!AA21="","",AA190-_reported!AA21)</f>
        <v>0</v>
      </c>
      <c r="AJ191" s="11">
        <f>IF(_reported!AJ21="","",AJ190-_reported!AJ21)</f>
        <v>0</v>
      </c>
      <c r="AK191" s="11">
        <f>IF(_reported!AK21="","",AK190-_reported!AK21)</f>
        <v>0</v>
      </c>
      <c r="AL191" s="11">
        <f>IF(_reported!AL21="","",AL190-_reported!AL21)</f>
        <v>0</v>
      </c>
      <c r="AM191" s="11">
        <f>IF(_reported!AM21="","",AM190-_reported!AM21)</f>
        <v>0</v>
      </c>
      <c r="AN191" s="11">
        <f>IF(_reported!AN21="","",AN190-_reported!AN21)</f>
        <v>0</v>
      </c>
    </row>
    <row r="193" spans="2:45" x14ac:dyDescent="0.25">
      <c r="C193" s="8" t="s">
        <v>187</v>
      </c>
      <c r="G193" s="9">
        <v>-1077</v>
      </c>
      <c r="H193" s="9">
        <v>-1355</v>
      </c>
      <c r="I193" s="9">
        <v>-1575</v>
      </c>
      <c r="J193" s="9">
        <v>-1508</v>
      </c>
      <c r="K193" s="9">
        <v>-925</v>
      </c>
      <c r="L193" s="9">
        <v>-1002</v>
      </c>
      <c r="M193" s="9">
        <v>-1011</v>
      </c>
      <c r="N193" s="9">
        <v>-657</v>
      </c>
      <c r="O193" s="9">
        <v>-1009</v>
      </c>
      <c r="P193" s="9">
        <v>-1692</v>
      </c>
      <c r="Q193" s="9">
        <v>-2088</v>
      </c>
      <c r="R193" s="9">
        <v>-2223</v>
      </c>
      <c r="S193" s="9">
        <v>-3162</v>
      </c>
      <c r="T193" s="9">
        <v>-3208</v>
      </c>
      <c r="U193" s="9">
        <v>-3543</v>
      </c>
      <c r="V193" s="9">
        <v>-3857</v>
      </c>
      <c r="W193" s="9">
        <v>-4883</v>
      </c>
      <c r="X193" s="9">
        <v>-4110</v>
      </c>
      <c r="Y193" s="9">
        <v>-5135</v>
      </c>
      <c r="Z193" s="9">
        <v>-4272</v>
      </c>
      <c r="AA193" s="9">
        <v>-4423</v>
      </c>
      <c r="AB193" s="25">
        <f t="shared" ref="AB193:AH193" si="161">-AB13*AB156</f>
        <v>-4477.4673749999993</v>
      </c>
      <c r="AC193" s="25">
        <f t="shared" si="161"/>
        <v>-4774.1385</v>
      </c>
      <c r="AD193" s="25">
        <f t="shared" si="161"/>
        <v>-5488.99575</v>
      </c>
      <c r="AE193" s="25">
        <f t="shared" si="161"/>
        <v>-5074.9312499999996</v>
      </c>
      <c r="AF193" s="25">
        <f t="shared" si="161"/>
        <v>-5333.3611762499995</v>
      </c>
      <c r="AG193" s="25">
        <f t="shared" si="161"/>
        <v>-5640.09393</v>
      </c>
      <c r="AH193" s="25">
        <f t="shared" si="161"/>
        <v>-6429.9087149999987</v>
      </c>
      <c r="AJ193" s="9">
        <v>-5515</v>
      </c>
      <c r="AK193" s="9">
        <v>-3595</v>
      </c>
      <c r="AL193" s="9">
        <v>-7012</v>
      </c>
      <c r="AM193" s="9">
        <v>-13770</v>
      </c>
      <c r="AN193" s="9">
        <v>-18400</v>
      </c>
      <c r="AO193" s="25">
        <f t="shared" ref="AO193:AO200" si="162">AA193+AB193+AC193+AD193</f>
        <v>-19163.601625000003</v>
      </c>
      <c r="AP193" s="25">
        <f t="shared" ref="AP193:AP200" si="163">AE193+AF193+AG193+AH193</f>
        <v>-22478.295071249995</v>
      </c>
      <c r="AQ193" s="25">
        <f>-AQ13*AQ156</f>
        <v>-26116.492406399997</v>
      </c>
      <c r="AR193" s="25">
        <f>-AR13*AR156</f>
        <v>-28883.434429029592</v>
      </c>
      <c r="AS193" s="25">
        <f>-AS13*AS156</f>
        <v>-32083.73685700904</v>
      </c>
    </row>
    <row r="194" spans="2:45" x14ac:dyDescent="0.25">
      <c r="C194" s="8" t="s">
        <v>188</v>
      </c>
      <c r="G194" s="13">
        <v>-3939</v>
      </c>
      <c r="H194" s="13">
        <v>-7079</v>
      </c>
      <c r="I194" s="13">
        <v>-13458</v>
      </c>
      <c r="J194" s="13">
        <v>-20061</v>
      </c>
      <c r="K194" s="13">
        <v>-9506</v>
      </c>
      <c r="L194" s="13">
        <v>-5233</v>
      </c>
      <c r="M194" s="13">
        <v>-6354</v>
      </c>
      <c r="N194" s="13">
        <v>-6863</v>
      </c>
      <c r="O194" s="13">
        <v>-9365</v>
      </c>
      <c r="P194" s="13">
        <v>-898</v>
      </c>
      <c r="Q194" s="13">
        <v>-3569</v>
      </c>
      <c r="R194" s="13">
        <v>-5942</v>
      </c>
      <c r="S194" s="13">
        <v>-15008</v>
      </c>
      <c r="T194" s="13">
        <v>-6299</v>
      </c>
      <c r="U194" s="13">
        <v>-8818</v>
      </c>
      <c r="V194" s="13">
        <v>0</v>
      </c>
      <c r="W194" s="13">
        <v>-12754</v>
      </c>
      <c r="X194" s="13">
        <v>-10167</v>
      </c>
      <c r="Y194" s="13">
        <v>-3327</v>
      </c>
      <c r="Z194" s="13">
        <v>0</v>
      </c>
      <c r="AA194" s="13">
        <v>0</v>
      </c>
      <c r="AB194" s="34">
        <v>0</v>
      </c>
      <c r="AC194" s="34">
        <v>0</v>
      </c>
      <c r="AD194" s="34">
        <v>0</v>
      </c>
      <c r="AE194" s="34">
        <v>0</v>
      </c>
      <c r="AF194" s="34">
        <v>0</v>
      </c>
      <c r="AG194" s="34">
        <v>0</v>
      </c>
      <c r="AH194" s="34">
        <v>0</v>
      </c>
      <c r="AJ194" s="13">
        <v>-44537</v>
      </c>
      <c r="AK194" s="13">
        <v>-27956</v>
      </c>
      <c r="AL194" s="13">
        <v>-19774</v>
      </c>
      <c r="AM194" s="13">
        <v>-30125</v>
      </c>
      <c r="AN194" s="13">
        <v>-26248</v>
      </c>
      <c r="AO194" s="26">
        <f t="shared" si="162"/>
        <v>0</v>
      </c>
      <c r="AP194" s="26">
        <f t="shared" si="163"/>
        <v>0</v>
      </c>
      <c r="AQ194" s="34">
        <v>0</v>
      </c>
      <c r="AR194" s="34">
        <v>0</v>
      </c>
      <c r="AS194" s="34">
        <v>0</v>
      </c>
    </row>
    <row r="195" spans="2:45" x14ac:dyDescent="0.25">
      <c r="C195" s="8" t="s">
        <v>189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-1273</v>
      </c>
      <c r="T195" s="13">
        <v>-1266</v>
      </c>
      <c r="U195" s="13">
        <v>-1263</v>
      </c>
      <c r="V195" s="13">
        <v>-1270</v>
      </c>
      <c r="W195" s="13">
        <v>-1329</v>
      </c>
      <c r="X195" s="13">
        <v>-1327</v>
      </c>
      <c r="Y195" s="13">
        <v>-1330</v>
      </c>
      <c r="Z195" s="13">
        <v>-1338</v>
      </c>
      <c r="AA195" s="13">
        <v>-1346</v>
      </c>
      <c r="AB195" s="26">
        <f t="shared" ref="AB195:AH195" si="164">X195*(1+0.08)</f>
        <v>-1433.16</v>
      </c>
      <c r="AC195" s="26">
        <f t="shared" si="164"/>
        <v>-1436.4</v>
      </c>
      <c r="AD195" s="26">
        <f t="shared" si="164"/>
        <v>-1445.0400000000002</v>
      </c>
      <c r="AE195" s="26">
        <f t="shared" si="164"/>
        <v>-1453.68</v>
      </c>
      <c r="AF195" s="26">
        <f t="shared" si="164"/>
        <v>-1547.8128000000002</v>
      </c>
      <c r="AG195" s="26">
        <f t="shared" si="164"/>
        <v>-1551.3120000000001</v>
      </c>
      <c r="AH195" s="26">
        <f t="shared" si="164"/>
        <v>-1560.6432000000002</v>
      </c>
      <c r="AJ195" s="13">
        <v>0</v>
      </c>
      <c r="AK195" s="13">
        <v>0</v>
      </c>
      <c r="AL195" s="13">
        <v>0</v>
      </c>
      <c r="AM195" s="13">
        <v>-5072</v>
      </c>
      <c r="AN195" s="13">
        <v>-5324</v>
      </c>
      <c r="AO195" s="26">
        <f t="shared" si="162"/>
        <v>-5660.5999999999995</v>
      </c>
      <c r="AP195" s="26">
        <f t="shared" si="163"/>
        <v>-6113.4480000000003</v>
      </c>
      <c r="AQ195" s="26">
        <f>AP195*(1+0.08)</f>
        <v>-6602.5238400000007</v>
      </c>
      <c r="AR195" s="26">
        <f>AQ195*(1+0.08)</f>
        <v>-7130.725747200001</v>
      </c>
      <c r="AS195" s="26">
        <f>AR195*(1+0.08)</f>
        <v>-7701.1838069760015</v>
      </c>
    </row>
    <row r="196" spans="2:45" x14ac:dyDescent="0.25">
      <c r="C196" s="8" t="s">
        <v>190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9921</v>
      </c>
      <c r="N196" s="13">
        <v>0</v>
      </c>
      <c r="O196" s="13">
        <v>0</v>
      </c>
      <c r="P196" s="13">
        <v>8455</v>
      </c>
      <c r="Q196" s="13">
        <v>0</v>
      </c>
      <c r="R196" s="13">
        <v>0</v>
      </c>
      <c r="S196" s="13">
        <v>0</v>
      </c>
      <c r="T196" s="13">
        <v>0</v>
      </c>
      <c r="U196" s="13">
        <v>10432</v>
      </c>
      <c r="V196" s="13">
        <v>0</v>
      </c>
      <c r="W196" s="13">
        <v>0</v>
      </c>
      <c r="X196" s="13">
        <v>0</v>
      </c>
      <c r="Y196" s="13">
        <v>0</v>
      </c>
      <c r="Z196" s="13">
        <v>29906</v>
      </c>
      <c r="AA196" s="13">
        <v>0</v>
      </c>
      <c r="AB196" s="34">
        <v>0</v>
      </c>
      <c r="AC196" s="34">
        <v>0</v>
      </c>
      <c r="AD196" s="34">
        <v>15000</v>
      </c>
      <c r="AE196" s="34">
        <v>0</v>
      </c>
      <c r="AF196" s="34">
        <v>15000</v>
      </c>
      <c r="AG196" s="34">
        <v>0</v>
      </c>
      <c r="AH196" s="34">
        <v>15000</v>
      </c>
      <c r="AJ196" s="13">
        <v>0</v>
      </c>
      <c r="AK196" s="13">
        <v>9921</v>
      </c>
      <c r="AL196" s="13">
        <v>8455</v>
      </c>
      <c r="AM196" s="13">
        <v>10432</v>
      </c>
      <c r="AN196" s="13">
        <v>29906</v>
      </c>
      <c r="AO196" s="26">
        <f t="shared" si="162"/>
        <v>15000</v>
      </c>
      <c r="AP196" s="26">
        <f t="shared" si="163"/>
        <v>30000</v>
      </c>
      <c r="AQ196" s="34">
        <v>25000</v>
      </c>
      <c r="AR196" s="34">
        <v>20000</v>
      </c>
      <c r="AS196" s="34">
        <v>15000</v>
      </c>
    </row>
    <row r="197" spans="2:45" x14ac:dyDescent="0.25">
      <c r="C197" s="8" t="s">
        <v>191</v>
      </c>
      <c r="G197" s="13">
        <v>-151</v>
      </c>
      <c r="H197" s="13">
        <v>-123</v>
      </c>
      <c r="I197" s="13">
        <v>-231</v>
      </c>
      <c r="J197" s="13">
        <v>-172</v>
      </c>
      <c r="K197" s="13">
        <v>-233</v>
      </c>
      <c r="L197" s="13">
        <v>-219</v>
      </c>
      <c r="M197" s="13">
        <v>-163</v>
      </c>
      <c r="N197" s="13">
        <v>-235</v>
      </c>
      <c r="O197" s="13">
        <v>-264</v>
      </c>
      <c r="P197" s="13">
        <v>-220</v>
      </c>
      <c r="Q197" s="13">
        <v>-267</v>
      </c>
      <c r="R197" s="13">
        <v>-307</v>
      </c>
      <c r="S197" s="13">
        <v>-315</v>
      </c>
      <c r="T197" s="13">
        <v>-299</v>
      </c>
      <c r="U197" s="13">
        <v>-944</v>
      </c>
      <c r="V197" s="13">
        <v>-411</v>
      </c>
      <c r="W197" s="13">
        <v>-751</v>
      </c>
      <c r="X197" s="13">
        <v>-474</v>
      </c>
      <c r="Y197" s="13">
        <v>-545</v>
      </c>
      <c r="Z197" s="13">
        <v>-754</v>
      </c>
      <c r="AA197" s="13">
        <v>-843</v>
      </c>
      <c r="AB197" s="26">
        <f t="shared" ref="AB197:AH197" si="165">-AB13*AB153</f>
        <v>-895.49347499999988</v>
      </c>
      <c r="AC197" s="26">
        <f t="shared" si="165"/>
        <v>-954.82769999999994</v>
      </c>
      <c r="AD197" s="26">
        <f t="shared" si="165"/>
        <v>-1097.7991500000001</v>
      </c>
      <c r="AE197" s="26">
        <f t="shared" si="165"/>
        <v>-1014.9862499999999</v>
      </c>
      <c r="AF197" s="26">
        <f t="shared" si="165"/>
        <v>-1066.6722352499999</v>
      </c>
      <c r="AG197" s="26">
        <f t="shared" si="165"/>
        <v>-1128.0187859999999</v>
      </c>
      <c r="AH197" s="26">
        <f t="shared" si="165"/>
        <v>-1285.9817429999998</v>
      </c>
      <c r="AJ197" s="13">
        <v>-677</v>
      </c>
      <c r="AK197" s="13">
        <v>-850</v>
      </c>
      <c r="AL197" s="13">
        <v>-1058</v>
      </c>
      <c r="AM197" s="13">
        <v>-1969</v>
      </c>
      <c r="AN197" s="13">
        <v>-2524</v>
      </c>
      <c r="AO197" s="26">
        <f t="shared" si="162"/>
        <v>-3791.1203249999999</v>
      </c>
      <c r="AP197" s="26">
        <f t="shared" si="163"/>
        <v>-4495.659014249999</v>
      </c>
      <c r="AQ197" s="26">
        <f>-AQ13*AQ153</f>
        <v>-5223.2984812799987</v>
      </c>
      <c r="AR197" s="26">
        <f>-AR13*AR153</f>
        <v>-6017.3821727144987</v>
      </c>
      <c r="AS197" s="26">
        <f>-AS13*AS153</f>
        <v>-6875.0864693590793</v>
      </c>
    </row>
    <row r="198" spans="2:45" x14ac:dyDescent="0.25">
      <c r="C198" s="8" t="s">
        <v>192</v>
      </c>
      <c r="G198" s="13">
        <v>-50</v>
      </c>
      <c r="H198" s="13">
        <v>53</v>
      </c>
      <c r="I198" s="13">
        <v>12</v>
      </c>
      <c r="J198" s="13">
        <v>-1</v>
      </c>
      <c r="K198" s="13">
        <v>20</v>
      </c>
      <c r="L198" s="13">
        <v>-79</v>
      </c>
      <c r="M198" s="13">
        <v>-191</v>
      </c>
      <c r="N198" s="13">
        <v>250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34">
        <v>0</v>
      </c>
      <c r="AC198" s="34">
        <v>0</v>
      </c>
      <c r="AD198" s="34">
        <v>0</v>
      </c>
      <c r="AE198" s="34">
        <v>0</v>
      </c>
      <c r="AF198" s="34">
        <v>0</v>
      </c>
      <c r="AG198" s="34">
        <v>0</v>
      </c>
      <c r="AH198" s="34">
        <v>0</v>
      </c>
      <c r="AJ198" s="13">
        <v>14</v>
      </c>
      <c r="AK198" s="13">
        <v>0</v>
      </c>
      <c r="AL198" s="13">
        <v>0</v>
      </c>
      <c r="AM198" s="13">
        <v>0</v>
      </c>
      <c r="AN198" s="13">
        <v>0</v>
      </c>
      <c r="AO198" s="26">
        <f t="shared" si="162"/>
        <v>0</v>
      </c>
      <c r="AP198" s="26">
        <f t="shared" si="163"/>
        <v>0</v>
      </c>
      <c r="AQ198" s="34">
        <v>0</v>
      </c>
      <c r="AR198" s="34">
        <v>0</v>
      </c>
      <c r="AS198" s="34">
        <v>0</v>
      </c>
    </row>
    <row r="199" spans="2:45" x14ac:dyDescent="0.25">
      <c r="C199" s="8" t="s">
        <v>193</v>
      </c>
      <c r="G199" s="13">
        <v>32</v>
      </c>
      <c r="H199" s="13">
        <v>-45</v>
      </c>
      <c r="I199" s="13">
        <v>0</v>
      </c>
      <c r="J199" s="13">
        <v>0</v>
      </c>
      <c r="K199" s="13">
        <v>-16</v>
      </c>
      <c r="L199" s="13">
        <v>-30</v>
      </c>
      <c r="M199" s="13">
        <v>-55</v>
      </c>
      <c r="N199" s="13">
        <v>445</v>
      </c>
      <c r="O199" s="13">
        <v>122</v>
      </c>
      <c r="P199" s="13">
        <v>-353</v>
      </c>
      <c r="Q199" s="13">
        <v>49</v>
      </c>
      <c r="R199" s="13">
        <v>71</v>
      </c>
      <c r="S199" s="13">
        <v>-9</v>
      </c>
      <c r="T199" s="13">
        <v>-106</v>
      </c>
      <c r="U199" s="13">
        <v>-235</v>
      </c>
      <c r="V199" s="13">
        <v>73</v>
      </c>
      <c r="W199" s="13">
        <v>222</v>
      </c>
      <c r="X199" s="13">
        <v>101</v>
      </c>
      <c r="Y199" s="13">
        <v>290</v>
      </c>
      <c r="Z199" s="13">
        <v>1607</v>
      </c>
      <c r="AA199" s="13">
        <v>59</v>
      </c>
      <c r="AB199" s="34">
        <v>0</v>
      </c>
      <c r="AC199" s="34">
        <v>0</v>
      </c>
      <c r="AD199" s="34">
        <v>0</v>
      </c>
      <c r="AE199" s="34">
        <v>0</v>
      </c>
      <c r="AF199" s="34">
        <v>0</v>
      </c>
      <c r="AG199" s="34">
        <v>0</v>
      </c>
      <c r="AH199" s="34">
        <v>0</v>
      </c>
      <c r="AJ199" s="13">
        <v>-13</v>
      </c>
      <c r="AK199" s="13">
        <v>344</v>
      </c>
      <c r="AL199" s="13">
        <v>-111</v>
      </c>
      <c r="AM199" s="13">
        <v>-277</v>
      </c>
      <c r="AN199" s="13">
        <v>2220</v>
      </c>
      <c r="AO199" s="26">
        <f t="shared" si="162"/>
        <v>59</v>
      </c>
      <c r="AP199" s="26">
        <f t="shared" si="163"/>
        <v>0</v>
      </c>
      <c r="AQ199" s="34">
        <v>0</v>
      </c>
      <c r="AR199" s="34">
        <v>0</v>
      </c>
      <c r="AS199" s="34">
        <v>0</v>
      </c>
    </row>
    <row r="200" spans="2:45" x14ac:dyDescent="0.25">
      <c r="B200" s="6" t="s">
        <v>194</v>
      </c>
      <c r="G200" s="10">
        <f t="shared" ref="G200:AH200" si="166">G193+G194+G195+G196+G197+G198+G199</f>
        <v>-5185</v>
      </c>
      <c r="H200" s="10">
        <f t="shared" si="166"/>
        <v>-8549</v>
      </c>
      <c r="I200" s="10">
        <f t="shared" si="166"/>
        <v>-15252</v>
      </c>
      <c r="J200" s="10">
        <f t="shared" si="166"/>
        <v>-21742</v>
      </c>
      <c r="K200" s="10">
        <f t="shared" si="166"/>
        <v>-10660</v>
      </c>
      <c r="L200" s="10">
        <f t="shared" si="166"/>
        <v>-6563</v>
      </c>
      <c r="M200" s="10">
        <f t="shared" si="166"/>
        <v>2147</v>
      </c>
      <c r="N200" s="10">
        <f t="shared" si="166"/>
        <v>-7060</v>
      </c>
      <c r="O200" s="10">
        <f t="shared" si="166"/>
        <v>-10516</v>
      </c>
      <c r="P200" s="10">
        <f t="shared" si="166"/>
        <v>5292</v>
      </c>
      <c r="Q200" s="10">
        <f t="shared" si="166"/>
        <v>-5875</v>
      </c>
      <c r="R200" s="10">
        <f t="shared" si="166"/>
        <v>-8401</v>
      </c>
      <c r="S200" s="10">
        <f t="shared" si="166"/>
        <v>-19767</v>
      </c>
      <c r="T200" s="10">
        <f t="shared" si="166"/>
        <v>-11178</v>
      </c>
      <c r="U200" s="10">
        <f t="shared" si="166"/>
        <v>-4371</v>
      </c>
      <c r="V200" s="10">
        <f t="shared" si="166"/>
        <v>-5465</v>
      </c>
      <c r="W200" s="10">
        <f t="shared" si="166"/>
        <v>-19495</v>
      </c>
      <c r="X200" s="10">
        <f t="shared" si="166"/>
        <v>-15977</v>
      </c>
      <c r="Y200" s="10">
        <f t="shared" si="166"/>
        <v>-10047</v>
      </c>
      <c r="Z200" s="10">
        <f t="shared" si="166"/>
        <v>25149</v>
      </c>
      <c r="AA200" s="10">
        <f t="shared" si="166"/>
        <v>-6553</v>
      </c>
      <c r="AB200" s="10">
        <f t="shared" si="166"/>
        <v>-6806.1208499999993</v>
      </c>
      <c r="AC200" s="10">
        <f t="shared" si="166"/>
        <v>-7165.3662000000004</v>
      </c>
      <c r="AD200" s="10">
        <f t="shared" si="166"/>
        <v>6968.1651000000002</v>
      </c>
      <c r="AE200" s="10">
        <f t="shared" si="166"/>
        <v>-7543.5974999999999</v>
      </c>
      <c r="AF200" s="10">
        <f t="shared" si="166"/>
        <v>7052.1537884999998</v>
      </c>
      <c r="AG200" s="10">
        <f t="shared" si="166"/>
        <v>-8319.4247159999995</v>
      </c>
      <c r="AH200" s="10">
        <f t="shared" si="166"/>
        <v>5723.4663420000015</v>
      </c>
      <c r="AJ200" s="10">
        <f>AJ193+AJ194+AJ195+AJ196+AJ197+AJ198+AJ199</f>
        <v>-50728</v>
      </c>
      <c r="AK200" s="10">
        <f>AK193+AK194+AK195+AK196+AK197+AK198+AK199</f>
        <v>-22136</v>
      </c>
      <c r="AL200" s="10">
        <f>AL193+AL194+AL195+AL196+AL197+AL198+AL199</f>
        <v>-19500</v>
      </c>
      <c r="AM200" s="10">
        <f>AM193+AM194+AM195+AM196+AM197+AM198+AM199</f>
        <v>-40781</v>
      </c>
      <c r="AN200" s="10">
        <f>AN193+AN194+AN195+AN196+AN197+AN198+AN199</f>
        <v>-20370</v>
      </c>
      <c r="AO200" s="27">
        <f t="shared" si="162"/>
        <v>-13556.32195</v>
      </c>
      <c r="AP200" s="27">
        <f t="shared" si="163"/>
        <v>-3087.4020854999981</v>
      </c>
      <c r="AQ200" s="10">
        <f>AQ193+AQ194+AQ195+AQ196+AQ197+AQ198+AQ199</f>
        <v>-12942.314727679997</v>
      </c>
      <c r="AR200" s="10">
        <f>AR193+AR194+AR195+AR196+AR197+AR198+AR199</f>
        <v>-22031.542348944087</v>
      </c>
      <c r="AS200" s="10">
        <f>AS193+AS194+AS195+AS196+AS197+AS198+AS199</f>
        <v>-31660.007133344123</v>
      </c>
    </row>
    <row r="201" spans="2:45" x14ac:dyDescent="0.25">
      <c r="D201" s="3" t="s">
        <v>195</v>
      </c>
      <c r="G201" s="11">
        <f>IF(_reported!G22="","",G200-_reported!G22)</f>
        <v>0</v>
      </c>
      <c r="H201" s="11">
        <f>IF(_reported!H22="","",H200-_reported!H22)</f>
        <v>0</v>
      </c>
      <c r="I201" s="11">
        <f>IF(_reported!I22="","",I200-_reported!I22)</f>
        <v>0</v>
      </c>
      <c r="J201" s="11">
        <f>IF(_reported!J22="","",J200-_reported!J22)</f>
        <v>0</v>
      </c>
      <c r="K201" s="11">
        <f>IF(_reported!K22="","",K200-_reported!K22)</f>
        <v>0</v>
      </c>
      <c r="L201" s="11">
        <f>IF(_reported!L22="","",L200-_reported!L22)</f>
        <v>0</v>
      </c>
      <c r="M201" s="11">
        <f>IF(_reported!M22="","",M200-_reported!M22)</f>
        <v>0</v>
      </c>
      <c r="N201" s="11">
        <f>IF(_reported!N22="","",N200-_reported!N22)</f>
        <v>0</v>
      </c>
      <c r="O201" s="11">
        <f>IF(_reported!O22="","",O200-_reported!O22)</f>
        <v>0</v>
      </c>
      <c r="P201" s="11">
        <f>IF(_reported!P22="","",P200-_reported!P22)</f>
        <v>0</v>
      </c>
      <c r="Q201" s="11">
        <f>IF(_reported!Q22="","",Q200-_reported!Q22)</f>
        <v>0</v>
      </c>
      <c r="R201" s="11">
        <f>IF(_reported!R22="","",R200-_reported!R22)</f>
        <v>0</v>
      </c>
      <c r="S201" s="11">
        <f>IF(_reported!S22="","",S200-_reported!S22)</f>
        <v>0</v>
      </c>
      <c r="T201" s="11">
        <f>IF(_reported!T22="","",T200-_reported!T22)</f>
        <v>0</v>
      </c>
      <c r="U201" s="11">
        <f>IF(_reported!U22="","",U200-_reported!U22)</f>
        <v>0</v>
      </c>
      <c r="V201" s="11">
        <f>IF(_reported!V22="","",V200-_reported!V22)</f>
        <v>0</v>
      </c>
      <c r="W201" s="11">
        <f>IF(_reported!W22="","",W200-_reported!W22)</f>
        <v>0</v>
      </c>
      <c r="X201" s="11">
        <f>IF(_reported!X22="","",X200-_reported!X22)</f>
        <v>0</v>
      </c>
      <c r="Y201" s="11">
        <f>IF(_reported!Y22="","",Y200-_reported!Y22)</f>
        <v>0</v>
      </c>
      <c r="Z201" s="11">
        <f>IF(_reported!Z22="","",Z200-_reported!Z22)</f>
        <v>0</v>
      </c>
      <c r="AA201" s="11">
        <f>IF(_reported!AA22="","",AA200-_reported!AA22)</f>
        <v>0</v>
      </c>
      <c r="AJ201" s="11">
        <f>IF(_reported!AJ22="","",AJ200-_reported!AJ22)</f>
        <v>0</v>
      </c>
      <c r="AK201" s="11">
        <f>IF(_reported!AK22="","",AK200-_reported!AK22)</f>
        <v>0</v>
      </c>
      <c r="AL201" s="11">
        <f>IF(_reported!AL22="","",AL200-_reported!AL22)</f>
        <v>0</v>
      </c>
      <c r="AM201" s="11">
        <f>IF(_reported!AM22="","",AM200-_reported!AM22)</f>
        <v>0</v>
      </c>
      <c r="AN201" s="11">
        <f>IF(_reported!AN22="","",AN200-_reported!AN22)</f>
        <v>0</v>
      </c>
    </row>
    <row r="203" spans="2:45" x14ac:dyDescent="0.25">
      <c r="C203" s="8" t="s">
        <v>196</v>
      </c>
      <c r="G203" s="9">
        <v>-246</v>
      </c>
      <c r="H203" s="9">
        <v>117</v>
      </c>
      <c r="I203" s="9">
        <v>-215</v>
      </c>
      <c r="J203" s="9">
        <v>-130</v>
      </c>
      <c r="K203" s="9">
        <v>-149</v>
      </c>
      <c r="L203" s="9">
        <v>-549</v>
      </c>
      <c r="M203" s="9">
        <v>-365</v>
      </c>
      <c r="N203" s="9">
        <v>425</v>
      </c>
      <c r="O203" s="9">
        <v>85</v>
      </c>
      <c r="P203" s="9">
        <v>-14</v>
      </c>
      <c r="Q203" s="9">
        <v>-354</v>
      </c>
      <c r="R203" s="9">
        <v>396</v>
      </c>
      <c r="S203" s="9">
        <v>-288</v>
      </c>
      <c r="T203" s="9">
        <v>-152</v>
      </c>
      <c r="U203" s="9">
        <v>368</v>
      </c>
      <c r="V203" s="9">
        <v>-714</v>
      </c>
      <c r="W203" s="9">
        <v>112</v>
      </c>
      <c r="X203" s="9">
        <v>131</v>
      </c>
      <c r="Y203" s="9">
        <v>9</v>
      </c>
      <c r="Z203" s="9">
        <v>-17</v>
      </c>
      <c r="AA203" s="9">
        <v>7</v>
      </c>
      <c r="AB203" s="28">
        <v>0</v>
      </c>
      <c r="AC203" s="28">
        <v>0</v>
      </c>
      <c r="AD203" s="28">
        <v>0</v>
      </c>
      <c r="AE203" s="28">
        <v>0</v>
      </c>
      <c r="AF203" s="28">
        <v>0</v>
      </c>
      <c r="AG203" s="28">
        <v>0</v>
      </c>
      <c r="AH203" s="28">
        <v>0</v>
      </c>
      <c r="AJ203" s="9">
        <v>-474</v>
      </c>
      <c r="AK203" s="9">
        <v>-638</v>
      </c>
      <c r="AL203" s="9">
        <v>113</v>
      </c>
      <c r="AM203" s="9">
        <v>-786</v>
      </c>
      <c r="AN203" s="9">
        <v>235</v>
      </c>
      <c r="AO203" s="25">
        <f>AA203+AB203+AC203+AD203</f>
        <v>7</v>
      </c>
      <c r="AP203" s="25">
        <f>AE203+AF203+AG203+AH203</f>
        <v>0</v>
      </c>
      <c r="AQ203" s="28">
        <v>0</v>
      </c>
      <c r="AR203" s="28">
        <v>0</v>
      </c>
      <c r="AS203" s="28">
        <v>0</v>
      </c>
    </row>
    <row r="204" spans="2:45" x14ac:dyDescent="0.25">
      <c r="B204" s="6" t="s">
        <v>197</v>
      </c>
      <c r="G204" s="10">
        <f t="shared" ref="G204:AH204" si="167">G178+G190+G200+G203</f>
        <v>1937</v>
      </c>
      <c r="H204" s="10">
        <f t="shared" si="167"/>
        <v>-3380</v>
      </c>
      <c r="I204" s="10">
        <f t="shared" si="167"/>
        <v>-1707</v>
      </c>
      <c r="J204" s="10">
        <f t="shared" si="167"/>
        <v>2061</v>
      </c>
      <c r="K204" s="10">
        <f t="shared" si="167"/>
        <v>-1512</v>
      </c>
      <c r="L204" s="10">
        <f t="shared" si="167"/>
        <v>-1875</v>
      </c>
      <c r="M204" s="10">
        <f t="shared" si="167"/>
        <v>1773</v>
      </c>
      <c r="N204" s="10">
        <f t="shared" si="167"/>
        <v>345</v>
      </c>
      <c r="O204" s="10">
        <f t="shared" si="167"/>
        <v>-3176</v>
      </c>
      <c r="P204" s="10">
        <f t="shared" si="167"/>
        <v>17384</v>
      </c>
      <c r="Q204" s="10">
        <f t="shared" si="167"/>
        <v>8096</v>
      </c>
      <c r="R204" s="10">
        <f t="shared" si="167"/>
        <v>4927</v>
      </c>
      <c r="S204" s="10">
        <f t="shared" si="167"/>
        <v>-9543</v>
      </c>
      <c r="T204" s="10">
        <f t="shared" si="167"/>
        <v>-258</v>
      </c>
      <c r="U204" s="10">
        <f t="shared" si="167"/>
        <v>12101</v>
      </c>
      <c r="V204" s="10">
        <f t="shared" si="167"/>
        <v>311</v>
      </c>
      <c r="W204" s="10">
        <f t="shared" si="167"/>
        <v>-15367</v>
      </c>
      <c r="X204" s="10">
        <f t="shared" si="167"/>
        <v>-16243</v>
      </c>
      <c r="Y204" s="10">
        <f t="shared" si="167"/>
        <v>-1887</v>
      </c>
      <c r="Z204" s="10">
        <f t="shared" si="167"/>
        <v>27159</v>
      </c>
      <c r="AA204" s="10">
        <f t="shared" si="167"/>
        <v>-7998</v>
      </c>
      <c r="AB204" s="10">
        <f t="shared" si="167"/>
        <v>-6410.8751430000011</v>
      </c>
      <c r="AC204" s="10">
        <f t="shared" si="167"/>
        <v>-7716.9637638749955</v>
      </c>
      <c r="AD204" s="10">
        <f t="shared" si="167"/>
        <v>8394.70100211313</v>
      </c>
      <c r="AE204" s="10">
        <f t="shared" si="167"/>
        <v>-7547.243719676826</v>
      </c>
      <c r="AF204" s="10">
        <f t="shared" si="167"/>
        <v>10094.647906200553</v>
      </c>
      <c r="AG204" s="10">
        <f t="shared" si="167"/>
        <v>-4327.5875778317841</v>
      </c>
      <c r="AH204" s="10">
        <f t="shared" si="167"/>
        <v>12144.422047762391</v>
      </c>
      <c r="AJ204" s="10">
        <f>AJ178+AJ190+AJ200+AJ203</f>
        <v>-1089</v>
      </c>
      <c r="AK204" s="10">
        <f>AK178+AK190+AK200+AK203</f>
        <v>-1269</v>
      </c>
      <c r="AL204" s="10">
        <f>AL178+AL190+AL200+AL203</f>
        <v>27231</v>
      </c>
      <c r="AM204" s="10">
        <f>AM178+AM190+AM200+AM203</f>
        <v>2611</v>
      </c>
      <c r="AN204" s="10">
        <f>AN178+AN190+AN200+AN203</f>
        <v>-6338</v>
      </c>
      <c r="AO204" s="27">
        <f>AA204+AB204+AC204+AD204</f>
        <v>-13731.137904761867</v>
      </c>
      <c r="AP204" s="27">
        <f>AE204+AF204+AG204+AH204</f>
        <v>10364.238656454334</v>
      </c>
      <c r="AQ204" s="10">
        <f>AQ178+AQ190+AQ200+AQ203</f>
        <v>20242.251619068153</v>
      </c>
      <c r="AR204" s="10">
        <f>AR178+AR190+AR200+AR203</f>
        <v>45211.977871857263</v>
      </c>
      <c r="AS204" s="10">
        <f>AS178+AS190+AS200+AS203</f>
        <v>71589.412711959681</v>
      </c>
    </row>
    <row r="205" spans="2:45" x14ac:dyDescent="0.25">
      <c r="D205" s="3" t="s">
        <v>198</v>
      </c>
      <c r="G205" s="11">
        <f>IF(_reported!G23="","",G204-_reported!G23)</f>
        <v>0</v>
      </c>
      <c r="H205" s="11">
        <f>IF(_reported!H23="","",H204-_reported!H23)</f>
        <v>0</v>
      </c>
      <c r="I205" s="11">
        <f>IF(_reported!I23="","",I204-_reported!I23)</f>
        <v>0</v>
      </c>
      <c r="J205" s="11">
        <f>IF(_reported!J23="","",J204-_reported!J23)</f>
        <v>0</v>
      </c>
      <c r="K205" s="11">
        <f>IF(_reported!K23="","",K204-_reported!K23)</f>
        <v>0</v>
      </c>
      <c r="L205" s="11">
        <f>IF(_reported!L23="","",L204-_reported!L23)</f>
        <v>0</v>
      </c>
      <c r="M205" s="11">
        <f>IF(_reported!M23="","",M204-_reported!M23)</f>
        <v>0</v>
      </c>
      <c r="N205" s="11">
        <f>IF(_reported!N23="","",N204-_reported!N23)</f>
        <v>0</v>
      </c>
      <c r="O205" s="11">
        <f>IF(_reported!O23="","",O204-_reported!O23)</f>
        <v>0</v>
      </c>
      <c r="P205" s="11">
        <f>IF(_reported!P23="","",P204-_reported!P23)</f>
        <v>0</v>
      </c>
      <c r="Q205" s="11">
        <f>IF(_reported!Q23="","",Q204-_reported!Q23)</f>
        <v>0</v>
      </c>
      <c r="R205" s="11">
        <f>IF(_reported!R23="","",R204-_reported!R23)</f>
        <v>0</v>
      </c>
      <c r="S205" s="11">
        <f>IF(_reported!S23="","",S204-_reported!S23)</f>
        <v>0</v>
      </c>
      <c r="T205" s="11">
        <f>IF(_reported!T23="","",T204-_reported!T23)</f>
        <v>0</v>
      </c>
      <c r="U205" s="11">
        <f>IF(_reported!U23="","",U204-_reported!U23)</f>
        <v>0</v>
      </c>
      <c r="V205" s="11">
        <f>IF(_reported!V23="","",V204-_reported!V23)</f>
        <v>0</v>
      </c>
      <c r="W205" s="11">
        <f>IF(_reported!W23="","",W204-_reported!W23)</f>
        <v>0</v>
      </c>
      <c r="X205" s="11">
        <f>IF(_reported!X23="","",X204-_reported!X23)</f>
        <v>0</v>
      </c>
      <c r="Y205" s="11">
        <f>IF(_reported!Y23="","",Y204-_reported!Y23)</f>
        <v>0</v>
      </c>
      <c r="Z205" s="11">
        <f>IF(_reported!Z23="","",Z204-_reported!Z23)</f>
        <v>0</v>
      </c>
      <c r="AA205" s="11">
        <f>IF(_reported!AA23="","",AA204-_reported!AA23)</f>
        <v>0</v>
      </c>
      <c r="AJ205" s="11">
        <f>IF(_reported!AJ23="","",AJ204-_reported!AJ23)</f>
        <v>0</v>
      </c>
      <c r="AK205" s="11">
        <f>IF(_reported!AK23="","",AK204-_reported!AK23)</f>
        <v>0</v>
      </c>
      <c r="AL205" s="11">
        <f>IF(_reported!AL23="","",AL204-_reported!AL23)</f>
        <v>0</v>
      </c>
      <c r="AM205" s="11">
        <f>IF(_reported!AM23="","",AM204-_reported!AM23)</f>
        <v>0</v>
      </c>
      <c r="AN205" s="11">
        <f>IF(_reported!AN23="","",AN204-_reported!AN23)</f>
        <v>0</v>
      </c>
    </row>
    <row r="207" spans="2:45" x14ac:dyDescent="0.25">
      <c r="C207" s="8" t="s">
        <v>199</v>
      </c>
      <c r="G207" s="9">
        <v>17954</v>
      </c>
      <c r="H207" s="9">
        <v>19891</v>
      </c>
      <c r="I207" s="9">
        <v>16511</v>
      </c>
      <c r="J207" s="9">
        <v>14804</v>
      </c>
      <c r="K207" s="9">
        <v>16865</v>
      </c>
      <c r="L207" s="9">
        <v>15353</v>
      </c>
      <c r="M207" s="9">
        <v>13478</v>
      </c>
      <c r="N207" s="9">
        <v>15251</v>
      </c>
      <c r="O207" s="9">
        <v>15596</v>
      </c>
      <c r="P207" s="9">
        <v>12420</v>
      </c>
      <c r="Q207" s="9">
        <v>29804</v>
      </c>
      <c r="R207" s="9">
        <v>37900</v>
      </c>
      <c r="S207" s="9">
        <v>42827</v>
      </c>
      <c r="T207" s="9">
        <v>33284</v>
      </c>
      <c r="U207" s="9">
        <v>33026</v>
      </c>
      <c r="V207" s="9">
        <v>45127</v>
      </c>
      <c r="W207" s="9">
        <v>45438</v>
      </c>
      <c r="X207" s="9">
        <v>30071</v>
      </c>
      <c r="Y207" s="9">
        <v>13828</v>
      </c>
      <c r="Z207" s="9">
        <v>11941</v>
      </c>
      <c r="AA207" s="9">
        <v>39100</v>
      </c>
      <c r="AB207" s="25">
        <f t="shared" ref="AB207:AH207" si="168">AA208</f>
        <v>31102</v>
      </c>
      <c r="AC207" s="25">
        <f t="shared" si="168"/>
        <v>24691.124856999999</v>
      </c>
      <c r="AD207" s="25">
        <f t="shared" si="168"/>
        <v>16974.161093125003</v>
      </c>
      <c r="AE207" s="25">
        <f t="shared" si="168"/>
        <v>25368.862095238132</v>
      </c>
      <c r="AF207" s="25">
        <f t="shared" si="168"/>
        <v>17821.618375561306</v>
      </c>
      <c r="AG207" s="25">
        <f t="shared" si="168"/>
        <v>27916.266281761858</v>
      </c>
      <c r="AH207" s="25">
        <f t="shared" si="168"/>
        <v>23588.678703930076</v>
      </c>
      <c r="AJ207" s="9">
        <v>17954</v>
      </c>
      <c r="AK207" s="9">
        <v>16865</v>
      </c>
      <c r="AL207" s="9">
        <v>15596</v>
      </c>
      <c r="AM207" s="9">
        <v>42827</v>
      </c>
      <c r="AN207" s="9">
        <v>45438</v>
      </c>
      <c r="AO207" s="25">
        <f>AA207</f>
        <v>39100</v>
      </c>
      <c r="AP207" s="25">
        <f>AE207</f>
        <v>25368.862095238132</v>
      </c>
      <c r="AQ207" s="25">
        <f>AP208</f>
        <v>35733.100751692466</v>
      </c>
      <c r="AR207" s="25">
        <f>AQ208</f>
        <v>55975.352370760622</v>
      </c>
      <c r="AS207" s="25">
        <f>AR208</f>
        <v>101187.33024261789</v>
      </c>
    </row>
    <row r="208" spans="2:45" x14ac:dyDescent="0.25">
      <c r="B208" s="6" t="s">
        <v>200</v>
      </c>
      <c r="G208" s="10">
        <f t="shared" ref="G208:AH208" si="169">G207+G204</f>
        <v>19891</v>
      </c>
      <c r="H208" s="10">
        <f t="shared" si="169"/>
        <v>16511</v>
      </c>
      <c r="I208" s="10">
        <f t="shared" si="169"/>
        <v>14804</v>
      </c>
      <c r="J208" s="10">
        <f t="shared" si="169"/>
        <v>16865</v>
      </c>
      <c r="K208" s="10">
        <f t="shared" si="169"/>
        <v>15353</v>
      </c>
      <c r="L208" s="10">
        <f t="shared" si="169"/>
        <v>13478</v>
      </c>
      <c r="M208" s="10">
        <f t="shared" si="169"/>
        <v>15251</v>
      </c>
      <c r="N208" s="10">
        <f t="shared" si="169"/>
        <v>15596</v>
      </c>
      <c r="O208" s="10">
        <f t="shared" si="169"/>
        <v>12420</v>
      </c>
      <c r="P208" s="10">
        <f t="shared" si="169"/>
        <v>29804</v>
      </c>
      <c r="Q208" s="10">
        <f t="shared" si="169"/>
        <v>37900</v>
      </c>
      <c r="R208" s="10">
        <f t="shared" si="169"/>
        <v>42827</v>
      </c>
      <c r="S208" s="10">
        <f t="shared" si="169"/>
        <v>33284</v>
      </c>
      <c r="T208" s="10">
        <f t="shared" si="169"/>
        <v>33026</v>
      </c>
      <c r="U208" s="10">
        <f t="shared" si="169"/>
        <v>45127</v>
      </c>
      <c r="V208" s="10">
        <f t="shared" si="169"/>
        <v>45438</v>
      </c>
      <c r="W208" s="10">
        <f t="shared" si="169"/>
        <v>30071</v>
      </c>
      <c r="X208" s="10">
        <f t="shared" si="169"/>
        <v>13828</v>
      </c>
      <c r="Y208" s="10">
        <f t="shared" si="169"/>
        <v>11941</v>
      </c>
      <c r="Z208" s="10">
        <f t="shared" si="169"/>
        <v>39100</v>
      </c>
      <c r="AA208" s="10">
        <f t="shared" si="169"/>
        <v>31102</v>
      </c>
      <c r="AB208" s="10">
        <f t="shared" si="169"/>
        <v>24691.124856999999</v>
      </c>
      <c r="AC208" s="10">
        <f t="shared" si="169"/>
        <v>16974.161093125003</v>
      </c>
      <c r="AD208" s="10">
        <f t="shared" si="169"/>
        <v>25368.862095238132</v>
      </c>
      <c r="AE208" s="10">
        <f t="shared" si="169"/>
        <v>17821.618375561306</v>
      </c>
      <c r="AF208" s="10">
        <f t="shared" si="169"/>
        <v>27916.266281761858</v>
      </c>
      <c r="AG208" s="10">
        <f t="shared" si="169"/>
        <v>23588.678703930076</v>
      </c>
      <c r="AH208" s="10">
        <f t="shared" si="169"/>
        <v>35733.100751692466</v>
      </c>
      <c r="AJ208" s="10">
        <f>AJ207+AJ204</f>
        <v>16865</v>
      </c>
      <c r="AK208" s="10">
        <f>AK207+AK204</f>
        <v>15596</v>
      </c>
      <c r="AL208" s="10">
        <f>AL207+AL204</f>
        <v>42827</v>
      </c>
      <c r="AM208" s="10">
        <f>AM207+AM204</f>
        <v>45438</v>
      </c>
      <c r="AN208" s="10">
        <f>AN207+AN204</f>
        <v>39100</v>
      </c>
      <c r="AO208" s="27">
        <f>AD208</f>
        <v>25368.862095238132</v>
      </c>
      <c r="AP208" s="27">
        <f>AH208</f>
        <v>35733.100751692466</v>
      </c>
      <c r="AQ208" s="10">
        <f>AQ207+AQ204</f>
        <v>55975.352370760622</v>
      </c>
      <c r="AR208" s="10">
        <f>AR207+AR204</f>
        <v>101187.33024261789</v>
      </c>
      <c r="AS208" s="10">
        <f>AS207+AS204</f>
        <v>172776.74295457755</v>
      </c>
    </row>
    <row r="209" spans="2:45" x14ac:dyDescent="0.25">
      <c r="D209" s="3" t="s">
        <v>201</v>
      </c>
      <c r="G209" s="11">
        <f>IF(_reported!G24="","",G208-_reported!G24)</f>
        <v>0</v>
      </c>
      <c r="H209" s="11">
        <f>IF(_reported!H24="","",H208-_reported!H24)</f>
        <v>0</v>
      </c>
      <c r="I209" s="11">
        <f>IF(_reported!I24="","",I208-_reported!I24)</f>
        <v>0</v>
      </c>
      <c r="J209" s="11">
        <f>IF(_reported!J24="","",J208-_reported!J24)</f>
        <v>0</v>
      </c>
      <c r="K209" s="11">
        <f>IF(_reported!K24="","",K208-_reported!K24)</f>
        <v>0</v>
      </c>
      <c r="L209" s="11">
        <f>IF(_reported!L24="","",L208-_reported!L24)</f>
        <v>0</v>
      </c>
      <c r="M209" s="11">
        <f>IF(_reported!M24="","",M208-_reported!M24)</f>
        <v>0</v>
      </c>
      <c r="N209" s="11">
        <f>IF(_reported!N24="","",N208-_reported!N24)</f>
        <v>0</v>
      </c>
      <c r="O209" s="11">
        <f>IF(_reported!O24="","",O208-_reported!O24)</f>
        <v>0</v>
      </c>
      <c r="P209" s="11">
        <f>IF(_reported!P24="","",P208-_reported!P24)</f>
        <v>0</v>
      </c>
      <c r="Q209" s="11">
        <f>IF(_reported!Q24="","",Q208-_reported!Q24)</f>
        <v>0</v>
      </c>
      <c r="R209" s="11">
        <f>IF(_reported!R24="","",R208-_reported!R24)</f>
        <v>0</v>
      </c>
      <c r="S209" s="11">
        <f>IF(_reported!S24="","",S208-_reported!S24)</f>
        <v>0</v>
      </c>
      <c r="T209" s="11">
        <f>IF(_reported!T24="","",T208-_reported!T24)</f>
        <v>0</v>
      </c>
      <c r="U209" s="11">
        <f>IF(_reported!U24="","",U208-_reported!U24)</f>
        <v>0</v>
      </c>
      <c r="V209" s="11">
        <f>IF(_reported!V24="","",V208-_reported!V24)</f>
        <v>0</v>
      </c>
      <c r="W209" s="11">
        <f>IF(_reported!W24="","",W208-_reported!W24)</f>
        <v>0</v>
      </c>
      <c r="X209" s="11">
        <f>IF(_reported!X24="","",X208-_reported!X24)</f>
        <v>0</v>
      </c>
      <c r="Y209" s="11">
        <f>IF(_reported!Y24="","",Y208-_reported!Y24)</f>
        <v>0</v>
      </c>
      <c r="Z209" s="11">
        <f>IF(_reported!Z24="","",Z208-_reported!Z24)</f>
        <v>0</v>
      </c>
      <c r="AA209" s="11">
        <f>IF(_reported!AA24="","",AA208-_reported!AA24)</f>
        <v>0</v>
      </c>
      <c r="AJ209" s="11">
        <f>IF(_reported!AJ24="","",AJ208-_reported!AJ24)</f>
        <v>0</v>
      </c>
      <c r="AK209" s="11">
        <f>IF(_reported!AK24="","",AK208-_reported!AK24)</f>
        <v>0</v>
      </c>
      <c r="AL209" s="11">
        <f>IF(_reported!AL24="","",AL208-_reported!AL24)</f>
        <v>0</v>
      </c>
      <c r="AM209" s="11">
        <f>IF(_reported!AM24="","",AM208-_reported!AM24)</f>
        <v>0</v>
      </c>
      <c r="AN209" s="11">
        <f>IF(_reported!AN24="","",AN208-_reported!AN24)</f>
        <v>0</v>
      </c>
    </row>
    <row r="210" spans="2:45" x14ac:dyDescent="0.25">
      <c r="C210" s="8" t="s">
        <v>202</v>
      </c>
      <c r="G210" s="13">
        <v>378</v>
      </c>
      <c r="H210" s="13">
        <v>325</v>
      </c>
      <c r="I210" s="13">
        <v>308</v>
      </c>
      <c r="J210" s="13">
        <v>264</v>
      </c>
      <c r="K210" s="13">
        <v>467</v>
      </c>
      <c r="L210" s="13">
        <v>797</v>
      </c>
      <c r="M210" s="13">
        <v>943</v>
      </c>
      <c r="N210" s="13">
        <v>915</v>
      </c>
      <c r="O210" s="13">
        <v>869</v>
      </c>
      <c r="P210" s="13">
        <v>1019</v>
      </c>
      <c r="Q210" s="13">
        <v>1010</v>
      </c>
      <c r="R210" s="13">
        <v>965</v>
      </c>
      <c r="S210" s="13">
        <v>977</v>
      </c>
      <c r="T210" s="13">
        <v>981</v>
      </c>
      <c r="U210" s="13">
        <v>1275</v>
      </c>
      <c r="V210" s="13">
        <v>1549</v>
      </c>
      <c r="W210" s="13">
        <v>1321</v>
      </c>
      <c r="X210" s="13">
        <v>1823</v>
      </c>
      <c r="Y210" s="13">
        <v>1754</v>
      </c>
      <c r="Z210" s="13">
        <v>3227</v>
      </c>
      <c r="AA210" s="13">
        <v>7676</v>
      </c>
      <c r="AB210" s="26">
        <f t="shared" ref="AB210:AH210" si="170">AA210</f>
        <v>7676</v>
      </c>
      <c r="AC210" s="26">
        <f t="shared" si="170"/>
        <v>7676</v>
      </c>
      <c r="AD210" s="26">
        <f t="shared" si="170"/>
        <v>7676</v>
      </c>
      <c r="AE210" s="26">
        <f t="shared" si="170"/>
        <v>7676</v>
      </c>
      <c r="AF210" s="26">
        <f t="shared" si="170"/>
        <v>7676</v>
      </c>
      <c r="AG210" s="26">
        <f t="shared" si="170"/>
        <v>7676</v>
      </c>
      <c r="AH210" s="26">
        <f t="shared" si="170"/>
        <v>7676</v>
      </c>
      <c r="AJ210" s="13">
        <v>264</v>
      </c>
      <c r="AK210" s="13">
        <v>915</v>
      </c>
      <c r="AL210" s="13">
        <v>965</v>
      </c>
      <c r="AM210" s="13">
        <v>1549</v>
      </c>
      <c r="AN210" s="13">
        <v>3227</v>
      </c>
      <c r="AO210" s="26">
        <f>AD210</f>
        <v>7676</v>
      </c>
      <c r="AP210" s="26">
        <f>AH210</f>
        <v>7676</v>
      </c>
      <c r="AQ210" s="26">
        <f>AP210</f>
        <v>7676</v>
      </c>
      <c r="AR210" s="26">
        <f>AQ210</f>
        <v>7676</v>
      </c>
      <c r="AS210" s="26">
        <f>AR210</f>
        <v>7676</v>
      </c>
    </row>
    <row r="211" spans="2:45" x14ac:dyDescent="0.25">
      <c r="D211" s="3" t="s">
        <v>203</v>
      </c>
      <c r="G211" s="11">
        <f t="shared" ref="G211:AH211" si="171">G208-G84-G210</f>
        <v>0</v>
      </c>
      <c r="H211" s="11">
        <f t="shared" si="171"/>
        <v>0</v>
      </c>
      <c r="I211" s="11">
        <f t="shared" si="171"/>
        <v>0</v>
      </c>
      <c r="J211" s="11">
        <f t="shared" si="171"/>
        <v>0</v>
      </c>
      <c r="K211" s="11">
        <f t="shared" si="171"/>
        <v>0</v>
      </c>
      <c r="L211" s="11">
        <f t="shared" si="171"/>
        <v>0</v>
      </c>
      <c r="M211" s="11">
        <f t="shared" si="171"/>
        <v>0</v>
      </c>
      <c r="N211" s="11">
        <f t="shared" si="171"/>
        <v>0</v>
      </c>
      <c r="O211" s="11">
        <f t="shared" si="171"/>
        <v>0</v>
      </c>
      <c r="P211" s="11">
        <f t="shared" si="171"/>
        <v>0</v>
      </c>
      <c r="Q211" s="11">
        <f t="shared" si="171"/>
        <v>0</v>
      </c>
      <c r="R211" s="11">
        <f t="shared" si="171"/>
        <v>0</v>
      </c>
      <c r="S211" s="11">
        <f t="shared" si="171"/>
        <v>0</v>
      </c>
      <c r="T211" s="11">
        <f t="shared" si="171"/>
        <v>0</v>
      </c>
      <c r="U211" s="11">
        <f t="shared" si="171"/>
        <v>0</v>
      </c>
      <c r="V211" s="11">
        <f t="shared" si="171"/>
        <v>0</v>
      </c>
      <c r="W211" s="11">
        <f t="shared" si="171"/>
        <v>0</v>
      </c>
      <c r="X211" s="11">
        <f t="shared" si="171"/>
        <v>0</v>
      </c>
      <c r="Y211" s="11">
        <f t="shared" si="171"/>
        <v>0</v>
      </c>
      <c r="Z211" s="11">
        <f t="shared" si="171"/>
        <v>0</v>
      </c>
      <c r="AA211" s="11">
        <f t="shared" si="171"/>
        <v>0</v>
      </c>
      <c r="AB211" s="35">
        <f t="shared" si="171"/>
        <v>0</v>
      </c>
      <c r="AC211" s="35">
        <f t="shared" si="171"/>
        <v>0</v>
      </c>
      <c r="AD211" s="35">
        <f t="shared" si="171"/>
        <v>0</v>
      </c>
      <c r="AE211" s="35">
        <f t="shared" si="171"/>
        <v>0</v>
      </c>
      <c r="AF211" s="35">
        <f t="shared" si="171"/>
        <v>0</v>
      </c>
      <c r="AG211" s="35">
        <f t="shared" si="171"/>
        <v>0</v>
      </c>
      <c r="AH211" s="35">
        <f t="shared" si="171"/>
        <v>0</v>
      </c>
      <c r="AJ211" s="11">
        <f t="shared" ref="AJ211:AS211" si="172">AJ208-AJ84-AJ210</f>
        <v>0</v>
      </c>
      <c r="AK211" s="11">
        <f t="shared" si="172"/>
        <v>0</v>
      </c>
      <c r="AL211" s="11">
        <f t="shared" si="172"/>
        <v>0</v>
      </c>
      <c r="AM211" s="11">
        <f t="shared" si="172"/>
        <v>0</v>
      </c>
      <c r="AN211" s="11">
        <f t="shared" si="172"/>
        <v>0</v>
      </c>
      <c r="AO211" s="35">
        <f t="shared" si="172"/>
        <v>0</v>
      </c>
      <c r="AP211" s="35">
        <f t="shared" si="172"/>
        <v>0</v>
      </c>
      <c r="AQ211" s="35">
        <f t="shared" si="172"/>
        <v>0</v>
      </c>
      <c r="AR211" s="35">
        <f t="shared" si="172"/>
        <v>0</v>
      </c>
      <c r="AS211" s="35">
        <f t="shared" si="172"/>
        <v>0</v>
      </c>
    </row>
    <row r="214" spans="2:45" ht="15.75" x14ac:dyDescent="0.25">
      <c r="B214" s="20" t="s">
        <v>204</v>
      </c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</row>
    <row r="216" spans="2:45" x14ac:dyDescent="0.25">
      <c r="D216" s="6" t="s">
        <v>205</v>
      </c>
      <c r="G216" s="21">
        <f t="shared" ref="G216:AH216" si="173">G178+G181+G197</f>
        <v>7819</v>
      </c>
      <c r="H216" s="21">
        <f t="shared" si="173"/>
        <v>8512</v>
      </c>
      <c r="I216" s="21">
        <f t="shared" si="173"/>
        <v>9545</v>
      </c>
      <c r="J216" s="21">
        <f t="shared" si="173"/>
        <v>12563</v>
      </c>
      <c r="K216" s="21">
        <f t="shared" si="173"/>
        <v>8402</v>
      </c>
      <c r="L216" s="21">
        <f t="shared" si="173"/>
        <v>4405</v>
      </c>
      <c r="M216" s="21">
        <f t="shared" si="173"/>
        <v>154</v>
      </c>
      <c r="N216" s="21">
        <f t="shared" si="173"/>
        <v>5233</v>
      </c>
      <c r="O216" s="21">
        <f t="shared" si="173"/>
        <v>6892</v>
      </c>
      <c r="P216" s="21">
        <f t="shared" si="173"/>
        <v>10873</v>
      </c>
      <c r="Q216" s="21">
        <f t="shared" si="173"/>
        <v>13592</v>
      </c>
      <c r="R216" s="21">
        <f t="shared" si="173"/>
        <v>11432</v>
      </c>
      <c r="S216" s="21">
        <f t="shared" si="173"/>
        <v>12531</v>
      </c>
      <c r="T216" s="21">
        <f t="shared" si="173"/>
        <v>10898</v>
      </c>
      <c r="U216" s="21">
        <f t="shared" si="173"/>
        <v>15522</v>
      </c>
      <c r="V216" s="21">
        <f t="shared" si="173"/>
        <v>13152</v>
      </c>
      <c r="W216" s="21">
        <f t="shared" si="173"/>
        <v>10334</v>
      </c>
      <c r="X216" s="21">
        <f t="shared" si="173"/>
        <v>8549</v>
      </c>
      <c r="Y216" s="21">
        <f t="shared" si="173"/>
        <v>10625</v>
      </c>
      <c r="Z216" s="21">
        <f t="shared" si="173"/>
        <v>14077</v>
      </c>
      <c r="AA216" s="21">
        <f t="shared" si="173"/>
        <v>12386</v>
      </c>
      <c r="AB216" s="27">
        <f t="shared" si="173"/>
        <v>-500.24776800000166</v>
      </c>
      <c r="AC216" s="27">
        <f t="shared" si="173"/>
        <v>-1506.4252638749949</v>
      </c>
      <c r="AD216" s="27">
        <f t="shared" si="173"/>
        <v>328.7367521131298</v>
      </c>
      <c r="AE216" s="27">
        <f t="shared" si="173"/>
        <v>-1018.6324696768261</v>
      </c>
      <c r="AF216" s="27">
        <f t="shared" si="173"/>
        <v>1975.8218824505532</v>
      </c>
      <c r="AG216" s="27">
        <f t="shared" si="173"/>
        <v>2863.8183521682158</v>
      </c>
      <c r="AH216" s="27">
        <f t="shared" si="173"/>
        <v>5134.9739627623894</v>
      </c>
      <c r="AJ216" s="21">
        <f t="shared" ref="AJ216:AS216" si="174">AJ178+AJ181+AJ197</f>
        <v>38439</v>
      </c>
      <c r="AK216" s="21">
        <f t="shared" si="174"/>
        <v>18194</v>
      </c>
      <c r="AL216" s="21">
        <f t="shared" si="174"/>
        <v>42789</v>
      </c>
      <c r="AM216" s="21">
        <f t="shared" si="174"/>
        <v>52103</v>
      </c>
      <c r="AN216" s="21">
        <f t="shared" si="174"/>
        <v>43585</v>
      </c>
      <c r="AO216" s="27">
        <f t="shared" si="174"/>
        <v>10708.063720238144</v>
      </c>
      <c r="AP216" s="27">
        <f t="shared" si="174"/>
        <v>8955.9817277043257</v>
      </c>
      <c r="AQ216" s="27">
        <f t="shared" si="174"/>
        <v>27961.267865468151</v>
      </c>
      <c r="AR216" s="27">
        <f t="shared" si="174"/>
        <v>61226.138048086854</v>
      </c>
      <c r="AS216" s="27">
        <f t="shared" si="174"/>
        <v>96374.333375944727</v>
      </c>
    </row>
    <row r="217" spans="2:45" x14ac:dyDescent="0.25">
      <c r="D217" s="8" t="s">
        <v>206</v>
      </c>
      <c r="G217" s="14">
        <f t="shared" ref="G217:AH217" si="175">IFERROR(G178/G13,"")</f>
        <v>0.46776966871728248</v>
      </c>
      <c r="H217" s="14">
        <f t="shared" si="175"/>
        <v>0.45558345083743162</v>
      </c>
      <c r="I217" s="14">
        <f t="shared" si="175"/>
        <v>0.48569458807307825</v>
      </c>
      <c r="J217" s="14">
        <f t="shared" si="175"/>
        <v>0.53767336877431615</v>
      </c>
      <c r="K217" s="14">
        <f t="shared" si="175"/>
        <v>0.50437150637809947</v>
      </c>
      <c r="L217" s="14">
        <f t="shared" si="175"/>
        <v>0.42316366538288053</v>
      </c>
      <c r="M217" s="14">
        <f t="shared" si="175"/>
        <v>0.3497023272596067</v>
      </c>
      <c r="N217" s="14">
        <f t="shared" si="175"/>
        <v>0.45114254624591948</v>
      </c>
      <c r="O217" s="14">
        <f t="shared" si="175"/>
        <v>0.48867167044859489</v>
      </c>
      <c r="P217" s="14">
        <f t="shared" si="175"/>
        <v>0.54090625000000003</v>
      </c>
      <c r="Q217" s="14">
        <f t="shared" si="175"/>
        <v>0.5974931177883207</v>
      </c>
      <c r="R217" s="14">
        <f t="shared" si="175"/>
        <v>0.48375757273565856</v>
      </c>
      <c r="S217" s="14">
        <f t="shared" si="175"/>
        <v>0.5279385543821149</v>
      </c>
      <c r="T217" s="14">
        <f t="shared" si="175"/>
        <v>0.49575143325143323</v>
      </c>
      <c r="U217" s="14">
        <f t="shared" si="175"/>
        <v>0.60913055261277682</v>
      </c>
      <c r="V217" s="14">
        <f t="shared" si="175"/>
        <v>0.57844373256174431</v>
      </c>
      <c r="W217" s="14">
        <f t="shared" si="175"/>
        <v>0.56780261851869362</v>
      </c>
      <c r="X217" s="14">
        <f t="shared" si="175"/>
        <v>0.53794511322501892</v>
      </c>
      <c r="Y217" s="14">
        <f t="shared" si="175"/>
        <v>0.58542630212907132</v>
      </c>
      <c r="Z217" s="14">
        <f t="shared" si="175"/>
        <v>0.60464495016112063</v>
      </c>
      <c r="AA217" s="14">
        <f t="shared" si="175"/>
        <v>0.57228605423451906</v>
      </c>
      <c r="AB217" s="30">
        <f t="shared" si="175"/>
        <v>0.52662057934592987</v>
      </c>
      <c r="AC217" s="30">
        <f t="shared" si="175"/>
        <v>0.54133460051680016</v>
      </c>
      <c r="AD217" s="30">
        <f t="shared" si="175"/>
        <v>0.54949176088512819</v>
      </c>
      <c r="AE217" s="30">
        <f t="shared" si="175"/>
        <v>0.51994611425016612</v>
      </c>
      <c r="AF217" s="30">
        <f t="shared" si="175"/>
        <v>0.56278485016984814</v>
      </c>
      <c r="AG217" s="30">
        <f t="shared" si="175"/>
        <v>0.57308205662500666</v>
      </c>
      <c r="AH217" s="30">
        <f t="shared" si="175"/>
        <v>0.59489556994934401</v>
      </c>
      <c r="AJ217" s="14">
        <f t="shared" ref="AJ217:AS217" si="176">IFERROR(AJ178/AJ13,"")</f>
        <v>0.48913329206556488</v>
      </c>
      <c r="AK217" s="14">
        <f t="shared" si="176"/>
        <v>0.43285681208140026</v>
      </c>
      <c r="AL217" s="14">
        <f t="shared" si="176"/>
        <v>0.52714563164371175</v>
      </c>
      <c r="AM217" s="14">
        <f t="shared" si="176"/>
        <v>0.55518203536756616</v>
      </c>
      <c r="AN217" s="14">
        <f t="shared" si="176"/>
        <v>0.57621687250579701</v>
      </c>
      <c r="AO217" s="30">
        <f t="shared" si="176"/>
        <v>0.547114580543409</v>
      </c>
      <c r="AP217" s="30">
        <f t="shared" si="176"/>
        <v>0.56488209859549965</v>
      </c>
      <c r="AQ217" s="30">
        <f t="shared" si="176"/>
        <v>0.57529773130622264</v>
      </c>
      <c r="AR217" s="30">
        <f t="shared" si="176"/>
        <v>0.60762319134152776</v>
      </c>
      <c r="AS217" s="30">
        <f t="shared" si="176"/>
        <v>0.62526862819573192</v>
      </c>
    </row>
    <row r="218" spans="2:45" x14ac:dyDescent="0.25">
      <c r="D218" s="8" t="s">
        <v>207</v>
      </c>
      <c r="G218" s="14">
        <f t="shared" ref="G218:AH218" si="177">IFERROR((G178+G181+G197)/G13,"")</f>
        <v>0.29876580948377973</v>
      </c>
      <c r="H218" s="14">
        <f t="shared" si="177"/>
        <v>0.29273996629638543</v>
      </c>
      <c r="I218" s="14">
        <f t="shared" si="177"/>
        <v>0.32902447431920029</v>
      </c>
      <c r="J218" s="14">
        <f t="shared" si="177"/>
        <v>0.37311039173175731</v>
      </c>
      <c r="K218" s="14">
        <f t="shared" si="177"/>
        <v>0.3010606277769815</v>
      </c>
      <c r="L218" s="14">
        <f t="shared" si="177"/>
        <v>0.15283994309704729</v>
      </c>
      <c r="M218" s="14">
        <f t="shared" si="177"/>
        <v>5.5565578206747245E-3</v>
      </c>
      <c r="N218" s="14">
        <f t="shared" si="177"/>
        <v>0.16269236748018032</v>
      </c>
      <c r="O218" s="14">
        <f t="shared" si="177"/>
        <v>0.24060045383138418</v>
      </c>
      <c r="P218" s="14">
        <f t="shared" si="177"/>
        <v>0.33978124999999998</v>
      </c>
      <c r="Q218" s="14">
        <f t="shared" si="177"/>
        <v>0.39805540912551984</v>
      </c>
      <c r="R218" s="14">
        <f t="shared" si="177"/>
        <v>0.28500909974819877</v>
      </c>
      <c r="S218" s="14">
        <f t="shared" si="177"/>
        <v>0.34373885612398847</v>
      </c>
      <c r="T218" s="14">
        <f t="shared" si="177"/>
        <v>0.27892096642096642</v>
      </c>
      <c r="U218" s="14">
        <f t="shared" si="177"/>
        <v>0.38241888196309343</v>
      </c>
      <c r="V218" s="14">
        <f t="shared" si="177"/>
        <v>0.2718197788570838</v>
      </c>
      <c r="W218" s="14">
        <f t="shared" si="177"/>
        <v>0.24422177057238739</v>
      </c>
      <c r="X218" s="14">
        <f t="shared" si="177"/>
        <v>0.17991834329489015</v>
      </c>
      <c r="Y218" s="14">
        <f t="shared" si="177"/>
        <v>0.20734539351716333</v>
      </c>
      <c r="Z218" s="14">
        <f t="shared" si="177"/>
        <v>0.23503581386806471</v>
      </c>
      <c r="AA218" s="14">
        <f t="shared" si="177"/>
        <v>0.21995702438244749</v>
      </c>
      <c r="AB218" s="30">
        <f t="shared" si="177"/>
        <v>-8.3794206540701213E-3</v>
      </c>
      <c r="AC218" s="30">
        <f t="shared" si="177"/>
        <v>-2.3665399483199873E-2</v>
      </c>
      <c r="AD218" s="30">
        <f t="shared" si="177"/>
        <v>4.4917608851281644E-3</v>
      </c>
      <c r="AE218" s="30">
        <f t="shared" si="177"/>
        <v>-1.5053885749833943E-2</v>
      </c>
      <c r="AF218" s="30">
        <f t="shared" si="177"/>
        <v>2.778485016984818E-2</v>
      </c>
      <c r="AG218" s="30">
        <f t="shared" si="177"/>
        <v>3.8082056625006633E-2</v>
      </c>
      <c r="AH218" s="30">
        <f t="shared" si="177"/>
        <v>5.9895569949344023E-2</v>
      </c>
      <c r="AJ218" s="14">
        <f t="shared" ref="AJ218:AS218" si="178">IFERROR((AJ178+AJ181+AJ197)/AJ13,"")</f>
        <v>0.32595035996235022</v>
      </c>
      <c r="AK218" s="14">
        <f t="shared" si="178"/>
        <v>0.15602569269953434</v>
      </c>
      <c r="AL218" s="14">
        <f t="shared" si="178"/>
        <v>0.31718580895761367</v>
      </c>
      <c r="AM218" s="14">
        <f t="shared" si="178"/>
        <v>0.31673363687758738</v>
      </c>
      <c r="AN218" s="14">
        <f t="shared" si="178"/>
        <v>0.2168774817630843</v>
      </c>
      <c r="AO218" s="30">
        <f t="shared" si="178"/>
        <v>4.2349076480771339E-2</v>
      </c>
      <c r="AP218" s="30">
        <f t="shared" si="178"/>
        <v>2.9882098595499566E-2</v>
      </c>
      <c r="AQ218" s="30">
        <f t="shared" si="178"/>
        <v>8.0297731306222656E-2</v>
      </c>
      <c r="AR218" s="30">
        <f t="shared" si="178"/>
        <v>0.15262319134152771</v>
      </c>
      <c r="AS218" s="30">
        <f t="shared" si="178"/>
        <v>0.21026862819573183</v>
      </c>
    </row>
    <row r="219" spans="2:45" x14ac:dyDescent="0.25">
      <c r="D219" s="8" t="s">
        <v>208</v>
      </c>
      <c r="G219" s="14">
        <f t="shared" ref="G219:AH219" si="179">IFERROR(-G181/G13,"")</f>
        <v>0.16323411409575483</v>
      </c>
      <c r="H219" s="14">
        <f t="shared" si="179"/>
        <v>0.15861333700175395</v>
      </c>
      <c r="I219" s="14">
        <f t="shared" si="179"/>
        <v>0.14870734229576008</v>
      </c>
      <c r="J219" s="14">
        <f t="shared" si="179"/>
        <v>0.15945472364943125</v>
      </c>
      <c r="K219" s="14">
        <f t="shared" si="179"/>
        <v>0.19496201805933783</v>
      </c>
      <c r="L219" s="14">
        <f t="shared" si="179"/>
        <v>0.26272509628395962</v>
      </c>
      <c r="M219" s="14">
        <f t="shared" si="179"/>
        <v>0.33826447771964641</v>
      </c>
      <c r="N219" s="14">
        <f t="shared" si="179"/>
        <v>0.2811441007306078</v>
      </c>
      <c r="O219" s="14">
        <f t="shared" si="179"/>
        <v>0.23885494850759295</v>
      </c>
      <c r="P219" s="14">
        <f t="shared" si="179"/>
        <v>0.19425000000000001</v>
      </c>
      <c r="Q219" s="14">
        <f t="shared" si="179"/>
        <v>0.19161834475487613</v>
      </c>
      <c r="R219" s="14">
        <f t="shared" si="179"/>
        <v>0.19109471217371793</v>
      </c>
      <c r="S219" s="14">
        <f t="shared" si="179"/>
        <v>0.17555890824303935</v>
      </c>
      <c r="T219" s="14">
        <f t="shared" si="179"/>
        <v>0.20917792792792791</v>
      </c>
      <c r="U219" s="14">
        <f t="shared" si="179"/>
        <v>0.2034541378205918</v>
      </c>
      <c r="V219" s="14">
        <f t="shared" si="179"/>
        <v>0.29812958561537667</v>
      </c>
      <c r="W219" s="14">
        <f t="shared" si="179"/>
        <v>0.30583258496006049</v>
      </c>
      <c r="X219" s="14">
        <f t="shared" si="179"/>
        <v>0.34805118275949154</v>
      </c>
      <c r="Y219" s="14">
        <f t="shared" si="179"/>
        <v>0.36744530960326288</v>
      </c>
      <c r="Z219" s="14">
        <f t="shared" si="179"/>
        <v>0.35702001903394387</v>
      </c>
      <c r="AA219" s="14">
        <f t="shared" si="179"/>
        <v>0.33735859778728844</v>
      </c>
      <c r="AB219" s="30">
        <f t="shared" si="179"/>
        <v>0.52</v>
      </c>
      <c r="AC219" s="30">
        <f t="shared" si="179"/>
        <v>0.55000000000000004</v>
      </c>
      <c r="AD219" s="30">
        <f t="shared" si="179"/>
        <v>0.53</v>
      </c>
      <c r="AE219" s="30">
        <f t="shared" si="179"/>
        <v>0.52</v>
      </c>
      <c r="AF219" s="30">
        <f t="shared" si="179"/>
        <v>0.52</v>
      </c>
      <c r="AG219" s="30">
        <f t="shared" si="179"/>
        <v>0.52</v>
      </c>
      <c r="AH219" s="30">
        <f t="shared" si="179"/>
        <v>0.52</v>
      </c>
      <c r="AJ219" s="14">
        <f t="shared" ref="AJ219:AS219" si="180">IFERROR(-AJ181/AJ13,"")</f>
        <v>0.15744218979216307</v>
      </c>
      <c r="AK219" s="14">
        <f t="shared" si="180"/>
        <v>0.26954180209074774</v>
      </c>
      <c r="AL219" s="14">
        <f t="shared" si="180"/>
        <v>0.20211709240782197</v>
      </c>
      <c r="AM219" s="14">
        <f t="shared" si="180"/>
        <v>0.22647886638986997</v>
      </c>
      <c r="AN219" s="14">
        <f t="shared" si="180"/>
        <v>0.34678005234716319</v>
      </c>
      <c r="AO219" s="30">
        <f t="shared" si="180"/>
        <v>0.4897720889330851</v>
      </c>
      <c r="AP219" s="30">
        <f t="shared" si="180"/>
        <v>0.52000000000000013</v>
      </c>
      <c r="AQ219" s="30">
        <f t="shared" si="180"/>
        <v>0.47999999999999993</v>
      </c>
      <c r="AR219" s="30">
        <f t="shared" si="180"/>
        <v>0.44</v>
      </c>
      <c r="AS219" s="30">
        <f t="shared" si="180"/>
        <v>0.40000000000000008</v>
      </c>
    </row>
    <row r="220" spans="2:45" x14ac:dyDescent="0.25">
      <c r="D220" s="8" t="s">
        <v>209</v>
      </c>
      <c r="G220" s="14">
        <f t="shared" ref="G220:AH220" si="181">IFERROR(-(G181+G197)/G13,"")</f>
        <v>0.16900385923350272</v>
      </c>
      <c r="H220" s="14">
        <f t="shared" si="181"/>
        <v>0.16284348454104619</v>
      </c>
      <c r="I220" s="14">
        <f t="shared" si="181"/>
        <v>0.15667011375387796</v>
      </c>
      <c r="J220" s="14">
        <f t="shared" si="181"/>
        <v>0.16456297704255887</v>
      </c>
      <c r="K220" s="14">
        <f t="shared" si="181"/>
        <v>0.20331087860111796</v>
      </c>
      <c r="L220" s="14">
        <f t="shared" si="181"/>
        <v>0.27032372228583323</v>
      </c>
      <c r="M220" s="14">
        <f t="shared" si="181"/>
        <v>0.34414576943893199</v>
      </c>
      <c r="N220" s="14">
        <f t="shared" si="181"/>
        <v>0.28845017876573914</v>
      </c>
      <c r="O220" s="14">
        <f t="shared" si="181"/>
        <v>0.24807121661721068</v>
      </c>
      <c r="P220" s="14">
        <f t="shared" si="181"/>
        <v>0.201125</v>
      </c>
      <c r="Q220" s="14">
        <f t="shared" si="181"/>
        <v>0.19943770866280092</v>
      </c>
      <c r="R220" s="14">
        <f t="shared" si="181"/>
        <v>0.19874847298745979</v>
      </c>
      <c r="S220" s="14">
        <f t="shared" si="181"/>
        <v>0.18419969825812646</v>
      </c>
      <c r="T220" s="14">
        <f t="shared" si="181"/>
        <v>0.21683046683046683</v>
      </c>
      <c r="U220" s="14">
        <f t="shared" si="181"/>
        <v>0.22671167064968342</v>
      </c>
      <c r="V220" s="14">
        <f t="shared" si="181"/>
        <v>0.30662395370466056</v>
      </c>
      <c r="W220" s="14">
        <f t="shared" si="181"/>
        <v>0.3235808479463062</v>
      </c>
      <c r="X220" s="14">
        <f t="shared" si="181"/>
        <v>0.35802676993012877</v>
      </c>
      <c r="Y220" s="14">
        <f t="shared" si="181"/>
        <v>0.37808090861190796</v>
      </c>
      <c r="Z220" s="14">
        <f t="shared" si="181"/>
        <v>0.36960913629305597</v>
      </c>
      <c r="AA220" s="14">
        <f t="shared" si="181"/>
        <v>0.35232902985207154</v>
      </c>
      <c r="AB220" s="30">
        <f t="shared" si="181"/>
        <v>0.53500000000000003</v>
      </c>
      <c r="AC220" s="30">
        <f t="shared" si="181"/>
        <v>0.56500000000000006</v>
      </c>
      <c r="AD220" s="30">
        <f t="shared" si="181"/>
        <v>0.54500000000000004</v>
      </c>
      <c r="AE220" s="30">
        <f t="shared" si="181"/>
        <v>0.53500000000000003</v>
      </c>
      <c r="AF220" s="30">
        <f t="shared" si="181"/>
        <v>0.53500000000000003</v>
      </c>
      <c r="AG220" s="30">
        <f t="shared" si="181"/>
        <v>0.53500000000000003</v>
      </c>
      <c r="AH220" s="30">
        <f t="shared" si="181"/>
        <v>0.53499999999999992</v>
      </c>
      <c r="AJ220" s="14">
        <f t="shared" ref="AJ220:AS220" si="182">IFERROR(-(AJ181+AJ197)/AJ13,"")</f>
        <v>0.16318293210321463</v>
      </c>
      <c r="AK220" s="14">
        <f t="shared" si="182"/>
        <v>0.27683111938186589</v>
      </c>
      <c r="AL220" s="14">
        <f t="shared" si="182"/>
        <v>0.20995982268609806</v>
      </c>
      <c r="AM220" s="14">
        <f t="shared" si="182"/>
        <v>0.23844839848997879</v>
      </c>
      <c r="AN220" s="14">
        <f t="shared" si="182"/>
        <v>0.35933939074271271</v>
      </c>
      <c r="AO220" s="30">
        <f t="shared" si="182"/>
        <v>0.50476550406263765</v>
      </c>
      <c r="AP220" s="30">
        <f t="shared" si="182"/>
        <v>0.53500000000000014</v>
      </c>
      <c r="AQ220" s="30">
        <f t="shared" si="182"/>
        <v>0.49499999999999988</v>
      </c>
      <c r="AR220" s="30">
        <f t="shared" si="182"/>
        <v>0.45500000000000007</v>
      </c>
      <c r="AS220" s="30">
        <f t="shared" si="182"/>
        <v>0.41500000000000004</v>
      </c>
    </row>
    <row r="221" spans="2:45" x14ac:dyDescent="0.25">
      <c r="D221" s="8" t="s">
        <v>210</v>
      </c>
      <c r="G221" s="14">
        <f t="shared" ref="G221:AH221" si="183">IFERROR(G164/G13,"")</f>
        <v>6.9924725841580382E-2</v>
      </c>
      <c r="H221" s="14">
        <f t="shared" si="183"/>
        <v>8.7663789249234791E-2</v>
      </c>
      <c r="I221" s="14">
        <f t="shared" si="183"/>
        <v>8.1971733884867282E-2</v>
      </c>
      <c r="J221" s="14">
        <f t="shared" si="183"/>
        <v>7.1485848356152182E-2</v>
      </c>
      <c r="K221" s="14">
        <f t="shared" si="183"/>
        <v>8.9508384692561269E-2</v>
      </c>
      <c r="L221" s="14">
        <f t="shared" si="183"/>
        <v>0.11630408382776447</v>
      </c>
      <c r="M221" s="14">
        <f t="shared" si="183"/>
        <v>0.11307955980515966</v>
      </c>
      <c r="N221" s="14">
        <f t="shared" si="183"/>
        <v>9.3517798849681325E-2</v>
      </c>
      <c r="O221" s="14">
        <f t="shared" si="183"/>
        <v>0.10651073485774132</v>
      </c>
      <c r="P221" s="14">
        <f t="shared" si="183"/>
        <v>0.12687499999999999</v>
      </c>
      <c r="Q221" s="14">
        <f t="shared" si="183"/>
        <v>0.10226673695308382</v>
      </c>
      <c r="R221" s="14">
        <f t="shared" si="183"/>
        <v>8.5363117349355533E-2</v>
      </c>
      <c r="S221" s="14">
        <f t="shared" si="183"/>
        <v>9.7709504869016597E-2</v>
      </c>
      <c r="T221" s="14">
        <f t="shared" si="183"/>
        <v>0.11814086814086815</v>
      </c>
      <c r="U221" s="14">
        <f t="shared" si="183"/>
        <v>0.10470817216487226</v>
      </c>
      <c r="V221" s="14">
        <f t="shared" si="183"/>
        <v>8.8085150356515443E-2</v>
      </c>
      <c r="W221" s="14">
        <f t="shared" si="183"/>
        <v>9.8005388287564402E-2</v>
      </c>
      <c r="X221" s="14">
        <f t="shared" si="183"/>
        <v>0.10173415270645678</v>
      </c>
      <c r="Y221" s="14">
        <f t="shared" si="183"/>
        <v>0.10842456530648088</v>
      </c>
      <c r="Z221" s="14">
        <f t="shared" si="183"/>
        <v>9.8342043310570518E-2</v>
      </c>
      <c r="AA221" s="14">
        <f t="shared" si="183"/>
        <v>0.10711939052760562</v>
      </c>
      <c r="AB221" s="30">
        <f t="shared" si="183"/>
        <v>0.11</v>
      </c>
      <c r="AC221" s="30">
        <f t="shared" si="183"/>
        <v>0.11</v>
      </c>
      <c r="AD221" s="30">
        <f t="shared" si="183"/>
        <v>0.11</v>
      </c>
      <c r="AE221" s="30">
        <f t="shared" si="183"/>
        <v>0.11</v>
      </c>
      <c r="AF221" s="30">
        <f t="shared" si="183"/>
        <v>0.11</v>
      </c>
      <c r="AG221" s="30">
        <f t="shared" si="183"/>
        <v>0.10999999999999999</v>
      </c>
      <c r="AH221" s="30">
        <f t="shared" si="183"/>
        <v>0.11</v>
      </c>
      <c r="AJ221" s="14">
        <f t="shared" ref="AJ221:AS221" si="184">IFERROR(AJ164/AJ13,"")</f>
        <v>7.7707773321235657E-2</v>
      </c>
      <c r="AK221" s="14">
        <f t="shared" si="184"/>
        <v>0.10283940347657557</v>
      </c>
      <c r="AL221" s="14">
        <f t="shared" si="184"/>
        <v>0.10397918488977183</v>
      </c>
      <c r="AM221" s="14">
        <f t="shared" si="184"/>
        <v>0.10145834979726567</v>
      </c>
      <c r="AN221" s="14">
        <f t="shared" si="184"/>
        <v>0.10164405919409253</v>
      </c>
      <c r="AO221" s="30">
        <f t="shared" si="184"/>
        <v>0.10935847937821264</v>
      </c>
      <c r="AP221" s="30">
        <f t="shared" si="184"/>
        <v>0.10999999999999997</v>
      </c>
      <c r="AQ221" s="30">
        <f t="shared" si="184"/>
        <v>0.10499999999999998</v>
      </c>
      <c r="AR221" s="30">
        <f t="shared" si="184"/>
        <v>0.1</v>
      </c>
      <c r="AS221" s="30">
        <f t="shared" si="184"/>
        <v>9.5000000000000015E-2</v>
      </c>
    </row>
    <row r="222" spans="2:45" x14ac:dyDescent="0.25">
      <c r="D222" s="8" t="s">
        <v>211</v>
      </c>
      <c r="G222" s="14">
        <f t="shared" ref="G222:AH222" si="185">IFERROR(G163/G13,"")</f>
        <v>7.5350578885025415E-2</v>
      </c>
      <c r="H222" s="14">
        <f t="shared" si="185"/>
        <v>6.830140661003542E-2</v>
      </c>
      <c r="I222" s="14">
        <f t="shared" si="185"/>
        <v>6.8769389865563593E-2</v>
      </c>
      <c r="J222" s="14">
        <f t="shared" si="185"/>
        <v>5.981408333580826E-2</v>
      </c>
      <c r="K222" s="14">
        <f t="shared" si="185"/>
        <v>7.725383402608571E-2</v>
      </c>
      <c r="L222" s="14">
        <f t="shared" si="185"/>
        <v>6.8665209395926588E-2</v>
      </c>
      <c r="M222" s="14">
        <f t="shared" si="185"/>
        <v>7.8477358830957966E-2</v>
      </c>
      <c r="N222" s="14">
        <f t="shared" si="185"/>
        <v>7.3869112389242972E-2</v>
      </c>
      <c r="O222" s="14">
        <f t="shared" si="185"/>
        <v>8.8113108744981669E-2</v>
      </c>
      <c r="P222" s="14">
        <f t="shared" si="185"/>
        <v>8.1968750000000007E-2</v>
      </c>
      <c r="Q222" s="14">
        <f t="shared" si="185"/>
        <v>8.3728694429801437E-2</v>
      </c>
      <c r="R222" s="14">
        <f t="shared" si="185"/>
        <v>7.9080551469671662E-2</v>
      </c>
      <c r="S222" s="14">
        <f t="shared" si="185"/>
        <v>9.2552461939377315E-2</v>
      </c>
      <c r="T222" s="14">
        <f t="shared" si="185"/>
        <v>9.3084561834561833E-2</v>
      </c>
      <c r="U222" s="14">
        <f t="shared" si="185"/>
        <v>9.9214072778338963E-2</v>
      </c>
      <c r="V222" s="14">
        <f t="shared" si="185"/>
        <v>9.2177327684199645E-2</v>
      </c>
      <c r="W222" s="14">
        <f t="shared" si="185"/>
        <v>9.2168076759464951E-2</v>
      </c>
      <c r="X222" s="14">
        <f t="shared" si="185"/>
        <v>9.1379745769845949E-2</v>
      </c>
      <c r="Y222" s="14">
        <f t="shared" si="185"/>
        <v>9.6852252990652379E-2</v>
      </c>
      <c r="Z222" s="14">
        <f t="shared" si="185"/>
        <v>9.0344447598216818E-2</v>
      </c>
      <c r="AA222" s="14">
        <f t="shared" si="185"/>
        <v>0.10653335937916215</v>
      </c>
      <c r="AB222" s="30">
        <f t="shared" si="185"/>
        <v>0.1141911168029449</v>
      </c>
      <c r="AC222" s="30">
        <f t="shared" si="185"/>
        <v>0.12090820817135385</v>
      </c>
      <c r="AD222" s="30">
        <f t="shared" si="185"/>
        <v>0.11868072257634457</v>
      </c>
      <c r="AE222" s="30">
        <f t="shared" si="185"/>
        <v>0.1445024987078864</v>
      </c>
      <c r="AF222" s="30">
        <f t="shared" si="185"/>
        <v>0.15050573154554914</v>
      </c>
      <c r="AG222" s="30">
        <f t="shared" si="185"/>
        <v>0.15504601065454829</v>
      </c>
      <c r="AH222" s="30">
        <f t="shared" si="185"/>
        <v>0.14766589577904499</v>
      </c>
      <c r="AJ222" s="14">
        <f t="shared" ref="AJ222:AS222" si="186">IFERROR(AJ163/AJ13,"")</f>
        <v>6.7557598215875647E-2</v>
      </c>
      <c r="AK222" s="14">
        <f t="shared" si="186"/>
        <v>7.44882470478265E-2</v>
      </c>
      <c r="AL222" s="14">
        <f t="shared" si="186"/>
        <v>8.2860150331351648E-2</v>
      </c>
      <c r="AM222" s="14">
        <f t="shared" si="186"/>
        <v>9.4212193238946876E-2</v>
      </c>
      <c r="AN222" s="14">
        <f t="shared" si="186"/>
        <v>9.2632584616303248E-2</v>
      </c>
      <c r="AO222" s="30">
        <f t="shared" si="186"/>
        <v>0.11547621738519354</v>
      </c>
      <c r="AP222" s="30">
        <f t="shared" si="186"/>
        <v>0.14947726039341575</v>
      </c>
      <c r="AQ222" s="30">
        <f t="shared" si="186"/>
        <v>0.16444315822510744</v>
      </c>
      <c r="AR222" s="30">
        <f t="shared" si="186"/>
        <v>0.1907048107441964</v>
      </c>
      <c r="AS222" s="30">
        <f t="shared" si="186"/>
        <v>0.20833218494716135</v>
      </c>
    </row>
    <row r="223" spans="2:45" x14ac:dyDescent="0.25">
      <c r="D223" s="8" t="s">
        <v>212</v>
      </c>
      <c r="G223" s="14">
        <f t="shared" ref="G223:AH223" si="187">IFERROR(-(G194+G195)/(G178+G181+G197),"")</f>
        <v>0.50377286097966489</v>
      </c>
      <c r="H223" s="14">
        <f t="shared" si="187"/>
        <v>0.83164943609022557</v>
      </c>
      <c r="I223" s="14">
        <f t="shared" si="187"/>
        <v>1.4099528548978524</v>
      </c>
      <c r="J223" s="14">
        <f t="shared" si="187"/>
        <v>1.59683196688689</v>
      </c>
      <c r="K223" s="14">
        <f t="shared" si="187"/>
        <v>1.1313972863603903</v>
      </c>
      <c r="L223" s="14">
        <f t="shared" si="187"/>
        <v>1.1879682179341657</v>
      </c>
      <c r="M223" s="14">
        <f t="shared" si="187"/>
        <v>41.259740259740262</v>
      </c>
      <c r="N223" s="14">
        <f t="shared" si="187"/>
        <v>1.3114848079495509</v>
      </c>
      <c r="O223" s="14">
        <f t="shared" si="187"/>
        <v>1.3588218224027859</v>
      </c>
      <c r="P223" s="14">
        <f t="shared" si="187"/>
        <v>8.258990159109722E-2</v>
      </c>
      <c r="Q223" s="14">
        <f t="shared" si="187"/>
        <v>0.26258092995879928</v>
      </c>
      <c r="R223" s="14">
        <f t="shared" si="187"/>
        <v>0.51976906927921629</v>
      </c>
      <c r="S223" s="14">
        <f t="shared" si="187"/>
        <v>1.2992578405554225</v>
      </c>
      <c r="T223" s="14">
        <f t="shared" si="187"/>
        <v>0.69416406680124798</v>
      </c>
      <c r="U223" s="14">
        <f t="shared" si="187"/>
        <v>0.64946527509341578</v>
      </c>
      <c r="V223" s="14">
        <f t="shared" si="187"/>
        <v>9.6563260340632603E-2</v>
      </c>
      <c r="W223" s="14">
        <f t="shared" si="187"/>
        <v>1.3627830462550803</v>
      </c>
      <c r="X223" s="14">
        <f t="shared" si="187"/>
        <v>1.3444847350567317</v>
      </c>
      <c r="Y223" s="14">
        <f t="shared" si="187"/>
        <v>0.43830588235294116</v>
      </c>
      <c r="Z223" s="14">
        <f t="shared" si="187"/>
        <v>9.5048660936279034E-2</v>
      </c>
      <c r="AA223" s="14">
        <f t="shared" si="187"/>
        <v>0.1086710802518973</v>
      </c>
      <c r="AB223" s="30">
        <f t="shared" si="187"/>
        <v>-2.8649003387457301</v>
      </c>
      <c r="AC223" s="30">
        <f t="shared" si="187"/>
        <v>-0.95351560707706928</v>
      </c>
      <c r="AD223" s="30">
        <f t="shared" si="187"/>
        <v>4.3957360736554074</v>
      </c>
      <c r="AE223" s="30">
        <f t="shared" si="187"/>
        <v>-1.4270897927112005</v>
      </c>
      <c r="AF223" s="30">
        <f t="shared" si="187"/>
        <v>0.78337668680958927</v>
      </c>
      <c r="AG223" s="30">
        <f t="shared" si="187"/>
        <v>0.54169357453327704</v>
      </c>
      <c r="AH223" s="30">
        <f t="shared" si="187"/>
        <v>0.30392426744856227</v>
      </c>
      <c r="AJ223" s="14">
        <f t="shared" ref="AJ223:AS223" si="188">IFERROR(-(AJ194+AJ195)/(AJ178+AJ181+AJ197),"")</f>
        <v>1.1586409636046724</v>
      </c>
      <c r="AK223" s="14">
        <f t="shared" si="188"/>
        <v>1.5365505111575244</v>
      </c>
      <c r="AL223" s="14">
        <f t="shared" si="188"/>
        <v>0.46212811703942602</v>
      </c>
      <c r="AM223" s="14">
        <f t="shared" si="188"/>
        <v>0.67552732088363432</v>
      </c>
      <c r="AN223" s="14">
        <f t="shared" si="188"/>
        <v>0.72437765286222322</v>
      </c>
      <c r="AO223" s="30">
        <f t="shared" si="188"/>
        <v>0.52862965218459768</v>
      </c>
      <c r="AP223" s="30">
        <f t="shared" si="188"/>
        <v>0.68261059321824369</v>
      </c>
      <c r="AQ223" s="30">
        <f t="shared" si="188"/>
        <v>0.23613106071466963</v>
      </c>
      <c r="AR223" s="30">
        <f t="shared" si="188"/>
        <v>0.1164653851203149</v>
      </c>
      <c r="AS223" s="30">
        <f t="shared" si="188"/>
        <v>7.9909074721529916E-2</v>
      </c>
    </row>
    <row r="228" spans="2:45" ht="15.75" x14ac:dyDescent="0.25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</row>
    <row r="230" spans="2:45" x14ac:dyDescent="0.25">
      <c r="C230" s="6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5"/>
      <c r="AC230" s="25"/>
      <c r="AD230" s="25"/>
      <c r="AE230" s="25"/>
      <c r="AF230" s="25"/>
      <c r="AG230" s="25"/>
      <c r="AH230" s="25"/>
      <c r="AJ230" s="28"/>
      <c r="AK230" s="28"/>
      <c r="AL230" s="28"/>
      <c r="AM230" s="28"/>
      <c r="AN230" s="28"/>
      <c r="AO230" s="25"/>
      <c r="AP230" s="25"/>
      <c r="AQ230" s="25"/>
      <c r="AR230" s="25"/>
      <c r="AS230" s="25"/>
    </row>
    <row r="231" spans="2:45" x14ac:dyDescent="0.25">
      <c r="D231" s="3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1"/>
      <c r="AC231" s="31"/>
      <c r="AD231" s="31"/>
      <c r="AE231" s="31"/>
      <c r="AF231" s="31"/>
      <c r="AG231" s="31"/>
      <c r="AH231" s="31"/>
      <c r="AK231" s="30"/>
      <c r="AL231" s="30"/>
      <c r="AM231" s="30"/>
      <c r="AN231" s="30"/>
      <c r="AO231" s="30"/>
      <c r="AP231" s="30"/>
      <c r="AQ231" s="31"/>
      <c r="AR231" s="31"/>
      <c r="AS231" s="31"/>
    </row>
    <row r="232" spans="2:45" x14ac:dyDescent="0.25">
      <c r="C232" s="6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5"/>
      <c r="AC232" s="25"/>
      <c r="AD232" s="25"/>
      <c r="AE232" s="25"/>
      <c r="AF232" s="25"/>
      <c r="AG232" s="25"/>
      <c r="AH232" s="25"/>
      <c r="AJ232" s="28"/>
      <c r="AK232" s="28"/>
      <c r="AL232" s="28"/>
      <c r="AM232" s="28"/>
      <c r="AN232" s="28"/>
      <c r="AO232" s="25"/>
      <c r="AP232" s="25"/>
      <c r="AQ232" s="25"/>
      <c r="AR232" s="25"/>
      <c r="AS232" s="25"/>
    </row>
    <row r="233" spans="2:45" x14ac:dyDescent="0.25">
      <c r="D233" s="3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1"/>
      <c r="AC233" s="31"/>
      <c r="AD233" s="31"/>
      <c r="AE233" s="31"/>
      <c r="AF233" s="31"/>
      <c r="AG233" s="31"/>
      <c r="AH233" s="31"/>
      <c r="AK233" s="30"/>
      <c r="AL233" s="30"/>
      <c r="AM233" s="30"/>
      <c r="AN233" s="30"/>
      <c r="AO233" s="30"/>
      <c r="AP233" s="30"/>
      <c r="AQ233" s="31"/>
      <c r="AR233" s="31"/>
      <c r="AS233" s="31"/>
    </row>
    <row r="234" spans="2:45" x14ac:dyDescent="0.25">
      <c r="C234" s="6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5"/>
      <c r="AC234" s="25"/>
      <c r="AD234" s="25"/>
      <c r="AE234" s="25"/>
      <c r="AF234" s="25"/>
      <c r="AG234" s="25"/>
      <c r="AH234" s="25"/>
      <c r="AJ234" s="28"/>
      <c r="AK234" s="28"/>
      <c r="AL234" s="28"/>
      <c r="AM234" s="28"/>
      <c r="AN234" s="28"/>
      <c r="AO234" s="25"/>
      <c r="AP234" s="25"/>
      <c r="AQ234" s="25"/>
      <c r="AR234" s="25"/>
      <c r="AS234" s="25"/>
    </row>
    <row r="235" spans="2:45" x14ac:dyDescent="0.25">
      <c r="D235" s="3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1"/>
      <c r="AC235" s="31"/>
      <c r="AD235" s="31"/>
      <c r="AE235" s="31"/>
      <c r="AF235" s="31"/>
      <c r="AG235" s="31"/>
      <c r="AH235" s="31"/>
      <c r="AK235" s="30"/>
      <c r="AL235" s="30"/>
      <c r="AM235" s="30"/>
      <c r="AN235" s="30"/>
      <c r="AO235" s="30"/>
      <c r="AP235" s="30"/>
      <c r="AQ235" s="31"/>
      <c r="AR235" s="31"/>
      <c r="AS235" s="31"/>
    </row>
    <row r="236" spans="2:45" x14ac:dyDescent="0.25">
      <c r="C236" s="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</row>
    <row r="237" spans="2:45" x14ac:dyDescent="0.25">
      <c r="D237" s="3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</row>
    <row r="238" spans="2:45" x14ac:dyDescent="0.25">
      <c r="C238" s="8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1"/>
      <c r="AC238" s="31"/>
      <c r="AD238" s="31"/>
      <c r="AE238" s="31"/>
      <c r="AF238" s="31"/>
      <c r="AG238" s="31"/>
      <c r="AH238" s="31"/>
      <c r="AK238" s="30"/>
      <c r="AL238" s="30"/>
      <c r="AM238" s="30"/>
      <c r="AN238" s="30"/>
      <c r="AO238" s="30"/>
      <c r="AP238" s="30"/>
      <c r="AQ238" s="31"/>
      <c r="AR238" s="31"/>
      <c r="AS238" s="31"/>
    </row>
    <row r="239" spans="2:45" x14ac:dyDescent="0.25">
      <c r="D239" s="3"/>
    </row>
    <row r="242" spans="2:45" ht="15.75" x14ac:dyDescent="0.25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</row>
    <row r="244" spans="2:45" x14ac:dyDescent="0.25">
      <c r="C244" s="8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1"/>
      <c r="AC244" s="31"/>
      <c r="AD244" s="31"/>
      <c r="AE244" s="31"/>
      <c r="AF244" s="31"/>
      <c r="AG244" s="31"/>
      <c r="AH244" s="31"/>
      <c r="AJ244" s="30"/>
      <c r="AK244" s="30"/>
      <c r="AL244" s="30"/>
      <c r="AM244" s="30"/>
      <c r="AN244" s="30"/>
      <c r="AO244" s="30"/>
      <c r="AP244" s="30"/>
      <c r="AQ244" s="31"/>
      <c r="AR244" s="31"/>
      <c r="AS244" s="31"/>
    </row>
    <row r="245" spans="2:45" x14ac:dyDescent="0.25">
      <c r="C245" s="8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1"/>
      <c r="AC245" s="31"/>
      <c r="AD245" s="31"/>
      <c r="AE245" s="31"/>
      <c r="AF245" s="31"/>
      <c r="AG245" s="31"/>
      <c r="AH245" s="31"/>
      <c r="AJ245" s="30"/>
      <c r="AK245" s="30"/>
      <c r="AL245" s="30"/>
      <c r="AM245" s="30"/>
      <c r="AN245" s="30"/>
      <c r="AO245" s="30"/>
      <c r="AP245" s="30"/>
      <c r="AQ245" s="31"/>
      <c r="AR245" s="31"/>
      <c r="AS245" s="31"/>
    </row>
    <row r="246" spans="2:45" x14ac:dyDescent="0.25">
      <c r="C246" s="8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1"/>
      <c r="AC246" s="31"/>
      <c r="AD246" s="31"/>
      <c r="AE246" s="31"/>
      <c r="AF246" s="31"/>
      <c r="AG246" s="31"/>
      <c r="AH246" s="31"/>
      <c r="AJ246" s="30"/>
      <c r="AK246" s="30"/>
      <c r="AL246" s="30"/>
      <c r="AM246" s="30"/>
      <c r="AN246" s="30"/>
      <c r="AO246" s="30"/>
      <c r="AP246" s="30"/>
      <c r="AQ246" s="31"/>
      <c r="AR246" s="31"/>
      <c r="AS246" s="31"/>
    </row>
    <row r="247" spans="2:45" x14ac:dyDescent="0.25">
      <c r="C247" s="8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1"/>
      <c r="AC247" s="31"/>
      <c r="AD247" s="31"/>
      <c r="AE247" s="31"/>
      <c r="AF247" s="31"/>
      <c r="AG247" s="31"/>
      <c r="AH247" s="31"/>
      <c r="AJ247" s="30"/>
      <c r="AK247" s="30"/>
      <c r="AL247" s="30"/>
      <c r="AM247" s="30"/>
      <c r="AN247" s="30"/>
      <c r="AO247" s="30"/>
      <c r="AP247" s="30"/>
      <c r="AQ247" s="31"/>
      <c r="AR247" s="31"/>
      <c r="AS247" s="31"/>
    </row>
    <row r="248" spans="2:45" x14ac:dyDescent="0.25">
      <c r="C248" s="8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1"/>
      <c r="AC248" s="31"/>
      <c r="AD248" s="31"/>
      <c r="AE248" s="31"/>
      <c r="AF248" s="31"/>
      <c r="AG248" s="31"/>
      <c r="AH248" s="31"/>
      <c r="AJ248" s="30"/>
      <c r="AK248" s="30"/>
      <c r="AL248" s="30"/>
      <c r="AM248" s="30"/>
      <c r="AN248" s="30"/>
      <c r="AO248" s="30"/>
      <c r="AP248" s="30"/>
      <c r="AQ248" s="31"/>
      <c r="AR248" s="31"/>
      <c r="AS248" s="31"/>
    </row>
    <row r="249" spans="2:45" x14ac:dyDescent="0.25">
      <c r="C249" s="8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1"/>
      <c r="AC249" s="31"/>
      <c r="AD249" s="31"/>
      <c r="AE249" s="31"/>
      <c r="AF249" s="31"/>
      <c r="AG249" s="31"/>
      <c r="AH249" s="31"/>
      <c r="AJ249" s="30"/>
      <c r="AK249" s="30"/>
      <c r="AL249" s="30"/>
      <c r="AM249" s="30"/>
      <c r="AN249" s="30"/>
      <c r="AO249" s="30"/>
      <c r="AP249" s="30"/>
      <c r="AQ249" s="31"/>
      <c r="AR249" s="31"/>
      <c r="AS249" s="31"/>
    </row>
    <row r="250" spans="2:45" x14ac:dyDescent="0.25">
      <c r="C250" s="8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1"/>
      <c r="AC250" s="31"/>
      <c r="AD250" s="31"/>
      <c r="AE250" s="31"/>
      <c r="AF250" s="31"/>
      <c r="AG250" s="31"/>
      <c r="AH250" s="31"/>
      <c r="AK250" s="30"/>
      <c r="AL250" s="30"/>
      <c r="AM250" s="30"/>
      <c r="AN250" s="30"/>
      <c r="AO250" s="30"/>
      <c r="AP250" s="30"/>
      <c r="AQ250" s="31"/>
      <c r="AR250" s="31"/>
      <c r="AS250" s="31"/>
    </row>
    <row r="251" spans="2:45" x14ac:dyDescent="0.25">
      <c r="C251" s="8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1"/>
      <c r="AC251" s="31"/>
      <c r="AD251" s="31"/>
      <c r="AE251" s="31"/>
      <c r="AF251" s="31"/>
      <c r="AG251" s="31"/>
      <c r="AH251" s="31"/>
      <c r="AJ251" s="30"/>
      <c r="AK251" s="30"/>
      <c r="AL251" s="30"/>
      <c r="AM251" s="30"/>
      <c r="AN251" s="30"/>
      <c r="AO251" s="30"/>
      <c r="AP251" s="30"/>
      <c r="AQ251" s="31"/>
      <c r="AR251" s="31"/>
      <c r="AS251" s="31"/>
    </row>
    <row r="252" spans="2:45" x14ac:dyDescent="0.25">
      <c r="C252" s="8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1"/>
      <c r="AC252" s="31"/>
      <c r="AD252" s="31"/>
      <c r="AE252" s="31"/>
      <c r="AF252" s="31"/>
      <c r="AG252" s="31"/>
      <c r="AH252" s="31"/>
      <c r="AJ252" s="30"/>
      <c r="AK252" s="30"/>
      <c r="AL252" s="30"/>
      <c r="AM252" s="30"/>
      <c r="AN252" s="30"/>
      <c r="AO252" s="30"/>
      <c r="AP252" s="30"/>
      <c r="AQ252" s="31"/>
      <c r="AR252" s="31"/>
      <c r="AS252" s="31"/>
    </row>
    <row r="253" spans="2:45" x14ac:dyDescent="0.25">
      <c r="C253" s="8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1"/>
      <c r="AC253" s="31"/>
      <c r="AD253" s="31"/>
      <c r="AE253" s="31"/>
      <c r="AF253" s="31"/>
      <c r="AG253" s="31"/>
      <c r="AH253" s="31"/>
      <c r="AK253" s="30"/>
      <c r="AL253" s="30"/>
      <c r="AM253" s="30"/>
      <c r="AN253" s="30"/>
      <c r="AO253" s="30"/>
      <c r="AP253" s="30"/>
      <c r="AQ253" s="31"/>
      <c r="AR253" s="31"/>
      <c r="AS253" s="31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N24"/>
  <sheetViews>
    <sheetView showGridLines="0" workbookViewId="0"/>
  </sheetViews>
  <sheetFormatPr defaultRowHeight="15" x14ac:dyDescent="0.25"/>
  <sheetData>
    <row r="2" spans="2:40" ht="18.75" x14ac:dyDescent="0.3">
      <c r="B2" s="1" t="s">
        <v>0</v>
      </c>
    </row>
    <row r="3" spans="2:40" x14ac:dyDescent="0.25">
      <c r="B3" s="3" t="s">
        <v>213</v>
      </c>
    </row>
    <row r="5" spans="2:40" x14ac:dyDescent="0.25"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  <c r="X5" s="5" t="s">
        <v>20</v>
      </c>
      <c r="Y5" s="5" t="s">
        <v>21</v>
      </c>
      <c r="Z5" s="5" t="s">
        <v>22</v>
      </c>
      <c r="AA5" s="5" t="s">
        <v>23</v>
      </c>
      <c r="AJ5" s="5" t="s">
        <v>31</v>
      </c>
      <c r="AK5" s="5" t="s">
        <v>32</v>
      </c>
      <c r="AL5" s="5" t="s">
        <v>33</v>
      </c>
      <c r="AM5" s="5" t="s">
        <v>34</v>
      </c>
      <c r="AN5" s="5" t="s">
        <v>35</v>
      </c>
    </row>
    <row r="9" spans="2:40" x14ac:dyDescent="0.25">
      <c r="B9" t="s">
        <v>47</v>
      </c>
      <c r="G9" s="18">
        <v>26171</v>
      </c>
      <c r="H9" s="18">
        <v>29077</v>
      </c>
      <c r="I9" s="18">
        <v>29010</v>
      </c>
      <c r="J9" s="18">
        <v>33671</v>
      </c>
      <c r="K9" s="18">
        <v>27908</v>
      </c>
      <c r="L9" s="18">
        <v>28821</v>
      </c>
      <c r="M9" s="18">
        <v>27715</v>
      </c>
      <c r="N9" s="18">
        <v>32165</v>
      </c>
      <c r="O9" s="18">
        <v>28645</v>
      </c>
      <c r="P9" s="18">
        <v>32000</v>
      </c>
      <c r="Q9" s="18">
        <v>34146</v>
      </c>
      <c r="R9" s="18">
        <v>40111</v>
      </c>
      <c r="S9" s="18">
        <v>36455</v>
      </c>
      <c r="T9" s="18">
        <v>39072</v>
      </c>
      <c r="U9" s="18">
        <v>40589</v>
      </c>
      <c r="V9" s="18">
        <v>48385</v>
      </c>
      <c r="W9" s="18">
        <v>42314</v>
      </c>
      <c r="X9" s="18">
        <v>47516</v>
      </c>
      <c r="Y9" s="18">
        <v>51243</v>
      </c>
      <c r="Z9" s="18">
        <v>59893</v>
      </c>
      <c r="AA9" s="18">
        <v>56311</v>
      </c>
      <c r="AJ9" s="18">
        <v>117929</v>
      </c>
      <c r="AK9" s="18">
        <v>116609</v>
      </c>
      <c r="AL9" s="18">
        <v>134902</v>
      </c>
      <c r="AM9" s="18">
        <v>164501</v>
      </c>
      <c r="AN9" s="18">
        <v>200966</v>
      </c>
    </row>
    <row r="10" spans="2:40" x14ac:dyDescent="0.25">
      <c r="B10" t="s">
        <v>214</v>
      </c>
      <c r="G10" s="18">
        <v>-14793</v>
      </c>
      <c r="H10" s="18">
        <v>-16710</v>
      </c>
      <c r="I10" s="18">
        <v>-18587</v>
      </c>
      <c r="J10" s="18">
        <v>-21086</v>
      </c>
      <c r="K10" s="18">
        <v>-19384</v>
      </c>
      <c r="L10" s="18">
        <v>-20464</v>
      </c>
      <c r="M10" s="18">
        <v>-22051</v>
      </c>
      <c r="N10" s="18">
        <v>-25766</v>
      </c>
      <c r="O10" s="18">
        <v>-21418</v>
      </c>
      <c r="P10" s="18">
        <v>-22608</v>
      </c>
      <c r="Q10" s="18">
        <v>-20398</v>
      </c>
      <c r="R10" s="18">
        <v>-23727</v>
      </c>
      <c r="S10" s="18">
        <v>-22637</v>
      </c>
      <c r="T10" s="18">
        <v>-24225</v>
      </c>
      <c r="U10" s="18">
        <v>-23238</v>
      </c>
      <c r="V10" s="18">
        <v>-25021</v>
      </c>
      <c r="W10" s="18">
        <v>-24759</v>
      </c>
      <c r="X10" s="18">
        <v>-27074</v>
      </c>
      <c r="Y10" s="18">
        <v>-30709</v>
      </c>
      <c r="Z10" s="18">
        <v>-35148</v>
      </c>
      <c r="AA10" s="18">
        <v>-33439</v>
      </c>
      <c r="AJ10" s="18">
        <v>-71176</v>
      </c>
      <c r="AK10" s="18">
        <v>-87665</v>
      </c>
      <c r="AL10" s="18">
        <v>-88151</v>
      </c>
      <c r="AM10" s="18">
        <v>-95121</v>
      </c>
      <c r="AN10" s="18">
        <v>-117690</v>
      </c>
    </row>
    <row r="11" spans="2:40" x14ac:dyDescent="0.25">
      <c r="B11" t="s">
        <v>55</v>
      </c>
      <c r="G11" s="18">
        <v>11378</v>
      </c>
      <c r="H11" s="18">
        <v>12367</v>
      </c>
      <c r="I11" s="18">
        <v>10423</v>
      </c>
      <c r="J11" s="18">
        <v>12585</v>
      </c>
      <c r="K11" s="18">
        <v>8524</v>
      </c>
      <c r="L11" s="18">
        <v>8357</v>
      </c>
      <c r="M11" s="18">
        <v>5664</v>
      </c>
      <c r="N11" s="18">
        <v>6399</v>
      </c>
      <c r="O11" s="18">
        <v>7227</v>
      </c>
      <c r="P11" s="18">
        <v>9392</v>
      </c>
      <c r="Q11" s="18">
        <v>13748</v>
      </c>
      <c r="R11" s="18">
        <v>16384</v>
      </c>
      <c r="S11" s="18">
        <v>13818</v>
      </c>
      <c r="T11" s="18">
        <v>14847</v>
      </c>
      <c r="U11" s="18">
        <v>17351</v>
      </c>
      <c r="V11" s="18">
        <v>23364</v>
      </c>
      <c r="W11" s="18">
        <v>17555</v>
      </c>
      <c r="X11" s="18">
        <v>20442</v>
      </c>
      <c r="Y11" s="18">
        <v>20534</v>
      </c>
      <c r="Z11" s="18">
        <v>24745</v>
      </c>
      <c r="AA11" s="18">
        <v>22872</v>
      </c>
      <c r="AJ11" s="18">
        <v>46753</v>
      </c>
      <c r="AK11" s="18">
        <v>28944</v>
      </c>
      <c r="AL11" s="18">
        <v>46751</v>
      </c>
      <c r="AM11" s="18">
        <v>69380</v>
      </c>
      <c r="AN11" s="18">
        <v>83276</v>
      </c>
    </row>
    <row r="12" spans="2:40" x14ac:dyDescent="0.25">
      <c r="B12" t="s">
        <v>58</v>
      </c>
      <c r="G12" s="18">
        <v>11503</v>
      </c>
      <c r="H12" s="18">
        <v>12513</v>
      </c>
      <c r="I12" s="18">
        <v>10565</v>
      </c>
      <c r="J12" s="18">
        <v>12703</v>
      </c>
      <c r="K12" s="18">
        <v>8908</v>
      </c>
      <c r="L12" s="18">
        <v>8186</v>
      </c>
      <c r="M12" s="18">
        <v>5576</v>
      </c>
      <c r="N12" s="18">
        <v>6149</v>
      </c>
      <c r="O12" s="18">
        <v>7307</v>
      </c>
      <c r="P12" s="18">
        <v>9293</v>
      </c>
      <c r="Q12" s="18">
        <v>14021</v>
      </c>
      <c r="R12" s="18">
        <v>16807</v>
      </c>
      <c r="S12" s="18">
        <v>14183</v>
      </c>
      <c r="T12" s="18">
        <v>15106</v>
      </c>
      <c r="U12" s="18">
        <v>17822</v>
      </c>
      <c r="V12" s="18">
        <v>23552</v>
      </c>
      <c r="W12" s="18">
        <v>18382</v>
      </c>
      <c r="X12" s="18">
        <v>20534</v>
      </c>
      <c r="Y12" s="18">
        <v>21662</v>
      </c>
      <c r="Z12" s="18">
        <v>25354</v>
      </c>
      <c r="AA12" s="18">
        <v>21752</v>
      </c>
      <c r="AJ12" s="18">
        <v>47284</v>
      </c>
      <c r="AK12" s="18">
        <v>28819</v>
      </c>
      <c r="AL12" s="18">
        <v>47428</v>
      </c>
      <c r="AM12" s="18">
        <v>70663</v>
      </c>
      <c r="AN12" s="18">
        <v>85932</v>
      </c>
    </row>
    <row r="13" spans="2:40" x14ac:dyDescent="0.25">
      <c r="B13" t="s">
        <v>61</v>
      </c>
      <c r="G13" s="18">
        <v>9497</v>
      </c>
      <c r="H13" s="18">
        <v>10395</v>
      </c>
      <c r="I13" s="18">
        <v>9193</v>
      </c>
      <c r="J13" s="18">
        <v>10285</v>
      </c>
      <c r="K13" s="18">
        <v>7465</v>
      </c>
      <c r="L13" s="18">
        <v>6687</v>
      </c>
      <c r="M13" s="18">
        <v>4395</v>
      </c>
      <c r="N13" s="18">
        <v>4653</v>
      </c>
      <c r="O13" s="18">
        <v>5709</v>
      </c>
      <c r="P13" s="18">
        <v>7789</v>
      </c>
      <c r="Q13" s="18">
        <v>11583</v>
      </c>
      <c r="R13" s="18">
        <v>14017</v>
      </c>
      <c r="S13" s="18">
        <v>12369</v>
      </c>
      <c r="T13" s="18">
        <v>13465</v>
      </c>
      <c r="U13" s="18">
        <v>15688</v>
      </c>
      <c r="V13" s="18">
        <v>20838</v>
      </c>
      <c r="W13" s="18">
        <v>16644</v>
      </c>
      <c r="X13" s="18">
        <v>18337</v>
      </c>
      <c r="Y13" s="18">
        <v>2709</v>
      </c>
      <c r="Z13" s="18">
        <v>22768</v>
      </c>
      <c r="AA13" s="18">
        <v>26773</v>
      </c>
      <c r="AJ13" s="18">
        <v>39370</v>
      </c>
      <c r="AK13" s="18">
        <v>23200</v>
      </c>
      <c r="AL13" s="18">
        <v>39098</v>
      </c>
      <c r="AM13" s="18">
        <v>62360</v>
      </c>
      <c r="AN13" s="18">
        <v>60458</v>
      </c>
    </row>
    <row r="14" spans="2:40" x14ac:dyDescent="0.25">
      <c r="B14" t="s">
        <v>107</v>
      </c>
      <c r="G14" s="18">
        <v>77322</v>
      </c>
      <c r="H14" s="18">
        <v>80697</v>
      </c>
      <c r="I14" s="18">
        <v>75421</v>
      </c>
      <c r="J14" s="18">
        <v>66666</v>
      </c>
      <c r="K14" s="18">
        <v>59265</v>
      </c>
      <c r="L14" s="18">
        <v>55987</v>
      </c>
      <c r="M14" s="18">
        <v>58315</v>
      </c>
      <c r="N14" s="18">
        <v>59549</v>
      </c>
      <c r="O14" s="18">
        <v>52483</v>
      </c>
      <c r="P14" s="18">
        <v>69560</v>
      </c>
      <c r="Q14" s="18">
        <v>78378</v>
      </c>
      <c r="R14" s="18">
        <v>85365</v>
      </c>
      <c r="S14" s="18">
        <v>75330</v>
      </c>
      <c r="T14" s="18">
        <v>76431</v>
      </c>
      <c r="U14" s="18">
        <v>91067</v>
      </c>
      <c r="V14" s="18">
        <v>100045</v>
      </c>
      <c r="W14" s="18">
        <v>90227</v>
      </c>
      <c r="X14" s="18">
        <v>73613</v>
      </c>
      <c r="Y14" s="18">
        <v>73118</v>
      </c>
      <c r="Z14" s="18">
        <v>108722</v>
      </c>
      <c r="AA14" s="18">
        <v>109765</v>
      </c>
      <c r="AJ14" s="18">
        <v>66666</v>
      </c>
      <c r="AK14" s="18">
        <v>59549</v>
      </c>
      <c r="AL14" s="18">
        <v>85365</v>
      </c>
      <c r="AM14" s="18">
        <v>100045</v>
      </c>
      <c r="AN14" s="18">
        <v>108722</v>
      </c>
    </row>
    <row r="15" spans="2:40" x14ac:dyDescent="0.25">
      <c r="B15" t="s">
        <v>114</v>
      </c>
      <c r="G15" s="18">
        <v>163523</v>
      </c>
      <c r="H15" s="18">
        <v>170609</v>
      </c>
      <c r="I15" s="18">
        <v>169585</v>
      </c>
      <c r="J15" s="18">
        <v>165987</v>
      </c>
      <c r="K15" s="18">
        <v>164218</v>
      </c>
      <c r="L15" s="18">
        <v>169779</v>
      </c>
      <c r="M15" s="18">
        <v>178894</v>
      </c>
      <c r="N15" s="18">
        <v>185727</v>
      </c>
      <c r="O15" s="18">
        <v>184491</v>
      </c>
      <c r="P15" s="18">
        <v>206688</v>
      </c>
      <c r="Q15" s="18">
        <v>216274</v>
      </c>
      <c r="R15" s="18">
        <v>229623</v>
      </c>
      <c r="S15" s="18">
        <v>222844</v>
      </c>
      <c r="T15" s="18">
        <v>230238</v>
      </c>
      <c r="U15" s="18">
        <v>256408</v>
      </c>
      <c r="V15" s="18">
        <v>276054</v>
      </c>
      <c r="W15" s="18">
        <v>280213</v>
      </c>
      <c r="X15" s="18">
        <v>294744</v>
      </c>
      <c r="Y15" s="18">
        <v>303844</v>
      </c>
      <c r="Z15" s="18">
        <v>366021</v>
      </c>
      <c r="AA15" s="18">
        <v>395250</v>
      </c>
      <c r="AJ15" s="18">
        <v>165987</v>
      </c>
      <c r="AK15" s="18">
        <v>185727</v>
      </c>
      <c r="AL15" s="18">
        <v>229623</v>
      </c>
      <c r="AM15" s="18">
        <v>276054</v>
      </c>
      <c r="AN15" s="18">
        <v>366021</v>
      </c>
    </row>
    <row r="16" spans="2:40" x14ac:dyDescent="0.25">
      <c r="B16" t="s">
        <v>119</v>
      </c>
      <c r="G16" s="18">
        <v>12717</v>
      </c>
      <c r="H16" s="18">
        <v>14874</v>
      </c>
      <c r="I16" s="18">
        <v>17812</v>
      </c>
      <c r="J16" s="18">
        <v>21135</v>
      </c>
      <c r="K16" s="18">
        <v>21086</v>
      </c>
      <c r="L16" s="18">
        <v>22217</v>
      </c>
      <c r="M16" s="18">
        <v>22687</v>
      </c>
      <c r="N16" s="18">
        <v>27026</v>
      </c>
      <c r="O16" s="18">
        <v>25381</v>
      </c>
      <c r="P16" s="18">
        <v>29921</v>
      </c>
      <c r="Q16" s="18">
        <v>30531</v>
      </c>
      <c r="R16" s="18">
        <v>31960</v>
      </c>
      <c r="S16" s="18">
        <v>28101</v>
      </c>
      <c r="T16" s="18">
        <v>27004</v>
      </c>
      <c r="U16" s="18">
        <v>33330</v>
      </c>
      <c r="V16" s="18">
        <v>33596</v>
      </c>
      <c r="W16" s="18">
        <v>33890</v>
      </c>
      <c r="X16" s="18">
        <v>37305</v>
      </c>
      <c r="Y16" s="18">
        <v>36958</v>
      </c>
      <c r="Z16" s="18">
        <v>41836</v>
      </c>
      <c r="AA16" s="18">
        <v>46753</v>
      </c>
      <c r="AJ16" s="18">
        <v>21135</v>
      </c>
      <c r="AK16" s="18">
        <v>27026</v>
      </c>
      <c r="AL16" s="18">
        <v>31960</v>
      </c>
      <c r="AM16" s="18">
        <v>33596</v>
      </c>
      <c r="AN16" s="18">
        <v>41836</v>
      </c>
    </row>
    <row r="17" spans="2:40" x14ac:dyDescent="0.25">
      <c r="B17" t="s">
        <v>125</v>
      </c>
      <c r="G17" s="18">
        <v>29866</v>
      </c>
      <c r="H17" s="18">
        <v>32382</v>
      </c>
      <c r="I17" s="18">
        <v>36225</v>
      </c>
      <c r="J17" s="18">
        <v>41108</v>
      </c>
      <c r="K17" s="18">
        <v>40990</v>
      </c>
      <c r="L17" s="18">
        <v>44012</v>
      </c>
      <c r="M17" s="18">
        <v>54800</v>
      </c>
      <c r="N17" s="18">
        <v>60014</v>
      </c>
      <c r="O17" s="18">
        <v>59696</v>
      </c>
      <c r="P17" s="18">
        <v>72655</v>
      </c>
      <c r="Q17" s="18">
        <v>73401</v>
      </c>
      <c r="R17" s="18">
        <v>76455</v>
      </c>
      <c r="S17" s="18">
        <v>73315</v>
      </c>
      <c r="T17" s="18">
        <v>73475</v>
      </c>
      <c r="U17" s="18">
        <v>91879</v>
      </c>
      <c r="V17" s="18">
        <v>93417</v>
      </c>
      <c r="W17" s="18">
        <v>95184</v>
      </c>
      <c r="X17" s="18">
        <v>99674</v>
      </c>
      <c r="Y17" s="18">
        <v>109778</v>
      </c>
      <c r="Z17" s="18">
        <v>148778</v>
      </c>
      <c r="AA17" s="18">
        <v>151569</v>
      </c>
      <c r="AJ17" s="18">
        <v>41108</v>
      </c>
      <c r="AK17" s="18">
        <v>60014</v>
      </c>
      <c r="AL17" s="18">
        <v>76455</v>
      </c>
      <c r="AM17" s="18">
        <v>93417</v>
      </c>
      <c r="AN17" s="18">
        <v>148778</v>
      </c>
    </row>
    <row r="18" spans="2:40" x14ac:dyDescent="0.25">
      <c r="B18" t="s">
        <v>130</v>
      </c>
      <c r="G18" s="18">
        <v>133657</v>
      </c>
      <c r="H18" s="18">
        <v>138227</v>
      </c>
      <c r="I18" s="18">
        <v>133360</v>
      </c>
      <c r="J18" s="18">
        <v>124879</v>
      </c>
      <c r="K18" s="18">
        <v>123228</v>
      </c>
      <c r="L18" s="18">
        <v>125767</v>
      </c>
      <c r="M18" s="18">
        <v>124094</v>
      </c>
      <c r="N18" s="18">
        <v>125713</v>
      </c>
      <c r="O18" s="18">
        <v>124795</v>
      </c>
      <c r="P18" s="18">
        <v>134033</v>
      </c>
      <c r="Q18" s="18">
        <v>142873</v>
      </c>
      <c r="R18" s="18">
        <v>153168</v>
      </c>
      <c r="S18" s="18">
        <v>149529</v>
      </c>
      <c r="T18" s="18">
        <v>156763</v>
      </c>
      <c r="U18" s="18">
        <v>164529</v>
      </c>
      <c r="V18" s="18">
        <v>182637</v>
      </c>
      <c r="W18" s="18">
        <v>185029</v>
      </c>
      <c r="X18" s="18">
        <v>195070</v>
      </c>
      <c r="Y18" s="18">
        <v>194066</v>
      </c>
      <c r="Z18" s="18">
        <v>217243</v>
      </c>
      <c r="AA18" s="18">
        <v>243681</v>
      </c>
      <c r="AJ18" s="18">
        <v>124879</v>
      </c>
      <c r="AK18" s="18">
        <v>125713</v>
      </c>
      <c r="AL18" s="18">
        <v>153168</v>
      </c>
      <c r="AM18" s="18">
        <v>182637</v>
      </c>
      <c r="AN18" s="18">
        <v>217243</v>
      </c>
    </row>
    <row r="19" spans="2:40" x14ac:dyDescent="0.25">
      <c r="B19" t="s">
        <v>132</v>
      </c>
      <c r="G19" s="18">
        <v>163523</v>
      </c>
      <c r="H19" s="18">
        <v>170609</v>
      </c>
      <c r="I19" s="18">
        <v>169585</v>
      </c>
      <c r="J19" s="18">
        <v>165987</v>
      </c>
      <c r="K19" s="18">
        <v>164218</v>
      </c>
      <c r="L19" s="18">
        <v>169779</v>
      </c>
      <c r="M19" s="18">
        <v>178894</v>
      </c>
      <c r="N19" s="18">
        <v>185727</v>
      </c>
      <c r="O19" s="18">
        <v>184491</v>
      </c>
      <c r="P19" s="18">
        <v>206688</v>
      </c>
      <c r="Q19" s="18">
        <v>216274</v>
      </c>
      <c r="R19" s="18">
        <v>229623</v>
      </c>
      <c r="S19" s="18">
        <v>222844</v>
      </c>
      <c r="T19" s="18">
        <v>230238</v>
      </c>
      <c r="U19" s="18">
        <v>256408</v>
      </c>
      <c r="V19" s="18">
        <v>276054</v>
      </c>
      <c r="W19" s="18">
        <v>280213</v>
      </c>
      <c r="X19" s="18">
        <v>294744</v>
      </c>
      <c r="Y19" s="18">
        <v>303844</v>
      </c>
      <c r="Z19" s="18">
        <v>366021</v>
      </c>
      <c r="AA19" s="18">
        <v>395250</v>
      </c>
      <c r="AJ19" s="18">
        <v>165987</v>
      </c>
      <c r="AK19" s="18">
        <v>185727</v>
      </c>
      <c r="AL19" s="18">
        <v>229623</v>
      </c>
      <c r="AM19" s="18">
        <v>276054</v>
      </c>
      <c r="AN19" s="18">
        <v>366021</v>
      </c>
    </row>
    <row r="20" spans="2:40" x14ac:dyDescent="0.25">
      <c r="B20" t="s">
        <v>215</v>
      </c>
      <c r="G20" s="18">
        <v>12242</v>
      </c>
      <c r="H20" s="18">
        <v>13247</v>
      </c>
      <c r="I20" s="18">
        <v>14090</v>
      </c>
      <c r="J20" s="18">
        <v>18104</v>
      </c>
      <c r="K20" s="18">
        <v>14076</v>
      </c>
      <c r="L20" s="18">
        <v>12196</v>
      </c>
      <c r="M20" s="18">
        <v>9692</v>
      </c>
      <c r="N20" s="18">
        <v>14511</v>
      </c>
      <c r="O20" s="18">
        <v>13998</v>
      </c>
      <c r="P20" s="18">
        <v>17309</v>
      </c>
      <c r="Q20" s="18">
        <v>20402</v>
      </c>
      <c r="R20" s="18">
        <v>19404</v>
      </c>
      <c r="S20" s="18">
        <v>19246</v>
      </c>
      <c r="T20" s="18">
        <v>19370</v>
      </c>
      <c r="U20" s="18">
        <v>24724</v>
      </c>
      <c r="V20" s="18">
        <v>27988</v>
      </c>
      <c r="W20" s="18">
        <v>24026</v>
      </c>
      <c r="X20" s="18">
        <v>25561</v>
      </c>
      <c r="Y20" s="18">
        <v>29999</v>
      </c>
      <c r="Z20" s="18">
        <v>36214</v>
      </c>
      <c r="AA20" s="18">
        <v>32226</v>
      </c>
      <c r="AJ20" s="18">
        <v>57683</v>
      </c>
      <c r="AK20" s="18">
        <v>50475</v>
      </c>
      <c r="AL20" s="18">
        <v>71113</v>
      </c>
      <c r="AM20" s="18">
        <v>91328</v>
      </c>
      <c r="AN20" s="18">
        <v>115800</v>
      </c>
    </row>
    <row r="21" spans="2:40" x14ac:dyDescent="0.25">
      <c r="B21" t="s">
        <v>216</v>
      </c>
      <c r="G21" s="18">
        <v>-4874</v>
      </c>
      <c r="H21" s="18">
        <v>-8195</v>
      </c>
      <c r="I21" s="18">
        <v>-330</v>
      </c>
      <c r="J21" s="18">
        <v>5829</v>
      </c>
      <c r="K21" s="18">
        <v>-4779</v>
      </c>
      <c r="L21" s="18">
        <v>-6959</v>
      </c>
      <c r="M21" s="18">
        <v>-9701</v>
      </c>
      <c r="N21" s="18">
        <v>-7531</v>
      </c>
      <c r="O21" s="18">
        <v>-6743</v>
      </c>
      <c r="P21" s="18">
        <v>-5203</v>
      </c>
      <c r="Q21" s="18">
        <v>-6077</v>
      </c>
      <c r="R21" s="18">
        <v>-6472</v>
      </c>
      <c r="S21" s="18">
        <v>-8734</v>
      </c>
      <c r="T21" s="18">
        <v>-8298</v>
      </c>
      <c r="U21" s="18">
        <v>-8620</v>
      </c>
      <c r="V21" s="18">
        <v>-21498</v>
      </c>
      <c r="W21" s="18">
        <v>-20010</v>
      </c>
      <c r="X21" s="18">
        <v>-25958</v>
      </c>
      <c r="Y21" s="18">
        <v>-21848</v>
      </c>
      <c r="Z21" s="18">
        <v>-34187</v>
      </c>
      <c r="AA21" s="18">
        <v>-33678</v>
      </c>
      <c r="AJ21" s="18">
        <v>-7570</v>
      </c>
      <c r="AK21" s="18">
        <v>-28970</v>
      </c>
      <c r="AL21" s="18">
        <v>-24495</v>
      </c>
      <c r="AM21" s="18">
        <v>-47150</v>
      </c>
      <c r="AN21" s="18">
        <v>-102003</v>
      </c>
    </row>
    <row r="22" spans="2:40" x14ac:dyDescent="0.25">
      <c r="B22" t="s">
        <v>217</v>
      </c>
      <c r="G22" s="18">
        <v>-5185</v>
      </c>
      <c r="H22" s="18">
        <v>-8549</v>
      </c>
      <c r="I22" s="18">
        <v>-15252</v>
      </c>
      <c r="J22" s="18">
        <v>-21742</v>
      </c>
      <c r="K22" s="18">
        <v>-10660</v>
      </c>
      <c r="L22" s="18">
        <v>-6563</v>
      </c>
      <c r="M22" s="18">
        <v>2147</v>
      </c>
      <c r="N22" s="18">
        <v>-7060</v>
      </c>
      <c r="O22" s="18">
        <v>-10516</v>
      </c>
      <c r="P22" s="18">
        <v>5292</v>
      </c>
      <c r="Q22" s="18">
        <v>-5875</v>
      </c>
      <c r="R22" s="18">
        <v>-8401</v>
      </c>
      <c r="S22" s="18">
        <v>-19767</v>
      </c>
      <c r="T22" s="18">
        <v>-11178</v>
      </c>
      <c r="U22" s="18">
        <v>-4371</v>
      </c>
      <c r="V22" s="18">
        <v>-5465</v>
      </c>
      <c r="W22" s="18">
        <v>-19495</v>
      </c>
      <c r="X22" s="18">
        <v>-15977</v>
      </c>
      <c r="Y22" s="18">
        <v>-10047</v>
      </c>
      <c r="Z22" s="18">
        <v>25149</v>
      </c>
      <c r="AA22" s="18">
        <v>-6553</v>
      </c>
      <c r="AJ22" s="18">
        <v>-50728</v>
      </c>
      <c r="AK22" s="18">
        <v>-22136</v>
      </c>
      <c r="AL22" s="18">
        <v>-19500</v>
      </c>
      <c r="AM22" s="18">
        <v>-40781</v>
      </c>
      <c r="AN22" s="18">
        <v>-20370</v>
      </c>
    </row>
    <row r="23" spans="2:40" x14ac:dyDescent="0.25">
      <c r="B23" t="s">
        <v>197</v>
      </c>
      <c r="G23" s="18">
        <v>1937</v>
      </c>
      <c r="H23" s="18">
        <v>-3380</v>
      </c>
      <c r="I23" s="18">
        <v>-1707</v>
      </c>
      <c r="J23" s="18">
        <v>2061</v>
      </c>
      <c r="K23" s="18">
        <v>-1512</v>
      </c>
      <c r="L23" s="18">
        <v>-1875</v>
      </c>
      <c r="M23" s="18">
        <v>1773</v>
      </c>
      <c r="N23" s="18">
        <v>345</v>
      </c>
      <c r="O23" s="18">
        <v>-3176</v>
      </c>
      <c r="P23" s="18">
        <v>17384</v>
      </c>
      <c r="Q23" s="18">
        <v>8096</v>
      </c>
      <c r="R23" s="18">
        <v>4927</v>
      </c>
      <c r="S23" s="18">
        <v>-9543</v>
      </c>
      <c r="T23" s="18">
        <v>-258</v>
      </c>
      <c r="U23" s="18">
        <v>12101</v>
      </c>
      <c r="V23" s="18">
        <v>311</v>
      </c>
      <c r="W23" s="18">
        <v>-15367</v>
      </c>
      <c r="X23" s="18">
        <v>-16243</v>
      </c>
      <c r="Y23" s="18">
        <v>-1887</v>
      </c>
      <c r="Z23" s="18">
        <v>27159</v>
      </c>
      <c r="AA23" s="18">
        <v>-7998</v>
      </c>
      <c r="AJ23" s="18">
        <v>-1089</v>
      </c>
      <c r="AK23" s="18">
        <v>-1269</v>
      </c>
      <c r="AL23" s="18">
        <v>27231</v>
      </c>
      <c r="AM23" s="18">
        <v>2611</v>
      </c>
      <c r="AN23" s="18">
        <v>-6338</v>
      </c>
    </row>
    <row r="24" spans="2:40" x14ac:dyDescent="0.25">
      <c r="B24" t="s">
        <v>218</v>
      </c>
      <c r="G24" s="18">
        <v>19891</v>
      </c>
      <c r="H24" s="18">
        <v>16511</v>
      </c>
      <c r="I24" s="18">
        <v>14804</v>
      </c>
      <c r="J24" s="18">
        <v>16865</v>
      </c>
      <c r="K24" s="18">
        <v>15353</v>
      </c>
      <c r="L24" s="18">
        <v>13478</v>
      </c>
      <c r="M24" s="18">
        <v>15251</v>
      </c>
      <c r="N24" s="18">
        <v>15596</v>
      </c>
      <c r="O24" s="18">
        <v>12420</v>
      </c>
      <c r="P24" s="18">
        <v>29804</v>
      </c>
      <c r="Q24" s="18">
        <v>37900</v>
      </c>
      <c r="R24" s="18">
        <v>42827</v>
      </c>
      <c r="S24" s="18">
        <v>33284</v>
      </c>
      <c r="T24" s="18">
        <v>33026</v>
      </c>
      <c r="U24" s="18">
        <v>45127</v>
      </c>
      <c r="V24" s="18">
        <v>45438</v>
      </c>
      <c r="W24" s="18">
        <v>30071</v>
      </c>
      <c r="X24" s="18">
        <v>13828</v>
      </c>
      <c r="Y24" s="18">
        <v>11941</v>
      </c>
      <c r="Z24" s="18">
        <v>39100</v>
      </c>
      <c r="AA24" s="18">
        <v>31102</v>
      </c>
      <c r="AJ24" s="18">
        <v>16865</v>
      </c>
      <c r="AK24" s="18">
        <v>15596</v>
      </c>
      <c r="AL24" s="18">
        <v>42827</v>
      </c>
      <c r="AM24" s="18">
        <v>45438</v>
      </c>
      <c r="AN24" s="18">
        <v>39100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4"/>
  <sheetViews>
    <sheetView showGridLines="0" workbookViewId="0"/>
  </sheetViews>
  <sheetFormatPr defaultRowHeight="15" x14ac:dyDescent="0.25"/>
  <sheetData>
    <row r="3" spans="1:6" x14ac:dyDescent="0.25">
      <c r="A3" s="22" t="s">
        <v>219</v>
      </c>
      <c r="B3" s="6" t="s">
        <v>220</v>
      </c>
      <c r="F3" t="s">
        <v>0</v>
      </c>
    </row>
    <row r="5" spans="1:6" x14ac:dyDescent="0.25">
      <c r="B5" s="6" t="s">
        <v>221</v>
      </c>
      <c r="F5" t="s">
        <v>1</v>
      </c>
    </row>
    <row r="7" spans="1:6" x14ac:dyDescent="0.25">
      <c r="B7" s="6" t="s">
        <v>222</v>
      </c>
      <c r="F7" s="23">
        <v>46022</v>
      </c>
    </row>
    <row r="9" spans="1:6" x14ac:dyDescent="0.25">
      <c r="B9" s="6" t="s">
        <v>223</v>
      </c>
      <c r="F9" s="23">
        <v>46213</v>
      </c>
    </row>
    <row r="10" spans="1:6" x14ac:dyDescent="0.25">
      <c r="B10" s="6" t="s">
        <v>224</v>
      </c>
      <c r="F10" s="12">
        <v>664.52</v>
      </c>
    </row>
    <row r="12" spans="1:6" x14ac:dyDescent="0.25">
      <c r="B12" s="6" t="s">
        <v>225</v>
      </c>
      <c r="F12" s="24">
        <v>0.25</v>
      </c>
    </row>
    <row r="14" spans="1:6" x14ac:dyDescent="0.25">
      <c r="A14" s="22" t="s">
        <v>219</v>
      </c>
      <c r="B14" t="s">
        <v>226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financials</vt:lpstr>
      <vt:lpstr>_reported</vt:lpstr>
      <vt:lpstr>inputs</vt:lpstr>
      <vt:lpstr>FYE</vt:lpstr>
      <vt:lpstr>name</vt:lpstr>
      <vt:lpstr>subheader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PCUSER</cp:lastModifiedBy>
  <dcterms:created xsi:type="dcterms:W3CDTF">2026-07-10T17:53:32Z</dcterms:created>
  <dcterms:modified xsi:type="dcterms:W3CDTF">2026-07-11T16:19:09Z</dcterms:modified>
</cp:coreProperties>
</file>