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_);(#,##0.000)"/>
    <numFmt numFmtId="165" formatCode="#,##0.0_);(#,##0.0)"/>
    <numFmt numFmtId="166" formatCode="#,##0.0%_);(#,##0.0%)"/>
  </numFmts>
  <fonts count="14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2"/>
    </font>
    <font>
      <name val="Calibri"/>
      <i val="1"/>
      <color rgb="0080808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000000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i val="1"/>
      <color rgb="0000AA00"/>
      <sz val="10"/>
    </font>
    <font>
      <name val="Calibri"/>
      <b val="1"/>
      <color rgb="00808080"/>
      <sz val="10"/>
    </font>
    <font>
      <name val="Calibri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0" fillId="0" borderId="0" applyAlignment="1" pivotButton="0" quotePrefix="0" xfId="0">
      <alignment horizontal="center"/>
    </xf>
    <xf numFmtId="0" fontId="9" fillId="2" borderId="0" applyAlignment="1" pivotButton="0" quotePrefix="0" xfId="0">
      <alignment horizontal="centerContinuous"/>
    </xf>
    <xf numFmtId="0" fontId="2" fillId="0" borderId="0" pivotButton="0" quotePrefix="0" xfId="0"/>
    <xf numFmtId="5" fontId="5" fillId="0" borderId="0" pivotButton="0" quotePrefix="0" xfId="0"/>
    <xf numFmtId="0" fontId="10" fillId="0" borderId="0" pivotButton="0" quotePrefix="0" xfId="0"/>
    <xf numFmtId="5" fontId="2" fillId="0" borderId="1" pivotButton="0" quotePrefix="0" xfId="0"/>
    <xf numFmtId="0" fontId="4" fillId="0" borderId="0" pivotButton="0" quotePrefix="0" xfId="0"/>
    <xf numFmtId="164" fontId="11" fillId="0" borderId="0" pivotButton="0" quotePrefix="0" xfId="0"/>
    <xf numFmtId="7" fontId="5" fillId="0" borderId="0" pivotButton="0" quotePrefix="0" xfId="0"/>
    <xf numFmtId="165" fontId="5" fillId="0" borderId="0" pivotButton="0" quotePrefix="0" xfId="0"/>
    <xf numFmtId="0" fontId="9" fillId="3" borderId="0" applyAlignment="1" pivotButton="0" quotePrefix="0" xfId="0">
      <alignment horizontal="centerContinuous"/>
    </xf>
    <xf numFmtId="0" fontId="12" fillId="0" borderId="0" pivotButton="0" quotePrefix="0" xfId="0"/>
    <xf numFmtId="164" fontId="2" fillId="0" borderId="1" pivotButton="0" quotePrefix="0" xfId="0"/>
    <xf numFmtId="0" fontId="9" fillId="4" borderId="0" applyAlignment="1" pivotButton="0" quotePrefix="0" xfId="0">
      <alignment horizontal="centerContinuous"/>
    </xf>
    <xf numFmtId="5" fontId="10" fillId="0" borderId="0" pivotButton="0" quotePrefix="0" xfId="0"/>
    <xf numFmtId="166" fontId="10" fillId="0" borderId="0" pivotButton="0" quotePrefix="0" xfId="0"/>
    <xf numFmtId="0" fontId="3" fillId="0" borderId="0" pivotButton="0" quotePrefix="0" xfId="0"/>
    <xf numFmtId="14" fontId="0" fillId="0" borderId="0" pivotButton="0" quotePrefix="0" xfId="0"/>
    <xf numFmtId="0" fontId="1" fillId="0" borderId="0" pivotButton="0" quotePrefix="0" xfId="0"/>
    <xf numFmtId="166" fontId="0" fillId="0" borderId="0" pivotButton="0" quotePrefix="0" xfId="0"/>
    <xf numFmtId="5" fontId="13" fillId="0" borderId="0" applyAlignment="1" pivotButton="0" quotePrefix="0" xfId="0">
      <alignment horizontal="right"/>
    </xf>
    <xf numFmtId="5" fontId="10" fillId="0" borderId="0" applyAlignment="1" pivotButton="0" quotePrefix="0" xfId="0">
      <alignment horizontal="right"/>
    </xf>
    <xf numFmtId="5" fontId="2" fillId="0" borderId="1" applyAlignment="1" pivotButton="0" quotePrefix="0" xfId="0">
      <alignment horizontal="right"/>
    </xf>
    <xf numFmtId="164" fontId="11" fillId="0" borderId="0" pivotButton="0" quotePrefix="0" xfId="0"/>
    <xf numFmtId="5" fontId="5" fillId="0" borderId="0" applyAlignment="1" pivotButton="0" quotePrefix="0" xfId="0">
      <alignment horizontal="right"/>
    </xf>
    <xf numFmtId="7" fontId="10" fillId="0" borderId="0" applyAlignment="1" pivotButton="0" quotePrefix="0" xfId="0">
      <alignment horizontal="right"/>
    </xf>
    <xf numFmtId="165" fontId="5" fillId="0" borderId="0" pivotButton="0" quotePrefix="0" xfId="0"/>
    <xf numFmtId="37" fontId="5" fillId="0" borderId="0" applyAlignment="1" pivotButton="0" quotePrefix="0" xfId="0">
      <alignment horizontal="right"/>
    </xf>
    <xf numFmtId="164" fontId="2" fillId="0" borderId="1" pivotButton="0" quotePrefix="0" xfId="0"/>
    <xf numFmtId="166" fontId="10" fillId="0" borderId="0" pivotButton="0" quotePrefix="0" xfId="0"/>
    <xf numFmtId="166" fontId="5" fillId="0" borderId="0" applyAlignment="1" pivotButton="0" quotePrefix="0" xfId="0">
      <alignment horizontal="right"/>
    </xf>
    <xf numFmtId="166" fontId="10" fillId="0" borderId="0" applyAlignment="1" pivotButton="0" quotePrefix="0" xfId="0">
      <alignment horizontal="right"/>
    </xf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AO150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1.7" customWidth="1" min="3" max="3"/>
    <col width="22" customWidth="1" min="4" max="4"/>
    <col width="2" customWidth="1" min="5" max="5"/>
    <col width="2" customWidth="1" min="6" max="6"/>
    <col width="10.7" customWidth="1" min="7" max="7"/>
    <col width="10.7" customWidth="1" min="8" max="8"/>
    <col width="10.7" customWidth="1" min="9" max="9"/>
    <col width="10.7" customWidth="1" min="10" max="10"/>
    <col width="10.7" customWidth="1" min="11" max="11"/>
    <col width="10.7" customWidth="1" min="12" max="12"/>
    <col width="10.7" customWidth="1" min="13" max="13"/>
    <col width="10.7" customWidth="1" min="14" max="14"/>
    <col width="10.7" customWidth="1" min="15" max="15"/>
    <col width="10.7" customWidth="1" min="16" max="16"/>
    <col width="10.7" customWidth="1" min="17" max="17"/>
    <col width="10.7" customWidth="1" min="18" max="18"/>
    <col width="10.7" customWidth="1" min="19" max="19"/>
    <col width="10.7" customWidth="1" min="20" max="20"/>
    <col width="10.7" customWidth="1" min="21" max="21"/>
    <col width="10.7" customWidth="1" min="22" max="22"/>
    <col width="10.7" customWidth="1" min="23" max="23"/>
    <col width="10.7" customWidth="1" min="24" max="24"/>
    <col width="10.7" customWidth="1" min="25" max="25"/>
    <col width="10.7" customWidth="1" min="26" max="26"/>
    <col width="10.7" customWidth="1" min="27" max="27"/>
    <col width="10.7" customWidth="1" min="28" max="28"/>
    <col width="10.7" customWidth="1" min="29" max="29"/>
    <col width="10.7" customWidth="1" min="30" max="30"/>
    <col width="2.5" customWidth="1" min="31" max="31"/>
    <col width="10.7" customWidth="1" min="32" max="32"/>
    <col width="10.7" customWidth="1" min="33" max="33"/>
    <col width="10.7" customWidth="1" min="34" max="34"/>
    <col width="10.7" customWidth="1" min="35" max="35"/>
    <col width="10.7" customWidth="1" min="36" max="36"/>
    <col width="10.7" customWidth="1" min="37" max="37"/>
    <col width="10.7" customWidth="1" min="38" max="38"/>
    <col width="10.7" customWidth="1" min="39" max="39"/>
    <col width="10.7" customWidth="1" min="40" max="40"/>
    <col width="10.7" customWidth="1" min="41" max="41"/>
    <col width="2.7" customWidth="1" min="42" max="42"/>
    <col width="10.7" customWidth="1" min="43" max="43"/>
    <col width="10.7" customWidth="1" min="44" max="44"/>
  </cols>
  <sheetData>
    <row r="1">
      <c r="B1" s="1">
        <f>"Income Statement, Balance Sheet, and Cash Flow Statement for "&amp;name</f>
        <v/>
      </c>
    </row>
    <row r="2">
      <c r="B2" s="2">
        <f>Subheader</f>
        <v/>
      </c>
    </row>
    <row r="4">
      <c r="B4" s="3" t="n"/>
      <c r="C4" s="3" t="n"/>
      <c r="D4" s="3" t="n"/>
      <c r="E4" s="3" t="n"/>
      <c r="F4" s="3" t="n"/>
      <c r="G4" s="3" t="inlineStr">
        <is>
          <t>Historical Quarters</t>
        </is>
      </c>
      <c r="H4" s="3" t="n"/>
      <c r="I4" s="3" t="n"/>
      <c r="J4" s="3" t="n"/>
      <c r="K4" s="3" t="n"/>
      <c r="L4" s="3" t="n"/>
      <c r="M4" s="3" t="n"/>
      <c r="N4" s="3" t="n"/>
      <c r="O4" s="3" t="n"/>
      <c r="P4" s="3" t="n"/>
      <c r="Q4" s="3" t="n"/>
      <c r="R4" s="3" t="n"/>
      <c r="S4" s="3" t="n"/>
      <c r="T4" s="3" t="n"/>
      <c r="U4" s="3" t="n"/>
      <c r="V4" s="3" t="n"/>
      <c r="W4" s="3" t="inlineStr">
        <is>
          <t>Projected Quarter</t>
        </is>
      </c>
      <c r="X4" s="3" t="n"/>
      <c r="Y4" s="3" t="n"/>
      <c r="Z4" s="3" t="n"/>
      <c r="AA4" s="3" t="n"/>
      <c r="AB4" s="3" t="n"/>
      <c r="AC4" s="3" t="n"/>
      <c r="AD4" s="3" t="n"/>
      <c r="AF4" s="3" t="inlineStr">
        <is>
          <t>Historical Annuals</t>
        </is>
      </c>
      <c r="AG4" s="3" t="n"/>
      <c r="AH4" s="3" t="n"/>
      <c r="AI4" s="3" t="n"/>
      <c r="AJ4" s="3" t="n"/>
      <c r="AK4" s="3" t="inlineStr">
        <is>
          <t>Projected Annuals</t>
        </is>
      </c>
      <c r="AL4" s="3" t="n"/>
      <c r="AM4" s="3" t="n"/>
      <c r="AN4" s="3" t="n"/>
      <c r="AO4" s="3" t="n"/>
    </row>
    <row r="5">
      <c r="G5" s="4" t="inlineStr">
        <is>
          <t>Q2'22</t>
        </is>
      </c>
      <c r="H5" s="4" t="inlineStr">
        <is>
          <t>Q3'22</t>
        </is>
      </c>
      <c r="I5" s="4" t="inlineStr">
        <is>
          <t>Q4'22</t>
        </is>
      </c>
      <c r="J5" s="4" t="inlineStr">
        <is>
          <t>Q1'23</t>
        </is>
      </c>
      <c r="K5" s="4" t="inlineStr">
        <is>
          <t>Q2'23</t>
        </is>
      </c>
      <c r="L5" s="4" t="inlineStr">
        <is>
          <t>Q3'23</t>
        </is>
      </c>
      <c r="M5" s="4" t="inlineStr">
        <is>
          <t>Q4'23</t>
        </is>
      </c>
      <c r="N5" s="4" t="inlineStr">
        <is>
          <t>Q1'24</t>
        </is>
      </c>
      <c r="O5" s="4" t="inlineStr">
        <is>
          <t>Q2'24</t>
        </is>
      </c>
      <c r="P5" s="4" t="inlineStr">
        <is>
          <t>Q3'24</t>
        </is>
      </c>
      <c r="Q5" s="4" t="inlineStr">
        <is>
          <t>Q4'24</t>
        </is>
      </c>
      <c r="R5" s="4" t="inlineStr">
        <is>
          <t>Q1'25</t>
        </is>
      </c>
      <c r="S5" s="4" t="inlineStr">
        <is>
          <t>Q2'25</t>
        </is>
      </c>
      <c r="T5" s="4" t="inlineStr">
        <is>
          <t>Q3'25</t>
        </is>
      </c>
      <c r="U5" s="4" t="inlineStr">
        <is>
          <t>Q4'25</t>
        </is>
      </c>
      <c r="V5" s="4" t="inlineStr">
        <is>
          <t>Q1'26</t>
        </is>
      </c>
      <c r="W5" s="4" t="inlineStr">
        <is>
          <t>Q2'26E</t>
        </is>
      </c>
      <c r="X5" s="4" t="inlineStr">
        <is>
          <t>Q3'26E</t>
        </is>
      </c>
      <c r="Y5" s="4" t="inlineStr">
        <is>
          <t>Q4'26E</t>
        </is>
      </c>
      <c r="Z5" s="4" t="inlineStr">
        <is>
          <t>Q1'27E</t>
        </is>
      </c>
      <c r="AA5" s="4" t="inlineStr">
        <is>
          <t>Q2'27E</t>
        </is>
      </c>
      <c r="AB5" s="4" t="inlineStr">
        <is>
          <t>Q3'27E</t>
        </is>
      </c>
      <c r="AC5" s="4" t="inlineStr">
        <is>
          <t>Q4'27E</t>
        </is>
      </c>
      <c r="AD5" s="4" t="inlineStr">
        <is>
          <t>Q1'28E</t>
        </is>
      </c>
      <c r="AF5" s="4" t="inlineStr">
        <is>
          <t>FY2021</t>
        </is>
      </c>
      <c r="AG5" s="4" t="inlineStr">
        <is>
          <t>FY2022</t>
        </is>
      </c>
      <c r="AH5" s="4" t="inlineStr">
        <is>
          <t>FY2023</t>
        </is>
      </c>
      <c r="AI5" s="4" t="inlineStr">
        <is>
          <t>FY2024</t>
        </is>
      </c>
      <c r="AJ5" s="4" t="inlineStr">
        <is>
          <t>FY2025</t>
        </is>
      </c>
      <c r="AK5" s="4" t="inlineStr">
        <is>
          <t>FY26E</t>
        </is>
      </c>
      <c r="AL5" s="4" t="inlineStr">
        <is>
          <t>FY27E</t>
        </is>
      </c>
      <c r="AM5" s="4" t="inlineStr">
        <is>
          <t>FY28E</t>
        </is>
      </c>
      <c r="AN5" s="4" t="inlineStr">
        <is>
          <t>FY29E</t>
        </is>
      </c>
      <c r="AO5" s="4" t="inlineStr">
        <is>
          <t>FY30E</t>
        </is>
      </c>
    </row>
    <row r="6">
      <c r="G6" s="5" t="n">
        <v>44738</v>
      </c>
      <c r="H6" s="5" t="n">
        <v>44828</v>
      </c>
      <c r="I6" s="5" t="n">
        <v>44926</v>
      </c>
      <c r="J6" s="5" t="n">
        <v>45017</v>
      </c>
      <c r="K6" s="5" t="n">
        <v>45108</v>
      </c>
      <c r="L6" s="5" t="n">
        <v>45199</v>
      </c>
      <c r="M6" s="5" t="n">
        <v>45290</v>
      </c>
      <c r="N6" s="5" t="n">
        <v>45381</v>
      </c>
      <c r="O6" s="5" t="n">
        <v>45472</v>
      </c>
      <c r="P6" s="5" t="n">
        <v>45563</v>
      </c>
      <c r="Q6" s="5" t="n">
        <v>45654</v>
      </c>
      <c r="R6" s="5" t="n">
        <v>45745</v>
      </c>
      <c r="S6" s="5" t="n">
        <v>45836</v>
      </c>
      <c r="T6" s="5" t="n">
        <v>45927</v>
      </c>
      <c r="U6" s="5" t="n">
        <v>46018</v>
      </c>
      <c r="V6" s="5" t="n">
        <v>46109</v>
      </c>
      <c r="AF6" s="5" t="n">
        <v>44555</v>
      </c>
      <c r="AG6" s="5" t="n">
        <v>44926</v>
      </c>
      <c r="AH6" s="5" t="n">
        <v>45290</v>
      </c>
      <c r="AI6" s="5" t="n">
        <v>45654</v>
      </c>
      <c r="AJ6" s="5" t="n">
        <v>46018</v>
      </c>
    </row>
    <row r="8">
      <c r="B8" s="6" t="inlineStr">
        <is>
          <t>Income Statement</t>
        </is>
      </c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  <c r="AC8" s="6" t="n"/>
      <c r="AD8" s="6" t="n"/>
      <c r="AF8" s="6" t="n"/>
      <c r="AG8" s="6" t="n"/>
      <c r="AH8" s="6" t="n"/>
      <c r="AI8" s="6" t="n"/>
      <c r="AJ8" s="6" t="n"/>
      <c r="AK8" s="6" t="n"/>
      <c r="AL8" s="6" t="n"/>
      <c r="AM8" s="6" t="n"/>
      <c r="AN8" s="6" t="n"/>
      <c r="AO8" s="6" t="n"/>
    </row>
    <row r="10">
      <c r="B10" s="7" t="inlineStr">
        <is>
          <t>Revenue</t>
        </is>
      </c>
      <c r="G10" s="8" t="n">
        <v>15321</v>
      </c>
      <c r="H10" s="8" t="n">
        <v>15338</v>
      </c>
      <c r="I10" s="8" t="n">
        <v>14042</v>
      </c>
      <c r="J10" s="8" t="n">
        <v>11715</v>
      </c>
      <c r="K10" s="8" t="n">
        <v>12949</v>
      </c>
      <c r="L10" s="8" t="n">
        <v>14158</v>
      </c>
      <c r="M10" s="8" t="n">
        <v>15406</v>
      </c>
      <c r="N10" s="8" t="n">
        <v>12724</v>
      </c>
      <c r="O10" s="8" t="n">
        <v>12833</v>
      </c>
      <c r="P10" s="8" t="n">
        <v>13284</v>
      </c>
      <c r="Q10" s="8" t="n">
        <v>14260</v>
      </c>
      <c r="R10" s="8" t="n">
        <v>12667</v>
      </c>
      <c r="S10" s="8" t="n">
        <v>12859</v>
      </c>
      <c r="T10" s="8" t="n">
        <v>13653</v>
      </c>
      <c r="U10" s="8" t="n">
        <v>13674</v>
      </c>
      <c r="V10" s="8" t="n">
        <v>13577</v>
      </c>
      <c r="W10" s="25">
        <f>W149</f>
        <v/>
      </c>
      <c r="X10" s="25">
        <f>X149</f>
        <v/>
      </c>
      <c r="Y10" s="25">
        <f>Y149</f>
        <v/>
      </c>
      <c r="Z10" s="25">
        <f>Z149</f>
        <v/>
      </c>
      <c r="AA10" s="25">
        <f>AA149</f>
        <v/>
      </c>
      <c r="AB10" s="25">
        <f>AB149</f>
        <v/>
      </c>
      <c r="AC10" s="25">
        <f>AC149</f>
        <v/>
      </c>
      <c r="AD10" s="25">
        <f>AD149</f>
        <v/>
      </c>
      <c r="AF10" s="8" t="n">
        <v>79024</v>
      </c>
      <c r="AG10" s="8" t="n">
        <v>63054</v>
      </c>
      <c r="AH10" s="8" t="n">
        <v>54228</v>
      </c>
      <c r="AI10" s="8" t="n">
        <v>53101</v>
      </c>
      <c r="AJ10" s="8" t="n">
        <v>52853</v>
      </c>
      <c r="AK10" s="26">
        <f>V10+W10+X10+Y10</f>
        <v/>
      </c>
      <c r="AL10" s="26">
        <f>Z10+AA10+AB10+AC10</f>
        <v/>
      </c>
      <c r="AM10" s="25">
        <f>AM149</f>
        <v/>
      </c>
      <c r="AN10" s="25">
        <f>AN149</f>
        <v/>
      </c>
      <c r="AO10" s="25">
        <f>AO149</f>
        <v/>
      </c>
    </row>
    <row r="12">
      <c r="C12" s="9" t="inlineStr">
        <is>
          <t>Less: Cost of Sales</t>
        </is>
      </c>
      <c r="G12" s="8" t="n">
        <v>-9734</v>
      </c>
      <c r="H12" s="8" t="n">
        <v>-8803</v>
      </c>
      <c r="I12" s="8" t="n">
        <v>-8542</v>
      </c>
      <c r="J12" s="8" t="n">
        <v>-7707</v>
      </c>
      <c r="K12" s="8" t="n">
        <v>-8311</v>
      </c>
      <c r="L12" s="8" t="n">
        <v>-8140</v>
      </c>
      <c r="M12" s="8" t="n">
        <v>-8359</v>
      </c>
      <c r="N12" s="8" t="n">
        <v>-7507</v>
      </c>
      <c r="O12" s="8" t="n">
        <v>-8286</v>
      </c>
      <c r="P12" s="8" t="n">
        <v>-11287</v>
      </c>
      <c r="Q12" s="8" t="n">
        <v>-8676</v>
      </c>
      <c r="R12" s="8" t="n">
        <v>-7995</v>
      </c>
      <c r="S12" s="8" t="n">
        <v>-9317</v>
      </c>
      <c r="T12" s="8" t="n">
        <v>-8435</v>
      </c>
      <c r="U12" s="8" t="n">
        <v>-8731</v>
      </c>
      <c r="V12" s="8" t="n">
        <v>-8230</v>
      </c>
      <c r="W12" s="26">
        <f>-W10*(1-0.4)</f>
        <v/>
      </c>
      <c r="X12" s="26">
        <f>-X10*(1-0.42)</f>
        <v/>
      </c>
      <c r="Y12" s="26">
        <f>-Y10*(1-0.43)</f>
        <v/>
      </c>
      <c r="Z12" s="26">
        <f>-Z10*(1-0.45)</f>
        <v/>
      </c>
      <c r="AA12" s="26">
        <f>-AA10*(1-0.46)</f>
        <v/>
      </c>
      <c r="AB12" s="26">
        <f>-AB10*(1-0.47)</f>
        <v/>
      </c>
      <c r="AC12" s="26">
        <f>-AC10*(1-0.48)</f>
        <v/>
      </c>
      <c r="AD12" s="26">
        <f>-AD10*(1-0.48)</f>
        <v/>
      </c>
      <c r="AF12" s="8" t="n">
        <v>-35209</v>
      </c>
      <c r="AG12" s="8" t="n">
        <v>-36188</v>
      </c>
      <c r="AH12" s="8" t="n">
        <v>-32517</v>
      </c>
      <c r="AI12" s="8" t="n">
        <v>-35756</v>
      </c>
      <c r="AJ12" s="8" t="n">
        <v>-34478</v>
      </c>
      <c r="AK12" s="26">
        <f>V12+W12+X12+Y12</f>
        <v/>
      </c>
      <c r="AL12" s="26">
        <f>Z12+AA12+AB12+AC12</f>
        <v/>
      </c>
      <c r="AM12" s="26">
        <f>-AM10*(1-0.48)</f>
        <v/>
      </c>
      <c r="AN12" s="26">
        <f>-AN10*(1-0.5)</f>
        <v/>
      </c>
      <c r="AO12" s="26">
        <f>-AO10*(1-0.51)</f>
        <v/>
      </c>
    </row>
    <row r="13">
      <c r="B13" s="7" t="inlineStr">
        <is>
          <t>Gross Profit</t>
        </is>
      </c>
      <c r="G13" s="10">
        <f>G10+G12</f>
        <v/>
      </c>
      <c r="H13" s="10">
        <f>H10+H12</f>
        <v/>
      </c>
      <c r="I13" s="10">
        <f>I10+I12</f>
        <v/>
      </c>
      <c r="J13" s="10">
        <f>J10+J12</f>
        <v/>
      </c>
      <c r="K13" s="10">
        <f>K10+K12</f>
        <v/>
      </c>
      <c r="L13" s="10">
        <f>L10+L12</f>
        <v/>
      </c>
      <c r="M13" s="10">
        <f>M10+M12</f>
        <v/>
      </c>
      <c r="N13" s="10">
        <f>N10+N12</f>
        <v/>
      </c>
      <c r="O13" s="10">
        <f>O10+O12</f>
        <v/>
      </c>
      <c r="P13" s="10">
        <f>P10+P12</f>
        <v/>
      </c>
      <c r="Q13" s="10">
        <f>Q10+Q12</f>
        <v/>
      </c>
      <c r="R13" s="10">
        <f>R10+R12</f>
        <v/>
      </c>
      <c r="S13" s="10">
        <f>S10+S12</f>
        <v/>
      </c>
      <c r="T13" s="10">
        <f>T10+T12</f>
        <v/>
      </c>
      <c r="U13" s="10">
        <f>U10+U12</f>
        <v/>
      </c>
      <c r="V13" s="10">
        <f>V10+V12</f>
        <v/>
      </c>
      <c r="W13" s="27">
        <f>W10+W12</f>
        <v/>
      </c>
      <c r="X13" s="27">
        <f>X10+X12</f>
        <v/>
      </c>
      <c r="Y13" s="27">
        <f>Y10+Y12</f>
        <v/>
      </c>
      <c r="Z13" s="27">
        <f>Z10+Z12</f>
        <v/>
      </c>
      <c r="AA13" s="27">
        <f>AA10+AA12</f>
        <v/>
      </c>
      <c r="AB13" s="27">
        <f>AB10+AB12</f>
        <v/>
      </c>
      <c r="AC13" s="27">
        <f>AC10+AC12</f>
        <v/>
      </c>
      <c r="AD13" s="27">
        <f>AD10+AD12</f>
        <v/>
      </c>
      <c r="AF13" s="10">
        <f>AF10+AF12</f>
        <v/>
      </c>
      <c r="AG13" s="10">
        <f>AG10+AG12</f>
        <v/>
      </c>
      <c r="AH13" s="10">
        <f>AH10+AH12</f>
        <v/>
      </c>
      <c r="AI13" s="10">
        <f>AI10+AI12</f>
        <v/>
      </c>
      <c r="AJ13" s="10">
        <f>AJ10+AJ12</f>
        <v/>
      </c>
      <c r="AK13" s="27">
        <f>V13+W13+X13+Y13</f>
        <v/>
      </c>
      <c r="AL13" s="27">
        <f>Z13+AA13+AB13+AC13</f>
        <v/>
      </c>
      <c r="AM13" s="27">
        <f>AM10+AM12</f>
        <v/>
      </c>
      <c r="AN13" s="27">
        <f>AN10+AN12</f>
        <v/>
      </c>
      <c r="AO13" s="27">
        <f>AO10+AO12</f>
        <v/>
      </c>
    </row>
    <row r="14">
      <c r="D14" s="11" t="inlineStr">
        <is>
          <t>Recon: Gross Profit</t>
        </is>
      </c>
      <c r="G14" s="28">
        <f>IF(_reported!G11="","",G13-_reported!G11)</f>
        <v/>
      </c>
      <c r="H14" s="28">
        <f>IF(_reported!H11="","",H13-_reported!H11)</f>
        <v/>
      </c>
      <c r="I14" s="28">
        <f>IF(_reported!I11="","",I13-_reported!I11)</f>
        <v/>
      </c>
      <c r="J14" s="28">
        <f>IF(_reported!J11="","",J13-_reported!J11)</f>
        <v/>
      </c>
      <c r="K14" s="28">
        <f>IF(_reported!K11="","",K13-_reported!K11)</f>
        <v/>
      </c>
      <c r="L14" s="28">
        <f>IF(_reported!L11="","",L13-_reported!L11)</f>
        <v/>
      </c>
      <c r="M14" s="28">
        <f>IF(_reported!M11="","",M13-_reported!M11)</f>
        <v/>
      </c>
      <c r="N14" s="28">
        <f>IF(_reported!N11="","",N13-_reported!N11)</f>
        <v/>
      </c>
      <c r="O14" s="28">
        <f>IF(_reported!O11="","",O13-_reported!O11)</f>
        <v/>
      </c>
      <c r="P14" s="28">
        <f>IF(_reported!P11="","",P13-_reported!P11)</f>
        <v/>
      </c>
      <c r="Q14" s="28">
        <f>IF(_reported!Q11="","",Q13-_reported!Q11)</f>
        <v/>
      </c>
      <c r="R14" s="28">
        <f>IF(_reported!R11="","",R13-_reported!R11)</f>
        <v/>
      </c>
      <c r="S14" s="28">
        <f>IF(_reported!S11="","",S13-_reported!S11)</f>
        <v/>
      </c>
      <c r="T14" s="28">
        <f>IF(_reported!T11="","",T13-_reported!T11)</f>
        <v/>
      </c>
      <c r="U14" s="28">
        <f>IF(_reported!U11="","",U13-_reported!U11)</f>
        <v/>
      </c>
      <c r="V14" s="28">
        <f>IF(_reported!V11="","",V13-_reported!V11)</f>
        <v/>
      </c>
      <c r="W14" s="28">
        <f>IF(_reported!W11="","",W13-_reported!W11)</f>
        <v/>
      </c>
      <c r="X14" s="28">
        <f>IF(_reported!X11="","",X13-_reported!X11)</f>
        <v/>
      </c>
      <c r="Y14" s="28">
        <f>IF(_reported!Y11="","",Y13-_reported!Y11)</f>
        <v/>
      </c>
      <c r="Z14" s="28">
        <f>IF(_reported!Z11="","",Z13-_reported!Z11)</f>
        <v/>
      </c>
      <c r="AA14" s="28">
        <f>IF(_reported!AA11="","",AA13-_reported!AA11)</f>
        <v/>
      </c>
      <c r="AB14" s="28">
        <f>IF(_reported!AB11="","",AB13-_reported!AB11)</f>
        <v/>
      </c>
      <c r="AC14" s="28">
        <f>IF(_reported!AC11="","",AC13-_reported!AC11)</f>
        <v/>
      </c>
      <c r="AD14" s="28">
        <f>IF(_reported!AD11="","",AD13-_reported!AD11)</f>
        <v/>
      </c>
      <c r="AF14" s="28">
        <f>IF(_reported!AF11="","",AF13-_reported!AF11)</f>
        <v/>
      </c>
      <c r="AG14" s="28">
        <f>IF(_reported!AG11="","",AG13-_reported!AG11)</f>
        <v/>
      </c>
      <c r="AH14" s="28">
        <f>IF(_reported!AH11="","",AH13-_reported!AH11)</f>
        <v/>
      </c>
      <c r="AI14" s="28">
        <f>IF(_reported!AI11="","",AI13-_reported!AI11)</f>
        <v/>
      </c>
      <c r="AJ14" s="28">
        <f>IF(_reported!AJ11="","",AJ13-_reported!AJ11)</f>
        <v/>
      </c>
      <c r="AK14" s="28">
        <f>IF(_reported!AK11="","",AK13-_reported!AK11)</f>
        <v/>
      </c>
      <c r="AL14" s="28">
        <f>IF(_reported!AL11="","",AL13-_reported!AL11)</f>
        <v/>
      </c>
      <c r="AM14" s="28">
        <f>IF(_reported!AM11="","",AM13-_reported!AM11)</f>
        <v/>
      </c>
      <c r="AN14" s="28">
        <f>IF(_reported!AN11="","",AN13-_reported!AN11)</f>
        <v/>
      </c>
      <c r="AO14" s="28">
        <f>IF(_reported!AO11="","",AO13-_reported!AO11)</f>
        <v/>
      </c>
    </row>
    <row r="16">
      <c r="C16" s="9" t="inlineStr">
        <is>
          <t>Less: Research and Development</t>
        </is>
      </c>
      <c r="G16" s="8" t="n">
        <v>-4400</v>
      </c>
      <c r="H16" s="8" t="n">
        <v>-4302</v>
      </c>
      <c r="I16" s="8" t="n">
        <v>-4464</v>
      </c>
      <c r="J16" s="8" t="n">
        <v>-4109</v>
      </c>
      <c r="K16" s="8" t="n">
        <v>-4080</v>
      </c>
      <c r="L16" s="8" t="n">
        <v>-3870</v>
      </c>
      <c r="M16" s="8" t="n">
        <v>-3987</v>
      </c>
      <c r="N16" s="8" t="n">
        <v>-4382</v>
      </c>
      <c r="O16" s="8" t="n">
        <v>-4239</v>
      </c>
      <c r="P16" s="8" t="n">
        <v>-4049</v>
      </c>
      <c r="Q16" s="8" t="n">
        <v>-3876</v>
      </c>
      <c r="R16" s="8" t="n">
        <v>-3640</v>
      </c>
      <c r="S16" s="8" t="n">
        <v>-3684</v>
      </c>
      <c r="T16" s="8" t="n">
        <v>-3231</v>
      </c>
      <c r="U16" s="8" t="n">
        <v>-3219</v>
      </c>
      <c r="V16" s="8" t="n">
        <v>-3375</v>
      </c>
      <c r="W16" s="26">
        <f>-W10*0.26</f>
        <v/>
      </c>
      <c r="X16" s="26">
        <f>-X10*0.25</f>
        <v/>
      </c>
      <c r="Y16" s="26">
        <f>-Y10*0.24</f>
        <v/>
      </c>
      <c r="Z16" s="26">
        <f>-Z10*0.24</f>
        <v/>
      </c>
      <c r="AA16" s="26">
        <f>-AA10*0.23</f>
        <v/>
      </c>
      <c r="AB16" s="26">
        <f>-AB10*0.23</f>
        <v/>
      </c>
      <c r="AC16" s="26">
        <f>-AC10*0.23</f>
        <v/>
      </c>
      <c r="AD16" s="26">
        <f>-AD10*0.22</f>
        <v/>
      </c>
      <c r="AF16" s="8" t="n">
        <v>-15190</v>
      </c>
      <c r="AG16" s="8" t="n">
        <v>-17528</v>
      </c>
      <c r="AH16" s="8" t="n">
        <v>-16046</v>
      </c>
      <c r="AI16" s="8" t="n">
        <v>-16546</v>
      </c>
      <c r="AJ16" s="8" t="n">
        <v>-13774</v>
      </c>
      <c r="AK16" s="26">
        <f>V16+W16+X16+Y16</f>
        <v/>
      </c>
      <c r="AL16" s="26">
        <f>Z16+AA16+AB16+AC16</f>
        <v/>
      </c>
      <c r="AM16" s="26">
        <f>-AM10*0.22</f>
        <v/>
      </c>
      <c r="AN16" s="26">
        <f>-AN10*0.22</f>
        <v/>
      </c>
      <c r="AO16" s="26">
        <f>-AO10*0.21</f>
        <v/>
      </c>
    </row>
    <row r="17">
      <c r="C17" s="9" t="inlineStr">
        <is>
          <t>Less: Marketing, General and Administrative</t>
        </is>
      </c>
      <c r="G17" s="8" t="n">
        <v>-1800</v>
      </c>
      <c r="H17" s="8" t="n">
        <v>-1744</v>
      </c>
      <c r="I17" s="8" t="n">
        <v>-1706</v>
      </c>
      <c r="J17" s="8" t="n">
        <v>-1303</v>
      </c>
      <c r="K17" s="8" t="n">
        <v>-1374</v>
      </c>
      <c r="L17" s="8" t="n">
        <v>-1340</v>
      </c>
      <c r="M17" s="8" t="n">
        <v>-1617</v>
      </c>
      <c r="N17" s="8" t="n">
        <v>-1556</v>
      </c>
      <c r="O17" s="8" t="n">
        <v>-1329</v>
      </c>
      <c r="P17" s="8" t="n">
        <v>-1383</v>
      </c>
      <c r="Q17" s="8" t="n">
        <v>-1239</v>
      </c>
      <c r="R17" s="8" t="n">
        <v>-1177</v>
      </c>
      <c r="S17" s="8" t="n">
        <v>-1144</v>
      </c>
      <c r="T17" s="8" t="n">
        <v>-1129</v>
      </c>
      <c r="U17" s="8" t="n">
        <v>-1174</v>
      </c>
      <c r="V17" s="8" t="n">
        <v>-1038</v>
      </c>
      <c r="W17" s="26">
        <f>-W10*0.085</f>
        <v/>
      </c>
      <c r="X17" s="26">
        <f>-X10*0.085</f>
        <v/>
      </c>
      <c r="Y17" s="26">
        <f>-Y10*0.085</f>
        <v/>
      </c>
      <c r="Z17" s="26">
        <f>-Z10*0.085</f>
        <v/>
      </c>
      <c r="AA17" s="26">
        <f>-AA10*0.08</f>
        <v/>
      </c>
      <c r="AB17" s="26">
        <f>-AB10*0.08</f>
        <v/>
      </c>
      <c r="AC17" s="26">
        <f>-AC10*0.08</f>
        <v/>
      </c>
      <c r="AD17" s="26">
        <f>-AD10*0.08</f>
        <v/>
      </c>
      <c r="AF17" s="8" t="n">
        <v>-6543</v>
      </c>
      <c r="AG17" s="8" t="n">
        <v>-7002</v>
      </c>
      <c r="AH17" s="8" t="n">
        <v>-5634</v>
      </c>
      <c r="AI17" s="8" t="n">
        <v>-5507</v>
      </c>
      <c r="AJ17" s="8" t="n">
        <v>-4624</v>
      </c>
      <c r="AK17" s="26">
        <f>V17+W17+X17+Y17</f>
        <v/>
      </c>
      <c r="AL17" s="26">
        <f>Z17+AA17+AB17+AC17</f>
        <v/>
      </c>
      <c r="AM17" s="26">
        <f>-AM10*0.078</f>
        <v/>
      </c>
      <c r="AN17" s="26">
        <f>-AN10*0.078</f>
        <v/>
      </c>
      <c r="AO17" s="26">
        <f>-AO10*0.076</f>
        <v/>
      </c>
    </row>
    <row r="18">
      <c r="C18" s="9" t="inlineStr">
        <is>
          <t>Less: Restructuring and Other Charges</t>
        </is>
      </c>
      <c r="G18" s="8" t="n">
        <v>-87</v>
      </c>
      <c r="H18" s="8" t="n">
        <v>-664</v>
      </c>
      <c r="I18" s="8" t="n">
        <v>-462</v>
      </c>
      <c r="J18" s="8" t="n">
        <v>-64</v>
      </c>
      <c r="K18" s="8" t="n">
        <v>-200</v>
      </c>
      <c r="L18" s="8" t="n">
        <v>-816</v>
      </c>
      <c r="M18" s="8" t="n">
        <v>1142</v>
      </c>
      <c r="N18" s="8" t="n">
        <v>-348</v>
      </c>
      <c r="O18" s="8" t="n">
        <v>-943</v>
      </c>
      <c r="P18" s="8" t="n">
        <v>-5622</v>
      </c>
      <c r="Q18" s="8" t="n">
        <v>-57</v>
      </c>
      <c r="R18" s="8" t="n">
        <v>-156</v>
      </c>
      <c r="S18" s="8" t="n">
        <v>-1890</v>
      </c>
      <c r="T18" s="8" t="n">
        <v>-175</v>
      </c>
      <c r="U18" s="8" t="n">
        <v>30</v>
      </c>
      <c r="V18" s="8" t="n">
        <v>-4070</v>
      </c>
      <c r="W18" s="29" t="n">
        <v>-100</v>
      </c>
      <c r="X18" s="29" t="n">
        <v>-100</v>
      </c>
      <c r="Y18" s="29" t="n">
        <v>-50</v>
      </c>
      <c r="Z18" s="29" t="n">
        <v>0</v>
      </c>
      <c r="AA18" s="29" t="n">
        <v>0</v>
      </c>
      <c r="AB18" s="29" t="n">
        <v>0</v>
      </c>
      <c r="AC18" s="29" t="n">
        <v>0</v>
      </c>
      <c r="AD18" s="29" t="n">
        <v>0</v>
      </c>
      <c r="AF18" s="8" t="n">
        <v>-2626</v>
      </c>
      <c r="AG18" s="8" t="n">
        <v>-2</v>
      </c>
      <c r="AH18" s="8" t="n">
        <v>62</v>
      </c>
      <c r="AI18" s="8" t="n">
        <v>-6970</v>
      </c>
      <c r="AJ18" s="8" t="n">
        <v>-2191</v>
      </c>
      <c r="AK18" s="26">
        <f>V18+W18+X18+Y18</f>
        <v/>
      </c>
      <c r="AL18" s="26">
        <f>Z18+AA18+AB18+AC18</f>
        <v/>
      </c>
      <c r="AM18" s="29" t="n">
        <v>0</v>
      </c>
      <c r="AN18" s="29" t="n">
        <v>0</v>
      </c>
      <c r="AO18" s="29" t="n">
        <v>0</v>
      </c>
    </row>
    <row r="19">
      <c r="B19" s="7" t="inlineStr">
        <is>
          <t>Total Operating Expenses</t>
        </is>
      </c>
      <c r="G19" s="10">
        <f>G16+G17+G18</f>
        <v/>
      </c>
      <c r="H19" s="10">
        <f>H16+H17+H18</f>
        <v/>
      </c>
      <c r="I19" s="10">
        <f>I16+I17+I18</f>
        <v/>
      </c>
      <c r="J19" s="10">
        <f>J16+J17+J18</f>
        <v/>
      </c>
      <c r="K19" s="10">
        <f>K16+K17+K18</f>
        <v/>
      </c>
      <c r="L19" s="10">
        <f>L16+L17+L18</f>
        <v/>
      </c>
      <c r="M19" s="10">
        <f>M16+M17+M18</f>
        <v/>
      </c>
      <c r="N19" s="10">
        <f>N16+N17+N18</f>
        <v/>
      </c>
      <c r="O19" s="10">
        <f>O16+O17+O18</f>
        <v/>
      </c>
      <c r="P19" s="10">
        <f>P16+P17+P18</f>
        <v/>
      </c>
      <c r="Q19" s="10">
        <f>Q16+Q17+Q18</f>
        <v/>
      </c>
      <c r="R19" s="10">
        <f>R16+R17+R18</f>
        <v/>
      </c>
      <c r="S19" s="10">
        <f>S16+S17+S18</f>
        <v/>
      </c>
      <c r="T19" s="10">
        <f>T16+T17+T18</f>
        <v/>
      </c>
      <c r="U19" s="10">
        <f>U16+U17+U18</f>
        <v/>
      </c>
      <c r="V19" s="10">
        <f>V16+V17+V18</f>
        <v/>
      </c>
      <c r="W19" s="27">
        <f>W16+W17+W18</f>
        <v/>
      </c>
      <c r="X19" s="27">
        <f>X16+X17+X18</f>
        <v/>
      </c>
      <c r="Y19" s="27">
        <f>Y16+Y17+Y18</f>
        <v/>
      </c>
      <c r="Z19" s="27">
        <f>Z16+Z17+Z18</f>
        <v/>
      </c>
      <c r="AA19" s="27">
        <f>AA16+AA17+AA18</f>
        <v/>
      </c>
      <c r="AB19" s="27">
        <f>AB16+AB17+AB18</f>
        <v/>
      </c>
      <c r="AC19" s="27">
        <f>AC16+AC17+AC18</f>
        <v/>
      </c>
      <c r="AD19" s="27">
        <f>AD16+AD17+AD18</f>
        <v/>
      </c>
      <c r="AF19" s="10">
        <f>AF16+AF17+AF18</f>
        <v/>
      </c>
      <c r="AG19" s="10">
        <f>AG16+AG17+AG18</f>
        <v/>
      </c>
      <c r="AH19" s="10">
        <f>AH16+AH17+AH18</f>
        <v/>
      </c>
      <c r="AI19" s="10">
        <f>AI16+AI17+AI18</f>
        <v/>
      </c>
      <c r="AJ19" s="10">
        <f>AJ16+AJ17+AJ18</f>
        <v/>
      </c>
      <c r="AK19" s="27">
        <f>V19+W19+X19+Y19</f>
        <v/>
      </c>
      <c r="AL19" s="27">
        <f>Z19+AA19+AB19+AC19</f>
        <v/>
      </c>
      <c r="AM19" s="27">
        <f>AM16+AM17+AM18</f>
        <v/>
      </c>
      <c r="AN19" s="27">
        <f>AN16+AN17+AN18</f>
        <v/>
      </c>
      <c r="AO19" s="27">
        <f>AO16+AO17+AO18</f>
        <v/>
      </c>
    </row>
    <row r="20">
      <c r="D20" s="11" t="inlineStr">
        <is>
          <t>Recon: Total Operating Expenses</t>
        </is>
      </c>
      <c r="G20" s="28">
        <f>IF(_reported!G12="","",-G19-_reported!G12)</f>
        <v/>
      </c>
      <c r="H20" s="28">
        <f>IF(_reported!H12="","",-H19-_reported!H12)</f>
        <v/>
      </c>
      <c r="I20" s="28">
        <f>IF(_reported!I12="","",-I19-_reported!I12)</f>
        <v/>
      </c>
      <c r="J20" s="28">
        <f>IF(_reported!J12="","",-J19-_reported!J12)</f>
        <v/>
      </c>
      <c r="K20" s="28">
        <f>IF(_reported!K12="","",-K19-_reported!K12)</f>
        <v/>
      </c>
      <c r="L20" s="28">
        <f>IF(_reported!L12="","",-L19-_reported!L12)</f>
        <v/>
      </c>
      <c r="M20" s="28">
        <f>IF(_reported!M12="","",-M19-_reported!M12)</f>
        <v/>
      </c>
      <c r="N20" s="28">
        <f>IF(_reported!N12="","",-N19-_reported!N12)</f>
        <v/>
      </c>
      <c r="O20" s="28">
        <f>IF(_reported!O12="","",-O19-_reported!O12)</f>
        <v/>
      </c>
      <c r="P20" s="28">
        <f>IF(_reported!P12="","",-P19-_reported!P12)</f>
        <v/>
      </c>
      <c r="Q20" s="28">
        <f>IF(_reported!Q12="","",-Q19-_reported!Q12)</f>
        <v/>
      </c>
      <c r="R20" s="28">
        <f>IF(_reported!R12="","",-R19-_reported!R12)</f>
        <v/>
      </c>
      <c r="S20" s="28">
        <f>IF(_reported!S12="","",-S19-_reported!S12)</f>
        <v/>
      </c>
      <c r="T20" s="28">
        <f>IF(_reported!T12="","",-T19-_reported!T12)</f>
        <v/>
      </c>
      <c r="U20" s="28">
        <f>IF(_reported!U12="","",-U19-_reported!U12)</f>
        <v/>
      </c>
      <c r="V20" s="28">
        <f>IF(_reported!V12="","",-V19-_reported!V12)</f>
        <v/>
      </c>
      <c r="W20" s="28">
        <f>IF(_reported!W12="","",-W19-_reported!W12)</f>
        <v/>
      </c>
      <c r="X20" s="28">
        <f>IF(_reported!X12="","",-X19-_reported!X12)</f>
        <v/>
      </c>
      <c r="Y20" s="28">
        <f>IF(_reported!Y12="","",-Y19-_reported!Y12)</f>
        <v/>
      </c>
      <c r="Z20" s="28">
        <f>IF(_reported!Z12="","",-Z19-_reported!Z12)</f>
        <v/>
      </c>
      <c r="AA20" s="28">
        <f>IF(_reported!AA12="","",-AA19-_reported!AA12)</f>
        <v/>
      </c>
      <c r="AB20" s="28">
        <f>IF(_reported!AB12="","",-AB19-_reported!AB12)</f>
        <v/>
      </c>
      <c r="AC20" s="28">
        <f>IF(_reported!AC12="","",-AC19-_reported!AC12)</f>
        <v/>
      </c>
      <c r="AD20" s="28">
        <f>IF(_reported!AD12="","",-AD19-_reported!AD12)</f>
        <v/>
      </c>
      <c r="AF20" s="28">
        <f>IF(_reported!AF12="","",-AF19-_reported!AF12)</f>
        <v/>
      </c>
      <c r="AG20" s="28">
        <f>IF(_reported!AG12="","",-AG19-_reported!AG12)</f>
        <v/>
      </c>
      <c r="AH20" s="28">
        <f>IF(_reported!AH12="","",-AH19-_reported!AH12)</f>
        <v/>
      </c>
      <c r="AI20" s="28">
        <f>IF(_reported!AI12="","",-AI19-_reported!AI12)</f>
        <v/>
      </c>
      <c r="AJ20" s="28">
        <f>IF(_reported!AJ12="","",-AJ19-_reported!AJ12)</f>
        <v/>
      </c>
      <c r="AK20" s="28">
        <f>IF(_reported!AK12="","",-AK19-_reported!AK12)</f>
        <v/>
      </c>
      <c r="AL20" s="28">
        <f>IF(_reported!AL12="","",-AL19-_reported!AL12)</f>
        <v/>
      </c>
      <c r="AM20" s="28">
        <f>IF(_reported!AM12="","",-AM19-_reported!AM12)</f>
        <v/>
      </c>
      <c r="AN20" s="28">
        <f>IF(_reported!AN12="","",-AN19-_reported!AN12)</f>
        <v/>
      </c>
      <c r="AO20" s="28">
        <f>IF(_reported!AO12="","",-AO19-_reported!AO12)</f>
        <v/>
      </c>
    </row>
    <row r="22">
      <c r="B22" s="7" t="inlineStr">
        <is>
          <t>Operating Income (Loss)</t>
        </is>
      </c>
      <c r="G22" s="10">
        <f>G13+G19</f>
        <v/>
      </c>
      <c r="H22" s="10">
        <f>H13+H19</f>
        <v/>
      </c>
      <c r="I22" s="10">
        <f>I13+I19</f>
        <v/>
      </c>
      <c r="J22" s="10">
        <f>J13+J19</f>
        <v/>
      </c>
      <c r="K22" s="10">
        <f>K13+K19</f>
        <v/>
      </c>
      <c r="L22" s="10">
        <f>L13+L19</f>
        <v/>
      </c>
      <c r="M22" s="10">
        <f>M13+M19</f>
        <v/>
      </c>
      <c r="N22" s="10">
        <f>N13+N19</f>
        <v/>
      </c>
      <c r="O22" s="10">
        <f>O13+O19</f>
        <v/>
      </c>
      <c r="P22" s="10">
        <f>P13+P19</f>
        <v/>
      </c>
      <c r="Q22" s="10">
        <f>Q13+Q19</f>
        <v/>
      </c>
      <c r="R22" s="10">
        <f>R13+R19</f>
        <v/>
      </c>
      <c r="S22" s="10">
        <f>S13+S19</f>
        <v/>
      </c>
      <c r="T22" s="10">
        <f>T13+T19</f>
        <v/>
      </c>
      <c r="U22" s="10">
        <f>U13+U19</f>
        <v/>
      </c>
      <c r="V22" s="10">
        <f>V13+V19</f>
        <v/>
      </c>
      <c r="W22" s="27">
        <f>W13+W19</f>
        <v/>
      </c>
      <c r="X22" s="27">
        <f>X13+X19</f>
        <v/>
      </c>
      <c r="Y22" s="27">
        <f>Y13+Y19</f>
        <v/>
      </c>
      <c r="Z22" s="27">
        <f>Z13+Z19</f>
        <v/>
      </c>
      <c r="AA22" s="27">
        <f>AA13+AA19</f>
        <v/>
      </c>
      <c r="AB22" s="27">
        <f>AB13+AB19</f>
        <v/>
      </c>
      <c r="AC22" s="27">
        <f>AC13+AC19</f>
        <v/>
      </c>
      <c r="AD22" s="27">
        <f>AD13+AD19</f>
        <v/>
      </c>
      <c r="AF22" s="10">
        <f>AF13+AF19</f>
        <v/>
      </c>
      <c r="AG22" s="10">
        <f>AG13+AG19</f>
        <v/>
      </c>
      <c r="AH22" s="10">
        <f>AH13+AH19</f>
        <v/>
      </c>
      <c r="AI22" s="10">
        <f>AI13+AI19</f>
        <v/>
      </c>
      <c r="AJ22" s="10">
        <f>AJ13+AJ19</f>
        <v/>
      </c>
      <c r="AK22" s="27">
        <f>V22+W22+X22+Y22</f>
        <v/>
      </c>
      <c r="AL22" s="27">
        <f>Z22+AA22+AB22+AC22</f>
        <v/>
      </c>
      <c r="AM22" s="27">
        <f>AM13+AM19</f>
        <v/>
      </c>
      <c r="AN22" s="27">
        <f>AN13+AN19</f>
        <v/>
      </c>
      <c r="AO22" s="27">
        <f>AO13+AO19</f>
        <v/>
      </c>
    </row>
    <row r="23">
      <c r="D23" s="11" t="inlineStr">
        <is>
          <t>Recon: Operating Income</t>
        </is>
      </c>
      <c r="G23" s="28">
        <f>IF(_reported!G13="","",G22-_reported!G13)</f>
        <v/>
      </c>
      <c r="H23" s="28">
        <f>IF(_reported!H13="","",H22-_reported!H13)</f>
        <v/>
      </c>
      <c r="I23" s="28">
        <f>IF(_reported!I13="","",I22-_reported!I13)</f>
        <v/>
      </c>
      <c r="J23" s="28">
        <f>IF(_reported!J13="","",J22-_reported!J13)</f>
        <v/>
      </c>
      <c r="K23" s="28">
        <f>IF(_reported!K13="","",K22-_reported!K13)</f>
        <v/>
      </c>
      <c r="L23" s="28">
        <f>IF(_reported!L13="","",L22-_reported!L13)</f>
        <v/>
      </c>
      <c r="M23" s="28">
        <f>IF(_reported!M13="","",M22-_reported!M13)</f>
        <v/>
      </c>
      <c r="N23" s="28">
        <f>IF(_reported!N13="","",N22-_reported!N13)</f>
        <v/>
      </c>
      <c r="O23" s="28">
        <f>IF(_reported!O13="","",O22-_reported!O13)</f>
        <v/>
      </c>
      <c r="P23" s="28">
        <f>IF(_reported!P13="","",P22-_reported!P13)</f>
        <v/>
      </c>
      <c r="Q23" s="28">
        <f>IF(_reported!Q13="","",Q22-_reported!Q13)</f>
        <v/>
      </c>
      <c r="R23" s="28">
        <f>IF(_reported!R13="","",R22-_reported!R13)</f>
        <v/>
      </c>
      <c r="S23" s="28">
        <f>IF(_reported!S13="","",S22-_reported!S13)</f>
        <v/>
      </c>
      <c r="T23" s="28">
        <f>IF(_reported!T13="","",T22-_reported!T13)</f>
        <v/>
      </c>
      <c r="U23" s="28">
        <f>IF(_reported!U13="","",U22-_reported!U13)</f>
        <v/>
      </c>
      <c r="V23" s="28">
        <f>IF(_reported!V13="","",V22-_reported!V13)</f>
        <v/>
      </c>
      <c r="W23" s="28">
        <f>IF(_reported!W13="","",W22-_reported!W13)</f>
        <v/>
      </c>
      <c r="X23" s="28">
        <f>IF(_reported!X13="","",X22-_reported!X13)</f>
        <v/>
      </c>
      <c r="Y23" s="28">
        <f>IF(_reported!Y13="","",Y22-_reported!Y13)</f>
        <v/>
      </c>
      <c r="Z23" s="28">
        <f>IF(_reported!Z13="","",Z22-_reported!Z13)</f>
        <v/>
      </c>
      <c r="AA23" s="28">
        <f>IF(_reported!AA13="","",AA22-_reported!AA13)</f>
        <v/>
      </c>
      <c r="AB23" s="28">
        <f>IF(_reported!AB13="","",AB22-_reported!AB13)</f>
        <v/>
      </c>
      <c r="AC23" s="28">
        <f>IF(_reported!AC13="","",AC22-_reported!AC13)</f>
        <v/>
      </c>
      <c r="AD23" s="28">
        <f>IF(_reported!AD13="","",AD22-_reported!AD13)</f>
        <v/>
      </c>
      <c r="AF23" s="28">
        <f>IF(_reported!AF13="","",AF22-_reported!AF13)</f>
        <v/>
      </c>
      <c r="AG23" s="28">
        <f>IF(_reported!AG13="","",AG22-_reported!AG13)</f>
        <v/>
      </c>
      <c r="AH23" s="28">
        <f>IF(_reported!AH13="","",AH22-_reported!AH13)</f>
        <v/>
      </c>
      <c r="AI23" s="28">
        <f>IF(_reported!AI13="","",AI22-_reported!AI13)</f>
        <v/>
      </c>
      <c r="AJ23" s="28">
        <f>IF(_reported!AJ13="","",AJ22-_reported!AJ13)</f>
        <v/>
      </c>
      <c r="AK23" s="28">
        <f>IF(_reported!AK13="","",AK22-_reported!AK13)</f>
        <v/>
      </c>
      <c r="AL23" s="28">
        <f>IF(_reported!AL13="","",AL22-_reported!AL13)</f>
        <v/>
      </c>
      <c r="AM23" s="28">
        <f>IF(_reported!AM13="","",AM22-_reported!AM13)</f>
        <v/>
      </c>
      <c r="AN23" s="28">
        <f>IF(_reported!AN13="","",AN22-_reported!AN13)</f>
        <v/>
      </c>
      <c r="AO23" s="28">
        <f>IF(_reported!AO13="","",AO22-_reported!AO13)</f>
        <v/>
      </c>
    </row>
    <row r="25">
      <c r="C25" s="9" t="inlineStr">
        <is>
          <t>Gains (Losses) on Equity Investments, Net</t>
        </is>
      </c>
      <c r="G25" s="8" t="n">
        <v>-90</v>
      </c>
      <c r="H25" s="8" t="n">
        <v>-151</v>
      </c>
      <c r="I25" s="8" t="n">
        <v>186</v>
      </c>
      <c r="J25" s="8" t="n">
        <v>169</v>
      </c>
      <c r="K25" s="8" t="n">
        <v>-24</v>
      </c>
      <c r="L25" s="8" t="n">
        <v>-191</v>
      </c>
      <c r="M25" s="8" t="n">
        <v>86</v>
      </c>
      <c r="N25" s="8" t="n">
        <v>205</v>
      </c>
      <c r="O25" s="8" t="n">
        <v>-120</v>
      </c>
      <c r="P25" s="8" t="n">
        <v>-159</v>
      </c>
      <c r="Q25" s="8" t="n">
        <v>316</v>
      </c>
      <c r="R25" s="8" t="n">
        <v>-112</v>
      </c>
      <c r="S25" s="8" t="n">
        <v>502</v>
      </c>
      <c r="T25" s="8" t="n">
        <v>221</v>
      </c>
      <c r="U25" s="8" t="n">
        <v>-97</v>
      </c>
      <c r="V25" s="8" t="n">
        <v>-72</v>
      </c>
      <c r="W25" s="29" t="n">
        <v>50</v>
      </c>
      <c r="X25" s="29" t="n">
        <v>50</v>
      </c>
      <c r="Y25" s="29" t="n">
        <v>50</v>
      </c>
      <c r="Z25" s="29" t="n">
        <v>50</v>
      </c>
      <c r="AA25" s="29" t="n">
        <v>50</v>
      </c>
      <c r="AB25" s="29" t="n">
        <v>50</v>
      </c>
      <c r="AC25" s="29" t="n">
        <v>50</v>
      </c>
      <c r="AD25" s="29" t="n">
        <v>50</v>
      </c>
      <c r="AF25" s="8" t="n">
        <v>2729</v>
      </c>
      <c r="AG25" s="8" t="n">
        <v>4268</v>
      </c>
      <c r="AH25" s="8" t="n">
        <v>40</v>
      </c>
      <c r="AI25" s="8" t="n">
        <v>242</v>
      </c>
      <c r="AJ25" s="8" t="n">
        <v>514</v>
      </c>
      <c r="AK25" s="26">
        <f>V25+W25+X25+Y25</f>
        <v/>
      </c>
      <c r="AL25" s="26">
        <f>Z25+AA25+AB25+AC25</f>
        <v/>
      </c>
      <c r="AM25" s="29" t="n">
        <v>200</v>
      </c>
      <c r="AN25" s="29" t="n">
        <v>200</v>
      </c>
      <c r="AO25" s="29" t="n">
        <v>200</v>
      </c>
    </row>
    <row r="26">
      <c r="C26" s="9" t="inlineStr">
        <is>
          <t>Interest and Other, Net</t>
        </is>
      </c>
      <c r="G26" s="8" t="n">
        <v>-119</v>
      </c>
      <c r="H26" s="8" t="n">
        <v>138</v>
      </c>
      <c r="I26" s="8" t="n">
        <v>150</v>
      </c>
      <c r="J26" s="8" t="n">
        <v>141</v>
      </c>
      <c r="K26" s="8" t="n">
        <v>224</v>
      </c>
      <c r="L26" s="8" t="n">
        <v>147</v>
      </c>
      <c r="M26" s="8" t="n">
        <v>117</v>
      </c>
      <c r="N26" s="8" t="n">
        <v>145</v>
      </c>
      <c r="O26" s="8" t="n">
        <v>80</v>
      </c>
      <c r="P26" s="8" t="n">
        <v>130</v>
      </c>
      <c r="Q26" s="8" t="n">
        <v>-129</v>
      </c>
      <c r="R26" s="8" t="n">
        <v>-173</v>
      </c>
      <c r="S26" s="8" t="n">
        <v>-95</v>
      </c>
      <c r="T26" s="8" t="n">
        <v>3670</v>
      </c>
      <c r="U26" s="8" t="n">
        <v>-145</v>
      </c>
      <c r="V26" s="8" t="n">
        <v>-738</v>
      </c>
      <c r="W26" s="29" t="n">
        <v>50</v>
      </c>
      <c r="X26" s="29" t="n">
        <v>50</v>
      </c>
      <c r="Y26" s="29" t="n">
        <v>50</v>
      </c>
      <c r="Z26" s="29" t="n">
        <v>50</v>
      </c>
      <c r="AA26" s="29" t="n">
        <v>50</v>
      </c>
      <c r="AB26" s="29" t="n">
        <v>50</v>
      </c>
      <c r="AC26" s="29" t="n">
        <v>50</v>
      </c>
      <c r="AD26" s="29" t="n">
        <v>50</v>
      </c>
      <c r="AF26" s="8" t="n">
        <v>-482</v>
      </c>
      <c r="AG26" s="8" t="n">
        <v>1166</v>
      </c>
      <c r="AH26" s="8" t="n">
        <v>629</v>
      </c>
      <c r="AI26" s="8" t="n">
        <v>226</v>
      </c>
      <c r="AJ26" s="8" t="n">
        <v>3257</v>
      </c>
      <c r="AK26" s="26">
        <f>V26+W26+X26+Y26</f>
        <v/>
      </c>
      <c r="AL26" s="26">
        <f>Z26+AA26+AB26+AC26</f>
        <v/>
      </c>
      <c r="AM26" s="29" t="n">
        <v>200</v>
      </c>
      <c r="AN26" s="29" t="n">
        <v>200</v>
      </c>
      <c r="AO26" s="29" t="n">
        <v>200</v>
      </c>
    </row>
    <row r="27">
      <c r="B27" s="7" t="inlineStr">
        <is>
          <t>Income (Loss) Before Taxes</t>
        </is>
      </c>
      <c r="G27" s="10">
        <f>G22+G25+G26</f>
        <v/>
      </c>
      <c r="H27" s="10">
        <f>H22+H25+H26</f>
        <v/>
      </c>
      <c r="I27" s="10">
        <f>I22+I25+I26</f>
        <v/>
      </c>
      <c r="J27" s="10">
        <f>J22+J25+J26</f>
        <v/>
      </c>
      <c r="K27" s="10">
        <f>K22+K25+K26</f>
        <v/>
      </c>
      <c r="L27" s="10">
        <f>L22+L25+L26</f>
        <v/>
      </c>
      <c r="M27" s="10">
        <f>M22+M25+M26</f>
        <v/>
      </c>
      <c r="N27" s="10">
        <f>N22+N25+N26</f>
        <v/>
      </c>
      <c r="O27" s="10">
        <f>O22+O25+O26</f>
        <v/>
      </c>
      <c r="P27" s="10">
        <f>P22+P25+P26</f>
        <v/>
      </c>
      <c r="Q27" s="10">
        <f>Q22+Q25+Q26</f>
        <v/>
      </c>
      <c r="R27" s="10">
        <f>R22+R25+R26</f>
        <v/>
      </c>
      <c r="S27" s="10">
        <f>S22+S25+S26</f>
        <v/>
      </c>
      <c r="T27" s="10">
        <f>T22+T25+T26</f>
        <v/>
      </c>
      <c r="U27" s="10">
        <f>U22+U25+U26</f>
        <v/>
      </c>
      <c r="V27" s="10">
        <f>V22+V25+V26</f>
        <v/>
      </c>
      <c r="W27" s="27">
        <f>W22+W25+W26</f>
        <v/>
      </c>
      <c r="X27" s="27">
        <f>X22+X25+X26</f>
        <v/>
      </c>
      <c r="Y27" s="27">
        <f>Y22+Y25+Y26</f>
        <v/>
      </c>
      <c r="Z27" s="27">
        <f>Z22+Z25+Z26</f>
        <v/>
      </c>
      <c r="AA27" s="27">
        <f>AA22+AA25+AA26</f>
        <v/>
      </c>
      <c r="AB27" s="27">
        <f>AB22+AB25+AB26</f>
        <v/>
      </c>
      <c r="AC27" s="27">
        <f>AC22+AC25+AC26</f>
        <v/>
      </c>
      <c r="AD27" s="27">
        <f>AD22+AD25+AD26</f>
        <v/>
      </c>
      <c r="AF27" s="10">
        <f>AF22+AF25+AF26</f>
        <v/>
      </c>
      <c r="AG27" s="10">
        <f>AG22+AG25+AG26</f>
        <v/>
      </c>
      <c r="AH27" s="10">
        <f>AH22+AH25+AH26</f>
        <v/>
      </c>
      <c r="AI27" s="10">
        <f>AI22+AI25+AI26</f>
        <v/>
      </c>
      <c r="AJ27" s="10">
        <f>AJ22+AJ25+AJ26</f>
        <v/>
      </c>
      <c r="AK27" s="27">
        <f>V27+W27+X27+Y27</f>
        <v/>
      </c>
      <c r="AL27" s="27">
        <f>Z27+AA27+AB27+AC27</f>
        <v/>
      </c>
      <c r="AM27" s="27">
        <f>AM22+AM25+AM26</f>
        <v/>
      </c>
      <c r="AN27" s="27">
        <f>AN22+AN25+AN26</f>
        <v/>
      </c>
      <c r="AO27" s="27">
        <f>AO22+AO25+AO26</f>
        <v/>
      </c>
    </row>
    <row r="28">
      <c r="D28" s="11" t="inlineStr">
        <is>
          <t>Recon: Pretax</t>
        </is>
      </c>
      <c r="G28" s="28">
        <f>IF(_reported!G14="","",G27-_reported!G14)</f>
        <v/>
      </c>
      <c r="H28" s="28">
        <f>IF(_reported!H14="","",H27-_reported!H14)</f>
        <v/>
      </c>
      <c r="I28" s="28">
        <f>IF(_reported!I14="","",I27-_reported!I14)</f>
        <v/>
      </c>
      <c r="J28" s="28">
        <f>IF(_reported!J14="","",J27-_reported!J14)</f>
        <v/>
      </c>
      <c r="K28" s="28">
        <f>IF(_reported!K14="","",K27-_reported!K14)</f>
        <v/>
      </c>
      <c r="L28" s="28">
        <f>IF(_reported!L14="","",L27-_reported!L14)</f>
        <v/>
      </c>
      <c r="M28" s="28">
        <f>IF(_reported!M14="","",M27-_reported!M14)</f>
        <v/>
      </c>
      <c r="N28" s="28">
        <f>IF(_reported!N14="","",N27-_reported!N14)</f>
        <v/>
      </c>
      <c r="O28" s="28">
        <f>IF(_reported!O14="","",O27-_reported!O14)</f>
        <v/>
      </c>
      <c r="P28" s="28">
        <f>IF(_reported!P14="","",P27-_reported!P14)</f>
        <v/>
      </c>
      <c r="Q28" s="28">
        <f>IF(_reported!Q14="","",Q27-_reported!Q14)</f>
        <v/>
      </c>
      <c r="R28" s="28">
        <f>IF(_reported!R14="","",R27-_reported!R14)</f>
        <v/>
      </c>
      <c r="S28" s="28">
        <f>IF(_reported!S14="","",S27-_reported!S14)</f>
        <v/>
      </c>
      <c r="T28" s="28">
        <f>IF(_reported!T14="","",T27-_reported!T14)</f>
        <v/>
      </c>
      <c r="U28" s="28">
        <f>IF(_reported!U14="","",U27-_reported!U14)</f>
        <v/>
      </c>
      <c r="V28" s="28">
        <f>IF(_reported!V14="","",V27-_reported!V14)</f>
        <v/>
      </c>
      <c r="W28" s="28">
        <f>IF(_reported!W14="","",W27-_reported!W14)</f>
        <v/>
      </c>
      <c r="X28" s="28">
        <f>IF(_reported!X14="","",X27-_reported!X14)</f>
        <v/>
      </c>
      <c r="Y28" s="28">
        <f>IF(_reported!Y14="","",Y27-_reported!Y14)</f>
        <v/>
      </c>
      <c r="Z28" s="28">
        <f>IF(_reported!Z14="","",Z27-_reported!Z14)</f>
        <v/>
      </c>
      <c r="AA28" s="28">
        <f>IF(_reported!AA14="","",AA27-_reported!AA14)</f>
        <v/>
      </c>
      <c r="AB28" s="28">
        <f>IF(_reported!AB14="","",AB27-_reported!AB14)</f>
        <v/>
      </c>
      <c r="AC28" s="28">
        <f>IF(_reported!AC14="","",AC27-_reported!AC14)</f>
        <v/>
      </c>
      <c r="AD28" s="28">
        <f>IF(_reported!AD14="","",AD27-_reported!AD14)</f>
        <v/>
      </c>
      <c r="AF28" s="28">
        <f>IF(_reported!AF14="","",AF27-_reported!AF14)</f>
        <v/>
      </c>
      <c r="AG28" s="28">
        <f>IF(_reported!AG14="","",AG27-_reported!AG14)</f>
        <v/>
      </c>
      <c r="AH28" s="28">
        <f>IF(_reported!AH14="","",AH27-_reported!AH14)</f>
        <v/>
      </c>
      <c r="AI28" s="28">
        <f>IF(_reported!AI14="","",AI27-_reported!AI14)</f>
        <v/>
      </c>
      <c r="AJ28" s="28">
        <f>IF(_reported!AJ14="","",AJ27-_reported!AJ14)</f>
        <v/>
      </c>
      <c r="AK28" s="28">
        <f>IF(_reported!AK14="","",AK27-_reported!AK14)</f>
        <v/>
      </c>
      <c r="AL28" s="28">
        <f>IF(_reported!AL14="","",AL27-_reported!AL14)</f>
        <v/>
      </c>
      <c r="AM28" s="28">
        <f>IF(_reported!AM14="","",AM27-_reported!AM14)</f>
        <v/>
      </c>
      <c r="AN28" s="28">
        <f>IF(_reported!AN14="","",AN27-_reported!AN14)</f>
        <v/>
      </c>
      <c r="AO28" s="28">
        <f>IF(_reported!AO14="","",AO27-_reported!AO14)</f>
        <v/>
      </c>
    </row>
    <row r="30">
      <c r="C30" s="9" t="inlineStr">
        <is>
          <t>Less: Provision for (Benefit from) Taxes</t>
        </is>
      </c>
      <c r="G30" s="8" t="n">
        <v>455</v>
      </c>
      <c r="H30" s="8" t="n">
        <v>1207</v>
      </c>
      <c r="I30" s="8" t="n">
        <v>135</v>
      </c>
      <c r="J30" s="8" t="n">
        <v>-1610</v>
      </c>
      <c r="K30" s="8" t="n">
        <v>2289</v>
      </c>
      <c r="L30" s="8" t="n">
        <v>362</v>
      </c>
      <c r="M30" s="8" t="n">
        <v>-128</v>
      </c>
      <c r="N30" s="8" t="n">
        <v>282</v>
      </c>
      <c r="O30" s="8" t="n">
        <v>350</v>
      </c>
      <c r="P30" s="8" t="n">
        <v>-7903</v>
      </c>
      <c r="Q30" s="8" t="n">
        <v>-752</v>
      </c>
      <c r="R30" s="8" t="n">
        <v>-301</v>
      </c>
      <c r="S30" s="8" t="n">
        <v>-255</v>
      </c>
      <c r="T30" s="8" t="n">
        <v>-304</v>
      </c>
      <c r="U30" s="8" t="n">
        <v>-671</v>
      </c>
      <c r="V30" s="8" t="n">
        <v>-335</v>
      </c>
      <c r="W30" s="26">
        <f>-W27*0.21</f>
        <v/>
      </c>
      <c r="X30" s="26">
        <f>-X27*0.21</f>
        <v/>
      </c>
      <c r="Y30" s="26">
        <f>-Y27*0.21</f>
        <v/>
      </c>
      <c r="Z30" s="26">
        <f>-Z27*0.21</f>
        <v/>
      </c>
      <c r="AA30" s="26">
        <f>-AA27*0.21</f>
        <v/>
      </c>
      <c r="AB30" s="26">
        <f>-AB27*0.21</f>
        <v/>
      </c>
      <c r="AC30" s="26">
        <f>-AC27*0.21</f>
        <v/>
      </c>
      <c r="AD30" s="26">
        <f>-AD27*0.21</f>
        <v/>
      </c>
      <c r="AF30" s="8" t="n">
        <v>-1835</v>
      </c>
      <c r="AG30" s="8" t="n">
        <v>249</v>
      </c>
      <c r="AH30" s="8" t="n">
        <v>913</v>
      </c>
      <c r="AI30" s="8" t="n">
        <v>-8023</v>
      </c>
      <c r="AJ30" s="8" t="n">
        <v>-1531</v>
      </c>
      <c r="AK30" s="26">
        <f>V30+W30+X30+Y30</f>
        <v/>
      </c>
      <c r="AL30" s="26">
        <f>Z30+AA30+AB30+AC30</f>
        <v/>
      </c>
      <c r="AM30" s="26">
        <f>-AM27*0.21</f>
        <v/>
      </c>
      <c r="AN30" s="26">
        <f>-AN27*0.21</f>
        <v/>
      </c>
      <c r="AO30" s="26">
        <f>-AO27*0.21</f>
        <v/>
      </c>
    </row>
    <row r="31">
      <c r="B31" s="7" t="inlineStr">
        <is>
          <t>Net Income (Loss)</t>
        </is>
      </c>
      <c r="G31" s="10">
        <f>G27+G30</f>
        <v/>
      </c>
      <c r="H31" s="10">
        <f>H27+H30</f>
        <v/>
      </c>
      <c r="I31" s="10">
        <f>I27+I30</f>
        <v/>
      </c>
      <c r="J31" s="10">
        <f>J27+J30</f>
        <v/>
      </c>
      <c r="K31" s="10">
        <f>K27+K30</f>
        <v/>
      </c>
      <c r="L31" s="10">
        <f>L27+L30</f>
        <v/>
      </c>
      <c r="M31" s="10">
        <f>M27+M30</f>
        <v/>
      </c>
      <c r="N31" s="10">
        <f>N27+N30</f>
        <v/>
      </c>
      <c r="O31" s="10">
        <f>O27+O30</f>
        <v/>
      </c>
      <c r="P31" s="10">
        <f>P27+P30</f>
        <v/>
      </c>
      <c r="Q31" s="10">
        <f>Q27+Q30</f>
        <v/>
      </c>
      <c r="R31" s="10">
        <f>R27+R30</f>
        <v/>
      </c>
      <c r="S31" s="10">
        <f>S27+S30</f>
        <v/>
      </c>
      <c r="T31" s="10">
        <f>T27+T30</f>
        <v/>
      </c>
      <c r="U31" s="10">
        <f>U27+U30</f>
        <v/>
      </c>
      <c r="V31" s="10">
        <f>V27+V30</f>
        <v/>
      </c>
      <c r="W31" s="27">
        <f>W27+W30</f>
        <v/>
      </c>
      <c r="X31" s="27">
        <f>X27+X30</f>
        <v/>
      </c>
      <c r="Y31" s="27">
        <f>Y27+Y30</f>
        <v/>
      </c>
      <c r="Z31" s="27">
        <f>Z27+Z30</f>
        <v/>
      </c>
      <c r="AA31" s="27">
        <f>AA27+AA30</f>
        <v/>
      </c>
      <c r="AB31" s="27">
        <f>AB27+AB30</f>
        <v/>
      </c>
      <c r="AC31" s="27">
        <f>AC27+AC30</f>
        <v/>
      </c>
      <c r="AD31" s="27">
        <f>AD27+AD30</f>
        <v/>
      </c>
      <c r="AF31" s="10">
        <f>AF27+AF30</f>
        <v/>
      </c>
      <c r="AG31" s="10">
        <f>AG27+AG30</f>
        <v/>
      </c>
      <c r="AH31" s="10">
        <f>AH27+AH30</f>
        <v/>
      </c>
      <c r="AI31" s="10">
        <f>AI27+AI30</f>
        <v/>
      </c>
      <c r="AJ31" s="10">
        <f>AJ27+AJ30</f>
        <v/>
      </c>
      <c r="AK31" s="27">
        <f>V31+W31+X31+Y31</f>
        <v/>
      </c>
      <c r="AL31" s="27">
        <f>Z31+AA31+AB31+AC31</f>
        <v/>
      </c>
      <c r="AM31" s="27">
        <f>AM27+AM30</f>
        <v/>
      </c>
      <c r="AN31" s="27">
        <f>AN27+AN30</f>
        <v/>
      </c>
      <c r="AO31" s="27">
        <f>AO27+AO30</f>
        <v/>
      </c>
    </row>
    <row r="32">
      <c r="D32" s="11" t="inlineStr">
        <is>
          <t>Recon: Net Income</t>
        </is>
      </c>
      <c r="G32" s="28">
        <f>IF(_reported!G16="","",G31-_reported!G16)</f>
        <v/>
      </c>
      <c r="H32" s="28">
        <f>IF(_reported!H16="","",H31-_reported!H16)</f>
        <v/>
      </c>
      <c r="I32" s="28">
        <f>IF(_reported!I16="","",I31-_reported!I16)</f>
        <v/>
      </c>
      <c r="J32" s="28">
        <f>IF(_reported!J16="","",J31-_reported!J16)</f>
        <v/>
      </c>
      <c r="K32" s="28">
        <f>IF(_reported!K16="","",K31-_reported!K16)</f>
        <v/>
      </c>
      <c r="L32" s="28">
        <f>IF(_reported!L16="","",L31-_reported!L16)</f>
        <v/>
      </c>
      <c r="M32" s="28">
        <f>IF(_reported!M16="","",M31-_reported!M16)</f>
        <v/>
      </c>
      <c r="N32" s="28">
        <f>IF(_reported!N16="","",N31-_reported!N16)</f>
        <v/>
      </c>
      <c r="O32" s="28">
        <f>IF(_reported!O16="","",O31-_reported!O16)</f>
        <v/>
      </c>
      <c r="P32" s="28">
        <f>IF(_reported!P16="","",P31-_reported!P16)</f>
        <v/>
      </c>
      <c r="Q32" s="28">
        <f>IF(_reported!Q16="","",Q31-_reported!Q16)</f>
        <v/>
      </c>
      <c r="R32" s="28">
        <f>IF(_reported!R16="","",R31-_reported!R16)</f>
        <v/>
      </c>
      <c r="S32" s="28">
        <f>IF(_reported!S16="","",S31-_reported!S16)</f>
        <v/>
      </c>
      <c r="T32" s="28">
        <f>IF(_reported!T16="","",T31-_reported!T16)</f>
        <v/>
      </c>
      <c r="U32" s="28">
        <f>IF(_reported!U16="","",U31-_reported!U16)</f>
        <v/>
      </c>
      <c r="V32" s="28">
        <f>IF(_reported!V16="","",V31-_reported!V16)</f>
        <v/>
      </c>
      <c r="W32" s="28">
        <f>IF(_reported!W16="","",W31-_reported!W16)</f>
        <v/>
      </c>
      <c r="X32" s="28">
        <f>IF(_reported!X16="","",X31-_reported!X16)</f>
        <v/>
      </c>
      <c r="Y32" s="28">
        <f>IF(_reported!Y16="","",Y31-_reported!Y16)</f>
        <v/>
      </c>
      <c r="Z32" s="28">
        <f>IF(_reported!Z16="","",Z31-_reported!Z16)</f>
        <v/>
      </c>
      <c r="AA32" s="28">
        <f>IF(_reported!AA16="","",AA31-_reported!AA16)</f>
        <v/>
      </c>
      <c r="AB32" s="28">
        <f>IF(_reported!AB16="","",AB31-_reported!AB16)</f>
        <v/>
      </c>
      <c r="AC32" s="28">
        <f>IF(_reported!AC16="","",AC31-_reported!AC16)</f>
        <v/>
      </c>
      <c r="AD32" s="28">
        <f>IF(_reported!AD16="","",AD31-_reported!AD16)</f>
        <v/>
      </c>
      <c r="AF32" s="28">
        <f>IF(_reported!AF16="","",AF31-_reported!AF16)</f>
        <v/>
      </c>
      <c r="AG32" s="28">
        <f>IF(_reported!AG16="","",AG31-_reported!AG16)</f>
        <v/>
      </c>
      <c r="AH32" s="28">
        <f>IF(_reported!AH16="","",AH31-_reported!AH16)</f>
        <v/>
      </c>
      <c r="AI32" s="28">
        <f>IF(_reported!AI16="","",AI31-_reported!AI16)</f>
        <v/>
      </c>
      <c r="AJ32" s="28">
        <f>IF(_reported!AJ16="","",AJ31-_reported!AJ16)</f>
        <v/>
      </c>
      <c r="AK32" s="28">
        <f>IF(_reported!AK16="","",AK31-_reported!AK16)</f>
        <v/>
      </c>
      <c r="AL32" s="28">
        <f>IF(_reported!AL16="","",AL31-_reported!AL16)</f>
        <v/>
      </c>
      <c r="AM32" s="28">
        <f>IF(_reported!AM16="","",AM31-_reported!AM16)</f>
        <v/>
      </c>
      <c r="AN32" s="28">
        <f>IF(_reported!AN16="","",AN31-_reported!AN16)</f>
        <v/>
      </c>
      <c r="AO32" s="28">
        <f>IF(_reported!AO16="","",AO31-_reported!AO16)</f>
        <v/>
      </c>
    </row>
    <row r="34">
      <c r="C34" s="9" t="inlineStr">
        <is>
          <t>Less: Net Income (Loss) Attributable to NCI</t>
        </is>
      </c>
      <c r="G34" s="8" t="n">
        <v>0</v>
      </c>
      <c r="H34" s="8" t="n">
        <v>0</v>
      </c>
      <c r="I34" s="8" t="n">
        <v>0</v>
      </c>
      <c r="J34" s="8" t="n">
        <v>-10</v>
      </c>
      <c r="K34" s="8" t="n">
        <v>-8</v>
      </c>
      <c r="L34" s="8" t="n">
        <v>13</v>
      </c>
      <c r="M34" s="8" t="n">
        <v>-9</v>
      </c>
      <c r="N34" s="8" t="n">
        <v>-56</v>
      </c>
      <c r="O34" s="8" t="n">
        <v>-44</v>
      </c>
      <c r="P34" s="8" t="n">
        <v>-350</v>
      </c>
      <c r="Q34" s="8" t="n">
        <v>-27</v>
      </c>
      <c r="R34" s="8" t="n">
        <v>-66</v>
      </c>
      <c r="S34" s="8" t="n">
        <v>-106</v>
      </c>
      <c r="T34" s="8" t="n">
        <v>207</v>
      </c>
      <c r="U34" s="8" t="n">
        <v>258</v>
      </c>
      <c r="V34" s="8" t="n">
        <v>-553</v>
      </c>
      <c r="W34" s="29" t="n">
        <v>-50</v>
      </c>
      <c r="X34" s="29" t="n">
        <v>-50</v>
      </c>
      <c r="Y34" s="29" t="n">
        <v>-50</v>
      </c>
      <c r="Z34" s="29" t="n">
        <v>-50</v>
      </c>
      <c r="AA34" s="29" t="n">
        <v>-50</v>
      </c>
      <c r="AB34" s="29" t="n">
        <v>-50</v>
      </c>
      <c r="AC34" s="29" t="n">
        <v>-50</v>
      </c>
      <c r="AD34" s="29" t="n">
        <v>-50</v>
      </c>
      <c r="AF34" s="8" t="n">
        <v>0</v>
      </c>
      <c r="AG34" s="8" t="n">
        <v>3</v>
      </c>
      <c r="AH34" s="8" t="n">
        <v>-14</v>
      </c>
      <c r="AI34" s="8" t="n">
        <v>-477</v>
      </c>
      <c r="AJ34" s="8" t="n">
        <v>293</v>
      </c>
      <c r="AK34" s="26">
        <f>V34+W34+X34+Y34</f>
        <v/>
      </c>
      <c r="AL34" s="26">
        <f>Z34+AA34+AB34+AC34</f>
        <v/>
      </c>
      <c r="AM34" s="29" t="n">
        <v>-200</v>
      </c>
      <c r="AN34" s="29" t="n">
        <v>-200</v>
      </c>
      <c r="AO34" s="29" t="n">
        <v>-200</v>
      </c>
    </row>
    <row r="35">
      <c r="B35" s="7" t="inlineStr">
        <is>
          <t>Net Income (Loss) Attributable to Intel</t>
        </is>
      </c>
      <c r="G35" s="10">
        <f>G31-G34</f>
        <v/>
      </c>
      <c r="H35" s="10">
        <f>H31-H34</f>
        <v/>
      </c>
      <c r="I35" s="10">
        <f>I31-I34</f>
        <v/>
      </c>
      <c r="J35" s="10">
        <f>J31-J34</f>
        <v/>
      </c>
      <c r="K35" s="10">
        <f>K31-K34</f>
        <v/>
      </c>
      <c r="L35" s="10">
        <f>L31-L34</f>
        <v/>
      </c>
      <c r="M35" s="10">
        <f>M31-M34</f>
        <v/>
      </c>
      <c r="N35" s="10">
        <f>N31-N34</f>
        <v/>
      </c>
      <c r="O35" s="10">
        <f>O31-O34</f>
        <v/>
      </c>
      <c r="P35" s="10">
        <f>P31-P34</f>
        <v/>
      </c>
      <c r="Q35" s="10">
        <f>Q31-Q34</f>
        <v/>
      </c>
      <c r="R35" s="10">
        <f>R31-R34</f>
        <v/>
      </c>
      <c r="S35" s="10">
        <f>S31-S34</f>
        <v/>
      </c>
      <c r="T35" s="10">
        <f>T31-T34</f>
        <v/>
      </c>
      <c r="U35" s="10">
        <f>U31-U34</f>
        <v/>
      </c>
      <c r="V35" s="10">
        <f>V31-V34</f>
        <v/>
      </c>
      <c r="W35" s="27">
        <f>W31-W34</f>
        <v/>
      </c>
      <c r="X35" s="27">
        <f>X31-X34</f>
        <v/>
      </c>
      <c r="Y35" s="27">
        <f>Y31-Y34</f>
        <v/>
      </c>
      <c r="Z35" s="27">
        <f>Z31-Z34</f>
        <v/>
      </c>
      <c r="AA35" s="27">
        <f>AA31-AA34</f>
        <v/>
      </c>
      <c r="AB35" s="27">
        <f>AB31-AB34</f>
        <v/>
      </c>
      <c r="AC35" s="27">
        <f>AC31-AC34</f>
        <v/>
      </c>
      <c r="AD35" s="27">
        <f>AD31-AD34</f>
        <v/>
      </c>
      <c r="AF35" s="10">
        <f>AF31-AF34</f>
        <v/>
      </c>
      <c r="AG35" s="10">
        <f>AG31-AG34</f>
        <v/>
      </c>
      <c r="AH35" s="10">
        <f>AH31-AH34</f>
        <v/>
      </c>
      <c r="AI35" s="10">
        <f>AI31-AI34</f>
        <v/>
      </c>
      <c r="AJ35" s="10">
        <f>AJ31-AJ34</f>
        <v/>
      </c>
      <c r="AK35" s="27">
        <f>V35+W35+X35+Y35</f>
        <v/>
      </c>
      <c r="AL35" s="27">
        <f>Z35+AA35+AB35+AC35</f>
        <v/>
      </c>
      <c r="AM35" s="27">
        <f>AM31-AM34</f>
        <v/>
      </c>
      <c r="AN35" s="27">
        <f>AN31-AN34</f>
        <v/>
      </c>
      <c r="AO35" s="27">
        <f>AO31-AO34</f>
        <v/>
      </c>
    </row>
    <row r="36">
      <c r="D36" s="11" t="inlineStr">
        <is>
          <t>Recon: NI Attributable to Intel</t>
        </is>
      </c>
      <c r="G36" s="28">
        <f>IF(_reported!G17="","",G35-_reported!G17)</f>
        <v/>
      </c>
      <c r="H36" s="28">
        <f>IF(_reported!H17="","",H35-_reported!H17)</f>
        <v/>
      </c>
      <c r="I36" s="28">
        <f>IF(_reported!I17="","",I35-_reported!I17)</f>
        <v/>
      </c>
      <c r="J36" s="28">
        <f>IF(_reported!J17="","",J35-_reported!J17)</f>
        <v/>
      </c>
      <c r="K36" s="28">
        <f>IF(_reported!K17="","",K35-_reported!K17)</f>
        <v/>
      </c>
      <c r="L36" s="28">
        <f>IF(_reported!L17="","",L35-_reported!L17)</f>
        <v/>
      </c>
      <c r="M36" s="28">
        <f>IF(_reported!M17="","",M35-_reported!M17)</f>
        <v/>
      </c>
      <c r="N36" s="28">
        <f>IF(_reported!N17="","",N35-_reported!N17)</f>
        <v/>
      </c>
      <c r="O36" s="28">
        <f>IF(_reported!O17="","",O35-_reported!O17)</f>
        <v/>
      </c>
      <c r="P36" s="28">
        <f>IF(_reported!P17="","",P35-_reported!P17)</f>
        <v/>
      </c>
      <c r="Q36" s="28">
        <f>IF(_reported!Q17="","",Q35-_reported!Q17)</f>
        <v/>
      </c>
      <c r="R36" s="28">
        <f>IF(_reported!R17="","",R35-_reported!R17)</f>
        <v/>
      </c>
      <c r="S36" s="28">
        <f>IF(_reported!S17="","",S35-_reported!S17)</f>
        <v/>
      </c>
      <c r="T36" s="28">
        <f>IF(_reported!T17="","",T35-_reported!T17)</f>
        <v/>
      </c>
      <c r="U36" s="28">
        <f>IF(_reported!U17="","",U35-_reported!U17)</f>
        <v/>
      </c>
      <c r="V36" s="28">
        <f>IF(_reported!V17="","",V35-_reported!V17)</f>
        <v/>
      </c>
      <c r="W36" s="28">
        <f>IF(_reported!W17="","",W35-_reported!W17)</f>
        <v/>
      </c>
      <c r="X36" s="28">
        <f>IF(_reported!X17="","",X35-_reported!X17)</f>
        <v/>
      </c>
      <c r="Y36" s="28">
        <f>IF(_reported!Y17="","",Y35-_reported!Y17)</f>
        <v/>
      </c>
      <c r="Z36" s="28">
        <f>IF(_reported!Z17="","",Z35-_reported!Z17)</f>
        <v/>
      </c>
      <c r="AA36" s="28">
        <f>IF(_reported!AA17="","",AA35-_reported!AA17)</f>
        <v/>
      </c>
      <c r="AB36" s="28">
        <f>IF(_reported!AB17="","",AB35-_reported!AB17)</f>
        <v/>
      </c>
      <c r="AC36" s="28">
        <f>IF(_reported!AC17="","",AC35-_reported!AC17)</f>
        <v/>
      </c>
      <c r="AD36" s="28">
        <f>IF(_reported!AD17="","",AD35-_reported!AD17)</f>
        <v/>
      </c>
      <c r="AF36" s="28">
        <f>IF(_reported!AF17="","",AF35-_reported!AF17)</f>
        <v/>
      </c>
      <c r="AG36" s="28">
        <f>IF(_reported!AG17="","",AG35-_reported!AG17)</f>
        <v/>
      </c>
      <c r="AH36" s="28">
        <f>IF(_reported!AH17="","",AH35-_reported!AH17)</f>
        <v/>
      </c>
      <c r="AI36" s="28">
        <f>IF(_reported!AI17="","",AI35-_reported!AI17)</f>
        <v/>
      </c>
      <c r="AJ36" s="28">
        <f>IF(_reported!AJ17="","",AJ35-_reported!AJ17)</f>
        <v/>
      </c>
      <c r="AK36" s="28">
        <f>IF(_reported!AK17="","",AK35-_reported!AK17)</f>
        <v/>
      </c>
      <c r="AL36" s="28">
        <f>IF(_reported!AL17="","",AL35-_reported!AL17)</f>
        <v/>
      </c>
      <c r="AM36" s="28">
        <f>IF(_reported!AM17="","",AM35-_reported!AM17)</f>
        <v/>
      </c>
      <c r="AN36" s="28">
        <f>IF(_reported!AN17="","",AN35-_reported!AN17)</f>
        <v/>
      </c>
      <c r="AO36" s="28">
        <f>IF(_reported!AO17="","",AO35-_reported!AO17)</f>
        <v/>
      </c>
    </row>
    <row r="38">
      <c r="C38" s="9" t="inlineStr">
        <is>
          <t>EPS, Basic</t>
        </is>
      </c>
      <c r="G38" s="13" t="n">
        <v>0</v>
      </c>
      <c r="H38" s="13" t="n">
        <v>0.25</v>
      </c>
      <c r="I38" s="13" t="n">
        <v>-0.16</v>
      </c>
      <c r="J38" s="13" t="n">
        <v>-0.66</v>
      </c>
      <c r="K38" s="13" t="n">
        <v>0.35</v>
      </c>
      <c r="L38" s="13" t="n">
        <v>0.07000000000000001</v>
      </c>
      <c r="M38" s="13" t="n">
        <v>0.63</v>
      </c>
      <c r="N38" s="13" t="n">
        <v>-0.09</v>
      </c>
      <c r="O38" s="13" t="n">
        <v>-0.38</v>
      </c>
      <c r="P38" s="13" t="n">
        <v>-3.88</v>
      </c>
      <c r="Q38" s="13" t="n">
        <v>-0.03</v>
      </c>
      <c r="R38" s="13" t="n">
        <v>-0.19</v>
      </c>
      <c r="S38" s="13" t="n">
        <v>-0.67</v>
      </c>
      <c r="T38" s="13" t="n">
        <v>0.9</v>
      </c>
      <c r="U38" s="13" t="n">
        <v>-0.12</v>
      </c>
      <c r="V38" s="13" t="n">
        <v>-0.73</v>
      </c>
      <c r="W38" s="30">
        <f>W35/W40</f>
        <v/>
      </c>
      <c r="X38" s="30">
        <f>X35/X40</f>
        <v/>
      </c>
      <c r="Y38" s="30">
        <f>Y35/Y40</f>
        <v/>
      </c>
      <c r="Z38" s="30">
        <f>Z35/Z40</f>
        <v/>
      </c>
      <c r="AA38" s="30">
        <f>AA35/AA40</f>
        <v/>
      </c>
      <c r="AB38" s="30">
        <f>AB35/AB40</f>
        <v/>
      </c>
      <c r="AC38" s="30">
        <f>AC35/AC40</f>
        <v/>
      </c>
      <c r="AD38" s="30">
        <f>AD35/AD40</f>
        <v/>
      </c>
      <c r="AF38" s="13" t="n">
        <v>0</v>
      </c>
      <c r="AG38" s="13" t="n">
        <v>0</v>
      </c>
      <c r="AH38" s="13" t="n">
        <v>0</v>
      </c>
      <c r="AI38" s="13" t="n">
        <v>0</v>
      </c>
      <c r="AJ38" s="13" t="n">
        <v>0</v>
      </c>
      <c r="AK38" s="30">
        <f>AK35/AK40</f>
        <v/>
      </c>
      <c r="AL38" s="30">
        <f>AL35/AL40</f>
        <v/>
      </c>
      <c r="AM38" s="30">
        <f>AM35/AM40</f>
        <v/>
      </c>
      <c r="AN38" s="30">
        <f>AN35/AN40</f>
        <v/>
      </c>
      <c r="AO38" s="30">
        <f>AO35/AO40</f>
        <v/>
      </c>
    </row>
    <row r="39">
      <c r="C39" s="9" t="inlineStr">
        <is>
          <t>EPS, Diluted</t>
        </is>
      </c>
      <c r="G39" s="13" t="n">
        <v>0</v>
      </c>
      <c r="H39" s="13" t="n">
        <v>0.25</v>
      </c>
      <c r="I39" s="13" t="n">
        <v>-0.16</v>
      </c>
      <c r="J39" s="13" t="n">
        <v>-0.66</v>
      </c>
      <c r="K39" s="13" t="n">
        <v>0.35</v>
      </c>
      <c r="L39" s="13" t="n">
        <v>0.07000000000000001</v>
      </c>
      <c r="M39" s="13" t="n">
        <v>0.63</v>
      </c>
      <c r="N39" s="13" t="n">
        <v>-0.09</v>
      </c>
      <c r="O39" s="13" t="n">
        <v>-0.38</v>
      </c>
      <c r="P39" s="13" t="n">
        <v>-3.88</v>
      </c>
      <c r="Q39" s="13" t="n">
        <v>-0.03</v>
      </c>
      <c r="R39" s="13" t="n">
        <v>-0.19</v>
      </c>
      <c r="S39" s="13" t="n">
        <v>-0.67</v>
      </c>
      <c r="T39" s="13" t="n">
        <v>0.9</v>
      </c>
      <c r="U39" s="13" t="n">
        <v>-0.12</v>
      </c>
      <c r="V39" s="13" t="n">
        <v>-0.73</v>
      </c>
      <c r="W39" s="30">
        <f>W35/W41</f>
        <v/>
      </c>
      <c r="X39" s="30">
        <f>X35/X41</f>
        <v/>
      </c>
      <c r="Y39" s="30">
        <f>Y35/Y41</f>
        <v/>
      </c>
      <c r="Z39" s="30">
        <f>Z35/Z41</f>
        <v/>
      </c>
      <c r="AA39" s="30">
        <f>AA35/AA41</f>
        <v/>
      </c>
      <c r="AB39" s="30">
        <f>AB35/AB41</f>
        <v/>
      </c>
      <c r="AC39" s="30">
        <f>AC35/AC41</f>
        <v/>
      </c>
      <c r="AD39" s="30">
        <f>AD35/AD41</f>
        <v/>
      </c>
      <c r="AF39" s="13" t="n">
        <v>4.86</v>
      </c>
      <c r="AG39" s="13" t="n">
        <v>1.94</v>
      </c>
      <c r="AH39" s="13" t="n">
        <v>0.4</v>
      </c>
      <c r="AI39" s="13" t="n">
        <v>-4.38</v>
      </c>
      <c r="AJ39" s="13" t="n">
        <v>-0.06</v>
      </c>
      <c r="AK39" s="30">
        <f>AK35/AK41</f>
        <v/>
      </c>
      <c r="AL39" s="30">
        <f>AL35/AL41</f>
        <v/>
      </c>
      <c r="AM39" s="30">
        <f>AM35/AM41</f>
        <v/>
      </c>
      <c r="AN39" s="30">
        <f>AN35/AN41</f>
        <v/>
      </c>
      <c r="AO39" s="30">
        <f>AO35/AO41</f>
        <v/>
      </c>
    </row>
    <row r="40">
      <c r="C40" s="9" t="inlineStr">
        <is>
          <t>Weighted Avg Shares — Basic (M)</t>
        </is>
      </c>
      <c r="G40" s="31" t="n">
        <v>4100</v>
      </c>
      <c r="H40" s="31" t="n">
        <v>4118</v>
      </c>
      <c r="I40" s="31" t="n">
        <v>4133</v>
      </c>
      <c r="J40" s="31" t="n">
        <v>4154</v>
      </c>
      <c r="K40" s="31" t="n">
        <v>4182</v>
      </c>
      <c r="L40" s="31" t="n">
        <v>4202</v>
      </c>
      <c r="M40" s="31" t="n">
        <v>4222</v>
      </c>
      <c r="N40" s="31" t="n">
        <v>4242</v>
      </c>
      <c r="O40" s="31" t="n">
        <v>4267</v>
      </c>
      <c r="P40" s="31" t="n">
        <v>4292</v>
      </c>
      <c r="Q40" s="31" t="n">
        <v>4319</v>
      </c>
      <c r="R40" s="31" t="n">
        <v>4343</v>
      </c>
      <c r="S40" s="31" t="n">
        <v>4369</v>
      </c>
      <c r="T40" s="31" t="n">
        <v>4514</v>
      </c>
      <c r="U40" s="31" t="n">
        <v>4856</v>
      </c>
      <c r="V40" s="31" t="n">
        <v>5083</v>
      </c>
      <c r="W40" s="32" t="n">
        <v>5100</v>
      </c>
      <c r="X40" s="32" t="n">
        <v>5120</v>
      </c>
      <c r="Y40" s="32" t="n">
        <v>5140</v>
      </c>
      <c r="Z40" s="32" t="n">
        <v>5160</v>
      </c>
      <c r="AA40" s="32" t="n">
        <v>5180</v>
      </c>
      <c r="AB40" s="32" t="n">
        <v>5200</v>
      </c>
      <c r="AC40" s="32" t="n">
        <v>5220</v>
      </c>
      <c r="AD40" s="32" t="n">
        <v>5240</v>
      </c>
      <c r="AF40" s="31" t="n">
        <v>0</v>
      </c>
      <c r="AG40" s="31" t="n">
        <v>0</v>
      </c>
      <c r="AH40" s="31" t="n">
        <v>0</v>
      </c>
      <c r="AI40" s="31" t="n">
        <v>0</v>
      </c>
      <c r="AJ40" s="31" t="n">
        <v>0</v>
      </c>
      <c r="AK40" s="32" t="n">
        <v>5128</v>
      </c>
      <c r="AL40" s="32" t="n">
        <v>5200</v>
      </c>
      <c r="AM40" s="32" t="n">
        <v>5275</v>
      </c>
      <c r="AN40" s="32" t="n">
        <v>5350</v>
      </c>
      <c r="AO40" s="32" t="n">
        <v>5425</v>
      </c>
    </row>
    <row r="41">
      <c r="C41" s="9" t="inlineStr">
        <is>
          <t>Weighted Avg Shares — Diluted (M)</t>
        </is>
      </c>
      <c r="G41" s="31" t="n">
        <v>4100</v>
      </c>
      <c r="H41" s="31" t="n">
        <v>4125</v>
      </c>
      <c r="I41" s="31" t="n">
        <v>4133</v>
      </c>
      <c r="J41" s="31" t="n">
        <v>4154</v>
      </c>
      <c r="K41" s="31" t="n">
        <v>4196</v>
      </c>
      <c r="L41" s="31" t="n">
        <v>4229</v>
      </c>
      <c r="M41" s="31" t="n">
        <v>4260</v>
      </c>
      <c r="N41" s="31" t="n">
        <v>4242</v>
      </c>
      <c r="O41" s="31" t="n">
        <v>4267</v>
      </c>
      <c r="P41" s="31" t="n">
        <v>4292</v>
      </c>
      <c r="Q41" s="31" t="n">
        <v>4319</v>
      </c>
      <c r="R41" s="31" t="n">
        <v>4343</v>
      </c>
      <c r="S41" s="31" t="n">
        <v>4369</v>
      </c>
      <c r="T41" s="31" t="n">
        <v>4531</v>
      </c>
      <c r="U41" s="31" t="n">
        <v>4856</v>
      </c>
      <c r="V41" s="31" t="n">
        <v>5083</v>
      </c>
      <c r="W41" s="32" t="n">
        <v>5100</v>
      </c>
      <c r="X41" s="32" t="n">
        <v>5120</v>
      </c>
      <c r="Y41" s="32" t="n">
        <v>5140</v>
      </c>
      <c r="Z41" s="32" t="n">
        <v>5160</v>
      </c>
      <c r="AA41" s="32" t="n">
        <v>5180</v>
      </c>
      <c r="AB41" s="32" t="n">
        <v>5200</v>
      </c>
      <c r="AC41" s="32" t="n">
        <v>5220</v>
      </c>
      <c r="AD41" s="32" t="n">
        <v>5240</v>
      </c>
      <c r="AF41" s="31" t="n">
        <v>0</v>
      </c>
      <c r="AG41" s="31" t="n">
        <v>0</v>
      </c>
      <c r="AH41" s="31" t="n">
        <v>0</v>
      </c>
      <c r="AI41" s="31" t="n">
        <v>0</v>
      </c>
      <c r="AJ41" s="31" t="n">
        <v>0</v>
      </c>
      <c r="AK41" s="32" t="n">
        <v>5128</v>
      </c>
      <c r="AL41" s="32" t="n">
        <v>5200</v>
      </c>
      <c r="AM41" s="32" t="n">
        <v>5275</v>
      </c>
      <c r="AN41" s="32" t="n">
        <v>5350</v>
      </c>
      <c r="AO41" s="32" t="n">
        <v>5425</v>
      </c>
    </row>
    <row r="44">
      <c r="B44" s="15" t="inlineStr">
        <is>
          <t>Balance Sheet</t>
        </is>
      </c>
      <c r="C44" s="15" t="n"/>
      <c r="D44" s="15" t="n"/>
      <c r="E44" s="15" t="n"/>
      <c r="F44" s="15" t="n"/>
      <c r="G44" s="15" t="n"/>
      <c r="H44" s="15" t="n"/>
      <c r="I44" s="15" t="n"/>
      <c r="J44" s="15" t="n"/>
      <c r="K44" s="15" t="n"/>
      <c r="L44" s="15" t="n"/>
      <c r="M44" s="15" t="n"/>
      <c r="N44" s="15" t="n"/>
      <c r="O44" s="15" t="n"/>
      <c r="P44" s="15" t="n"/>
      <c r="Q44" s="15" t="n"/>
      <c r="R44" s="15" t="n"/>
      <c r="S44" s="15" t="n"/>
      <c r="T44" s="15" t="n"/>
      <c r="U44" s="15" t="n"/>
      <c r="V44" s="15" t="n"/>
      <c r="W44" s="15" t="n"/>
      <c r="X44" s="15" t="n"/>
      <c r="Y44" s="15" t="n"/>
      <c r="Z44" s="15" t="n"/>
      <c r="AA44" s="15" t="n"/>
      <c r="AB44" s="15" t="n"/>
      <c r="AC44" s="15" t="n"/>
      <c r="AD44" s="15" t="n"/>
      <c r="AF44" s="15" t="n"/>
      <c r="AG44" s="15" t="n"/>
      <c r="AH44" s="15" t="n"/>
      <c r="AI44" s="15" t="n"/>
      <c r="AJ44" s="15" t="n"/>
      <c r="AK44" s="15" t="n"/>
      <c r="AL44" s="15" t="n"/>
      <c r="AM44" s="15" t="n"/>
      <c r="AN44" s="15" t="n"/>
      <c r="AO44" s="15" t="n"/>
    </row>
    <row r="46">
      <c r="C46" s="9" t="inlineStr">
        <is>
          <t>Cash and Cash Equivalents</t>
        </is>
      </c>
      <c r="G46" s="8" t="n">
        <v>4390</v>
      </c>
      <c r="H46" s="8" t="n">
        <v>4529</v>
      </c>
      <c r="I46" s="8" t="n">
        <v>11144</v>
      </c>
      <c r="J46" s="8" t="n">
        <v>8232</v>
      </c>
      <c r="K46" s="8" t="n">
        <v>8349</v>
      </c>
      <c r="L46" s="8" t="n">
        <v>7621</v>
      </c>
      <c r="M46" s="8" t="n">
        <v>7079</v>
      </c>
      <c r="N46" s="8" t="n">
        <v>6923</v>
      </c>
      <c r="O46" s="8" t="n">
        <v>11287</v>
      </c>
      <c r="P46" s="8" t="n">
        <v>8785</v>
      </c>
      <c r="Q46" s="8" t="n">
        <v>8249</v>
      </c>
      <c r="R46" s="8" t="n">
        <v>8947</v>
      </c>
      <c r="S46" s="8" t="n">
        <v>9643</v>
      </c>
      <c r="T46" s="8" t="n">
        <v>11141</v>
      </c>
      <c r="U46" s="8" t="n">
        <v>14265</v>
      </c>
      <c r="V46" s="8" t="n">
        <v>17247</v>
      </c>
      <c r="W46" s="26">
        <f>V46+W130</f>
        <v/>
      </c>
      <c r="X46" s="26">
        <f>W46+X130</f>
        <v/>
      </c>
      <c r="Y46" s="26">
        <f>X46+Y130</f>
        <v/>
      </c>
      <c r="Z46" s="26">
        <f>Y46+Z130</f>
        <v/>
      </c>
      <c r="AA46" s="26">
        <f>Z46+AA130</f>
        <v/>
      </c>
      <c r="AB46" s="26">
        <f>AA46+AB130</f>
        <v/>
      </c>
      <c r="AC46" s="26">
        <f>AB46+AC130</f>
        <v/>
      </c>
      <c r="AD46" s="26">
        <f>AC46+AD130</f>
        <v/>
      </c>
      <c r="AF46" s="8" t="n">
        <v>4827</v>
      </c>
      <c r="AG46" s="8" t="n">
        <v>11144</v>
      </c>
      <c r="AH46" s="8" t="n">
        <v>7079</v>
      </c>
      <c r="AI46" s="8" t="n">
        <v>8249</v>
      </c>
      <c r="AJ46" s="8" t="n">
        <v>14265</v>
      </c>
      <c r="AK46" s="26">
        <f>Y46</f>
        <v/>
      </c>
      <c r="AL46" s="26">
        <f>AC46</f>
        <v/>
      </c>
      <c r="AM46" s="26">
        <f>AL46+AM130</f>
        <v/>
      </c>
      <c r="AN46" s="26">
        <f>AM46+AN130</f>
        <v/>
      </c>
      <c r="AO46" s="26">
        <f>AN46+AO130</f>
        <v/>
      </c>
    </row>
    <row r="47">
      <c r="C47" s="9" t="inlineStr">
        <is>
          <t>Short-term Investments</t>
        </is>
      </c>
      <c r="G47" s="8" t="n">
        <v>22654</v>
      </c>
      <c r="H47" s="8" t="n">
        <v>18030</v>
      </c>
      <c r="I47" s="8" t="n">
        <v>17194</v>
      </c>
      <c r="J47" s="8" t="n">
        <v>19302</v>
      </c>
      <c r="K47" s="8" t="n">
        <v>15908</v>
      </c>
      <c r="L47" s="8" t="n">
        <v>17409</v>
      </c>
      <c r="M47" s="8" t="n">
        <v>17955</v>
      </c>
      <c r="N47" s="8" t="n">
        <v>14388</v>
      </c>
      <c r="O47" s="8" t="n">
        <v>17986</v>
      </c>
      <c r="P47" s="8" t="n">
        <v>15301</v>
      </c>
      <c r="Q47" s="8" t="n">
        <v>13813</v>
      </c>
      <c r="R47" s="8" t="n">
        <v>12101</v>
      </c>
      <c r="S47" s="8" t="n">
        <v>11563</v>
      </c>
      <c r="T47" s="8" t="n">
        <v>19794</v>
      </c>
      <c r="U47" s="8" t="n">
        <v>23151</v>
      </c>
      <c r="V47" s="8" t="n">
        <v>15542</v>
      </c>
      <c r="W47" s="26">
        <f>V47</f>
        <v/>
      </c>
      <c r="X47" s="26">
        <f>W47</f>
        <v/>
      </c>
      <c r="Y47" s="26">
        <f>X47</f>
        <v/>
      </c>
      <c r="Z47" s="26">
        <f>Y47</f>
        <v/>
      </c>
      <c r="AA47" s="26">
        <f>Z47</f>
        <v/>
      </c>
      <c r="AB47" s="26">
        <f>AA47</f>
        <v/>
      </c>
      <c r="AC47" s="26">
        <f>AB47</f>
        <v/>
      </c>
      <c r="AD47" s="26">
        <f>AC47</f>
        <v/>
      </c>
      <c r="AF47" s="8" t="n">
        <v>23586</v>
      </c>
      <c r="AG47" s="8" t="n">
        <v>17194</v>
      </c>
      <c r="AH47" s="8" t="n">
        <v>17955</v>
      </c>
      <c r="AI47" s="8" t="n">
        <v>13813</v>
      </c>
      <c r="AJ47" s="8" t="n">
        <v>23151</v>
      </c>
      <c r="AK47" s="26">
        <f>Y47</f>
        <v/>
      </c>
      <c r="AL47" s="26">
        <f>AC47</f>
        <v/>
      </c>
      <c r="AM47" s="26">
        <f>AL47</f>
        <v/>
      </c>
      <c r="AN47" s="26">
        <f>AM47</f>
        <v/>
      </c>
      <c r="AO47" s="26">
        <f>AN47</f>
        <v/>
      </c>
    </row>
    <row r="48">
      <c r="C48" s="9" t="inlineStr">
        <is>
          <t>Accounts Receivable, Net</t>
        </is>
      </c>
      <c r="G48" s="8" t="n">
        <v>6063</v>
      </c>
      <c r="H48" s="8" t="n">
        <v>7469</v>
      </c>
      <c r="I48" s="8" t="n">
        <v>4133</v>
      </c>
      <c r="J48" s="8" t="n">
        <v>3847</v>
      </c>
      <c r="K48" s="8" t="n">
        <v>2996</v>
      </c>
      <c r="L48" s="8" t="n">
        <v>2843</v>
      </c>
      <c r="M48" s="8" t="n">
        <v>3402</v>
      </c>
      <c r="N48" s="8" t="n">
        <v>3323</v>
      </c>
      <c r="O48" s="8" t="n">
        <v>3131</v>
      </c>
      <c r="P48" s="8" t="n">
        <v>3121</v>
      </c>
      <c r="Q48" s="8" t="n">
        <v>3478</v>
      </c>
      <c r="R48" s="8" t="n">
        <v>3064</v>
      </c>
      <c r="S48" s="8" t="n">
        <v>2360</v>
      </c>
      <c r="T48" s="8" t="n">
        <v>3202</v>
      </c>
      <c r="U48" s="8" t="n">
        <v>3839</v>
      </c>
      <c r="V48" s="8" t="n">
        <v>4066</v>
      </c>
      <c r="W48" s="26">
        <f>W10*0.3</f>
        <v/>
      </c>
      <c r="X48" s="26">
        <f>X10*0.3</f>
        <v/>
      </c>
      <c r="Y48" s="26">
        <f>Y10*0.3</f>
        <v/>
      </c>
      <c r="Z48" s="26">
        <f>Z10*0.3</f>
        <v/>
      </c>
      <c r="AA48" s="26">
        <f>AA10*0.3</f>
        <v/>
      </c>
      <c r="AB48" s="26">
        <f>AB10*0.3</f>
        <v/>
      </c>
      <c r="AC48" s="26">
        <f>AC10*0.3</f>
        <v/>
      </c>
      <c r="AD48" s="26">
        <f>AD10*0.3</f>
        <v/>
      </c>
      <c r="AF48" s="8" t="n">
        <v>9457</v>
      </c>
      <c r="AG48" s="8" t="n">
        <v>4133</v>
      </c>
      <c r="AH48" s="8" t="n">
        <v>3402</v>
      </c>
      <c r="AI48" s="8" t="n">
        <v>3478</v>
      </c>
      <c r="AJ48" s="8" t="n">
        <v>3839</v>
      </c>
      <c r="AK48" s="26">
        <f>Y48</f>
        <v/>
      </c>
      <c r="AL48" s="26">
        <f>AC48</f>
        <v/>
      </c>
      <c r="AM48" s="26">
        <f>AM10*0.3</f>
        <v/>
      </c>
      <c r="AN48" s="26">
        <f>AN10*0.3</f>
        <v/>
      </c>
      <c r="AO48" s="26">
        <f>AO10*0.3</f>
        <v/>
      </c>
    </row>
    <row r="49">
      <c r="C49" s="9" t="inlineStr">
        <is>
          <t>Inventories</t>
        </is>
      </c>
      <c r="G49" s="8" t="n">
        <v>12174</v>
      </c>
      <c r="H49" s="8" t="n">
        <v>12831</v>
      </c>
      <c r="I49" s="8" t="n">
        <v>13224</v>
      </c>
      <c r="J49" s="8" t="n">
        <v>12993</v>
      </c>
      <c r="K49" s="8" t="n">
        <v>11984</v>
      </c>
      <c r="L49" s="8" t="n">
        <v>11466</v>
      </c>
      <c r="M49" s="8" t="n">
        <v>11127</v>
      </c>
      <c r="N49" s="8" t="n">
        <v>11494</v>
      </c>
      <c r="O49" s="8" t="n">
        <v>11244</v>
      </c>
      <c r="P49" s="8" t="n">
        <v>12062</v>
      </c>
      <c r="Q49" s="8" t="n">
        <v>12198</v>
      </c>
      <c r="R49" s="8" t="n">
        <v>12281</v>
      </c>
      <c r="S49" s="8" t="n">
        <v>11377</v>
      </c>
      <c r="T49" s="8" t="n">
        <v>11489</v>
      </c>
      <c r="U49" s="8" t="n">
        <v>11618</v>
      </c>
      <c r="V49" s="8" t="n">
        <v>12426</v>
      </c>
      <c r="W49" s="26">
        <f>-W12*1.55</f>
        <v/>
      </c>
      <c r="X49" s="26">
        <f>-X12*1.55</f>
        <v/>
      </c>
      <c r="Y49" s="26">
        <f>-Y12*1.55</f>
        <v/>
      </c>
      <c r="Z49" s="26">
        <f>-Z12*1.55</f>
        <v/>
      </c>
      <c r="AA49" s="26">
        <f>-AA12*1.55</f>
        <v/>
      </c>
      <c r="AB49" s="26">
        <f>-AB12*1.55</f>
        <v/>
      </c>
      <c r="AC49" s="26">
        <f>-AC12*1.55</f>
        <v/>
      </c>
      <c r="AD49" s="26">
        <f>-AD12*1.55</f>
        <v/>
      </c>
      <c r="AF49" s="8" t="n">
        <v>10776</v>
      </c>
      <c r="AG49" s="8" t="n">
        <v>13224</v>
      </c>
      <c r="AH49" s="8" t="n">
        <v>11127</v>
      </c>
      <c r="AI49" s="8" t="n">
        <v>12198</v>
      </c>
      <c r="AJ49" s="8" t="n">
        <v>11618</v>
      </c>
      <c r="AK49" s="26">
        <f>Y49</f>
        <v/>
      </c>
      <c r="AL49" s="26">
        <f>AC49</f>
        <v/>
      </c>
      <c r="AM49" s="26">
        <f>-AM12*1.55</f>
        <v/>
      </c>
      <c r="AN49" s="26">
        <f>-AN12*1.55</f>
        <v/>
      </c>
      <c r="AO49" s="26">
        <f>-AO12*1.55</f>
        <v/>
      </c>
    </row>
    <row r="50">
      <c r="C50" s="9" t="inlineStr">
        <is>
          <t>Assets Held for Sale</t>
        </is>
      </c>
      <c r="G50" s="8" t="n">
        <v>32</v>
      </c>
      <c r="H50" s="8" t="n">
        <v>56</v>
      </c>
      <c r="I50" s="8" t="n">
        <v>45</v>
      </c>
      <c r="J50" s="8" t="n">
        <v>0</v>
      </c>
      <c r="K50" s="8" t="n">
        <v>0</v>
      </c>
      <c r="L50" s="8" t="n">
        <v>0</v>
      </c>
      <c r="M50" s="8" t="n">
        <v>0</v>
      </c>
      <c r="N50" s="8" t="n">
        <v>0</v>
      </c>
      <c r="O50" s="8" t="n">
        <v>0</v>
      </c>
      <c r="P50" s="8" t="n">
        <v>0</v>
      </c>
      <c r="Q50" s="8" t="n">
        <v>0</v>
      </c>
      <c r="R50" s="8" t="n">
        <v>0</v>
      </c>
      <c r="S50" s="8" t="n">
        <v>0</v>
      </c>
      <c r="T50" s="8" t="n">
        <v>0</v>
      </c>
      <c r="U50" s="8" t="n">
        <v>0</v>
      </c>
      <c r="V50" s="8" t="n">
        <v>0</v>
      </c>
      <c r="W50" s="29" t="n">
        <v>0</v>
      </c>
      <c r="X50" s="29" t="n">
        <v>0</v>
      </c>
      <c r="Y50" s="29" t="n">
        <v>0</v>
      </c>
      <c r="Z50" s="29" t="n">
        <v>0</v>
      </c>
      <c r="AA50" s="29" t="n">
        <v>0</v>
      </c>
      <c r="AB50" s="29" t="n">
        <v>0</v>
      </c>
      <c r="AC50" s="29" t="n">
        <v>0</v>
      </c>
      <c r="AD50" s="29" t="n">
        <v>0</v>
      </c>
      <c r="AF50" s="8" t="n">
        <v>6942</v>
      </c>
      <c r="AG50" s="8" t="n">
        <v>45</v>
      </c>
      <c r="AH50" s="8" t="n">
        <v>0</v>
      </c>
      <c r="AI50" s="8" t="n">
        <v>0</v>
      </c>
      <c r="AJ50" s="8" t="n">
        <v>0</v>
      </c>
      <c r="AK50" s="26">
        <f>Y50</f>
        <v/>
      </c>
      <c r="AL50" s="26">
        <f>AC50</f>
        <v/>
      </c>
      <c r="AM50" s="29" t="n">
        <v>0</v>
      </c>
      <c r="AN50" s="29" t="n">
        <v>0</v>
      </c>
      <c r="AO50" s="29" t="n">
        <v>0</v>
      </c>
    </row>
    <row r="51">
      <c r="C51" s="9" t="inlineStr">
        <is>
          <t>Other Current Assets</t>
        </is>
      </c>
      <c r="G51" s="8" t="n">
        <v>5275</v>
      </c>
      <c r="H51" s="8" t="n">
        <v>6348</v>
      </c>
      <c r="I51" s="8" t="n">
        <v>4667</v>
      </c>
      <c r="J51" s="8" t="n">
        <v>3940</v>
      </c>
      <c r="K51" s="8" t="n">
        <v>4119</v>
      </c>
      <c r="L51" s="8" t="n">
        <v>4472</v>
      </c>
      <c r="M51" s="8" t="n">
        <v>3706</v>
      </c>
      <c r="N51" s="8" t="n">
        <v>6480</v>
      </c>
      <c r="O51" s="8" t="n">
        <v>7181</v>
      </c>
      <c r="P51" s="8" t="n">
        <v>6868</v>
      </c>
      <c r="Q51" s="8" t="n">
        <v>9586</v>
      </c>
      <c r="R51" s="8" t="n">
        <v>5741</v>
      </c>
      <c r="S51" s="8" t="n">
        <v>8432</v>
      </c>
      <c r="T51" s="8" t="n">
        <v>6105</v>
      </c>
      <c r="U51" s="8" t="n">
        <v>10815</v>
      </c>
      <c r="V51" s="8" t="n">
        <v>12876</v>
      </c>
      <c r="W51" s="26">
        <f>V51</f>
        <v/>
      </c>
      <c r="X51" s="26">
        <f>W51</f>
        <v/>
      </c>
      <c r="Y51" s="26">
        <f>X51</f>
        <v/>
      </c>
      <c r="Z51" s="26">
        <f>Y51</f>
        <v/>
      </c>
      <c r="AA51" s="26">
        <f>Z51</f>
        <v/>
      </c>
      <c r="AB51" s="26">
        <f>AA51</f>
        <v/>
      </c>
      <c r="AC51" s="26">
        <f>AB51</f>
        <v/>
      </c>
      <c r="AD51" s="26">
        <f>AC51</f>
        <v/>
      </c>
      <c r="AF51" s="8" t="n">
        <v>2130</v>
      </c>
      <c r="AG51" s="8" t="n">
        <v>4667</v>
      </c>
      <c r="AH51" s="8" t="n">
        <v>3706</v>
      </c>
      <c r="AI51" s="8" t="n">
        <v>9586</v>
      </c>
      <c r="AJ51" s="8" t="n">
        <v>10815</v>
      </c>
      <c r="AK51" s="26">
        <f>Y51</f>
        <v/>
      </c>
      <c r="AL51" s="26">
        <f>AC51</f>
        <v/>
      </c>
      <c r="AM51" s="26">
        <f>AL51</f>
        <v/>
      </c>
      <c r="AN51" s="26">
        <f>AM51</f>
        <v/>
      </c>
      <c r="AO51" s="26">
        <f>AN51</f>
        <v/>
      </c>
    </row>
    <row r="52">
      <c r="B52" s="7" t="inlineStr">
        <is>
          <t>Total Current Assets</t>
        </is>
      </c>
      <c r="G52" s="10">
        <f>G46+G47+G48+G49+G50+G51</f>
        <v/>
      </c>
      <c r="H52" s="10">
        <f>H46+H47+H48+H49+H50+H51</f>
        <v/>
      </c>
      <c r="I52" s="10">
        <f>I46+I47+I48+I49+I50+I51</f>
        <v/>
      </c>
      <c r="J52" s="10">
        <f>J46+J47+J48+J49+J50+J51</f>
        <v/>
      </c>
      <c r="K52" s="10">
        <f>K46+K47+K48+K49+K50+K51</f>
        <v/>
      </c>
      <c r="L52" s="10">
        <f>L46+L47+L48+L49+L50+L51</f>
        <v/>
      </c>
      <c r="M52" s="10">
        <f>M46+M47+M48+M49+M50+M51</f>
        <v/>
      </c>
      <c r="N52" s="10">
        <f>N46+N47+N48+N49+N50+N51</f>
        <v/>
      </c>
      <c r="O52" s="10">
        <f>O46+O47+O48+O49+O50+O51</f>
        <v/>
      </c>
      <c r="P52" s="10">
        <f>P46+P47+P48+P49+P50+P51</f>
        <v/>
      </c>
      <c r="Q52" s="10">
        <f>Q46+Q47+Q48+Q49+Q50+Q51</f>
        <v/>
      </c>
      <c r="R52" s="10">
        <f>R46+R47+R48+R49+R50+R51</f>
        <v/>
      </c>
      <c r="S52" s="10">
        <f>S46+S47+S48+S49+S50+S51</f>
        <v/>
      </c>
      <c r="T52" s="10">
        <f>T46+T47+T48+T49+T50+T51</f>
        <v/>
      </c>
      <c r="U52" s="10">
        <f>U46+U47+U48+U49+U50+U51</f>
        <v/>
      </c>
      <c r="V52" s="10">
        <f>V46+V47+V48+V49+V50+V51</f>
        <v/>
      </c>
      <c r="W52" s="27">
        <f>SUM(W46:W51)</f>
        <v/>
      </c>
      <c r="X52" s="27">
        <f>SUM(X46:X51)</f>
        <v/>
      </c>
      <c r="Y52" s="27">
        <f>SUM(Y46:Y51)</f>
        <v/>
      </c>
      <c r="Z52" s="27">
        <f>SUM(Z46:Z51)</f>
        <v/>
      </c>
      <c r="AA52" s="27">
        <f>SUM(AA46:AA51)</f>
        <v/>
      </c>
      <c r="AB52" s="27">
        <f>SUM(AB46:AB51)</f>
        <v/>
      </c>
      <c r="AC52" s="27">
        <f>SUM(AC46:AC51)</f>
        <v/>
      </c>
      <c r="AD52" s="27">
        <f>SUM(AD46:AD51)</f>
        <v/>
      </c>
      <c r="AF52" s="10">
        <f>AF46+AF47+AF48+AF49+AF50+AF51</f>
        <v/>
      </c>
      <c r="AG52" s="10">
        <f>AG46+AG47+AG48+AG49+AG50+AG51</f>
        <v/>
      </c>
      <c r="AH52" s="10">
        <f>AH46+AH47+AH48+AH49+AH50+AH51</f>
        <v/>
      </c>
      <c r="AI52" s="10">
        <f>AI46+AI47+AI48+AI49+AI50+AI51</f>
        <v/>
      </c>
      <c r="AJ52" s="10">
        <f>AJ46+AJ47+AJ48+AJ49+AJ50+AJ51</f>
        <v/>
      </c>
      <c r="AK52" s="27">
        <f>Y52</f>
        <v/>
      </c>
      <c r="AL52" s="27">
        <f>AC52</f>
        <v/>
      </c>
      <c r="AM52" s="27">
        <f>SUM(AM46:AM51)</f>
        <v/>
      </c>
      <c r="AN52" s="27">
        <f>SUM(AN46:AN51)</f>
        <v/>
      </c>
      <c r="AO52" s="27">
        <f>SUM(AO46:AO51)</f>
        <v/>
      </c>
    </row>
    <row r="53">
      <c r="D53" s="11" t="inlineStr">
        <is>
          <t>Recon: TCA</t>
        </is>
      </c>
      <c r="G53" s="28">
        <f>IF(_reported!G18="","",G52-_reported!G18)</f>
        <v/>
      </c>
      <c r="H53" s="28">
        <f>IF(_reported!H18="","",H52-_reported!H18)</f>
        <v/>
      </c>
      <c r="I53" s="28">
        <f>IF(_reported!I18="","",I52-_reported!I18)</f>
        <v/>
      </c>
      <c r="J53" s="28">
        <f>IF(_reported!J18="","",J52-_reported!J18)</f>
        <v/>
      </c>
      <c r="K53" s="28">
        <f>IF(_reported!K18="","",K52-_reported!K18)</f>
        <v/>
      </c>
      <c r="L53" s="28">
        <f>IF(_reported!L18="","",L52-_reported!L18)</f>
        <v/>
      </c>
      <c r="M53" s="28">
        <f>IF(_reported!M18="","",M52-_reported!M18)</f>
        <v/>
      </c>
      <c r="N53" s="28">
        <f>IF(_reported!N18="","",N52-_reported!N18)</f>
        <v/>
      </c>
      <c r="O53" s="28">
        <f>IF(_reported!O18="","",O52-_reported!O18)</f>
        <v/>
      </c>
      <c r="P53" s="28">
        <f>IF(_reported!P18="","",P52-_reported!P18)</f>
        <v/>
      </c>
      <c r="Q53" s="28">
        <f>IF(_reported!Q18="","",Q52-_reported!Q18)</f>
        <v/>
      </c>
      <c r="R53" s="28">
        <f>IF(_reported!R18="","",R52-_reported!R18)</f>
        <v/>
      </c>
      <c r="S53" s="28">
        <f>IF(_reported!S18="","",S52-_reported!S18)</f>
        <v/>
      </c>
      <c r="T53" s="28">
        <f>IF(_reported!T18="","",T52-_reported!T18)</f>
        <v/>
      </c>
      <c r="U53" s="28">
        <f>IF(_reported!U18="","",U52-_reported!U18)</f>
        <v/>
      </c>
      <c r="V53" s="28">
        <f>IF(_reported!V18="","",V52-_reported!V18)</f>
        <v/>
      </c>
      <c r="W53" s="28">
        <f>IF(_reported!W18="","",W52-_reported!W18)</f>
        <v/>
      </c>
      <c r="X53" s="28">
        <f>IF(_reported!X18="","",X52-_reported!X18)</f>
        <v/>
      </c>
      <c r="Y53" s="28">
        <f>IF(_reported!Y18="","",Y52-_reported!Y18)</f>
        <v/>
      </c>
      <c r="Z53" s="28">
        <f>IF(_reported!Z18="","",Z52-_reported!Z18)</f>
        <v/>
      </c>
      <c r="AA53" s="28">
        <f>IF(_reported!AA18="","",AA52-_reported!AA18)</f>
        <v/>
      </c>
      <c r="AB53" s="28">
        <f>IF(_reported!AB18="","",AB52-_reported!AB18)</f>
        <v/>
      </c>
      <c r="AC53" s="28">
        <f>IF(_reported!AC18="","",AC52-_reported!AC18)</f>
        <v/>
      </c>
      <c r="AD53" s="28">
        <f>IF(_reported!AD18="","",AD52-_reported!AD18)</f>
        <v/>
      </c>
      <c r="AF53" s="28">
        <f>IF(_reported!AF18="","",AF52-_reported!AF18)</f>
        <v/>
      </c>
      <c r="AG53" s="28">
        <f>IF(_reported!AG18="","",AG52-_reported!AG18)</f>
        <v/>
      </c>
      <c r="AH53" s="28">
        <f>IF(_reported!AH18="","",AH52-_reported!AH18)</f>
        <v/>
      </c>
      <c r="AI53" s="28">
        <f>IF(_reported!AI18="","",AI52-_reported!AI18)</f>
        <v/>
      </c>
      <c r="AJ53" s="28">
        <f>IF(_reported!AJ18="","",AJ52-_reported!AJ18)</f>
        <v/>
      </c>
      <c r="AK53" s="28">
        <f>IF(_reported!AK18="","",AK52-_reported!AK18)</f>
        <v/>
      </c>
      <c r="AL53" s="28">
        <f>IF(_reported!AL18="","",AL52-_reported!AL18)</f>
        <v/>
      </c>
      <c r="AM53" s="28">
        <f>IF(_reported!AM18="","",AM52-_reported!AM18)</f>
        <v/>
      </c>
      <c r="AN53" s="28">
        <f>IF(_reported!AN18="","",AN52-_reported!AN18)</f>
        <v/>
      </c>
      <c r="AO53" s="28">
        <f>IF(_reported!AO18="","",AO52-_reported!AO18)</f>
        <v/>
      </c>
    </row>
    <row r="55">
      <c r="C55" s="9" t="inlineStr">
        <is>
          <t>Property, Plant and Equipment, Net</t>
        </is>
      </c>
      <c r="G55" s="8" t="n">
        <v>71660</v>
      </c>
      <c r="H55" s="8" t="n">
        <v>75763</v>
      </c>
      <c r="I55" s="8" t="n">
        <v>80860</v>
      </c>
      <c r="J55" s="8" t="n">
        <v>85734</v>
      </c>
      <c r="K55" s="8" t="n">
        <v>90945</v>
      </c>
      <c r="L55" s="8" t="n">
        <v>93352</v>
      </c>
      <c r="M55" s="8" t="n">
        <v>96647</v>
      </c>
      <c r="N55" s="8" t="n">
        <v>99924</v>
      </c>
      <c r="O55" s="8" t="n">
        <v>103398</v>
      </c>
      <c r="P55" s="8" t="n">
        <v>104248</v>
      </c>
      <c r="Q55" s="8" t="n">
        <v>107919</v>
      </c>
      <c r="R55" s="8" t="n">
        <v>109763</v>
      </c>
      <c r="S55" s="8" t="n">
        <v>109510</v>
      </c>
      <c r="T55" s="8" t="n">
        <v>105047</v>
      </c>
      <c r="U55" s="8" t="n">
        <v>105414</v>
      </c>
      <c r="V55" s="8" t="n">
        <v>104458</v>
      </c>
      <c r="W55" s="26">
        <f>V55-W111-W95</f>
        <v/>
      </c>
      <c r="X55" s="26">
        <f>W55-X111-X95</f>
        <v/>
      </c>
      <c r="Y55" s="26">
        <f>X55-Y111-Y95</f>
        <v/>
      </c>
      <c r="Z55" s="26">
        <f>Y55-Z111-Z95</f>
        <v/>
      </c>
      <c r="AA55" s="26">
        <f>Z55-AA111-AA95</f>
        <v/>
      </c>
      <c r="AB55" s="26">
        <f>AA55-AB111-AB95</f>
        <v/>
      </c>
      <c r="AC55" s="26">
        <f>AB55-AC111-AC95</f>
        <v/>
      </c>
      <c r="AD55" s="26">
        <f>AC55-AD111-AD95</f>
        <v/>
      </c>
      <c r="AF55" s="8" t="n">
        <v>63245</v>
      </c>
      <c r="AG55" s="8" t="n">
        <v>80860</v>
      </c>
      <c r="AH55" s="8" t="n">
        <v>96647</v>
      </c>
      <c r="AI55" s="8" t="n">
        <v>107919</v>
      </c>
      <c r="AJ55" s="8" t="n">
        <v>105414</v>
      </c>
      <c r="AK55" s="26">
        <f>Y55</f>
        <v/>
      </c>
      <c r="AL55" s="26">
        <f>AC55</f>
        <v/>
      </c>
      <c r="AM55" s="26">
        <f>AL55-AM111-AM95</f>
        <v/>
      </c>
      <c r="AN55" s="26">
        <f>AM55-AN111-AN95</f>
        <v/>
      </c>
      <c r="AO55" s="26">
        <f>AN55-AO111-AO95</f>
        <v/>
      </c>
    </row>
    <row r="56">
      <c r="C56" s="9" t="inlineStr">
        <is>
          <t>Equity Investments</t>
        </is>
      </c>
      <c r="G56" s="8" t="n">
        <v>5929</v>
      </c>
      <c r="H56" s="8" t="n">
        <v>5822</v>
      </c>
      <c r="I56" s="8" t="n">
        <v>5912</v>
      </c>
      <c r="J56" s="8" t="n">
        <v>6029</v>
      </c>
      <c r="K56" s="8" t="n">
        <v>5893</v>
      </c>
      <c r="L56" s="8" t="n">
        <v>5700</v>
      </c>
      <c r="M56" s="8" t="n">
        <v>5829</v>
      </c>
      <c r="N56" s="8" t="n">
        <v>6139</v>
      </c>
      <c r="O56" s="8" t="n">
        <v>5824</v>
      </c>
      <c r="P56" s="8" t="n">
        <v>5496</v>
      </c>
      <c r="Q56" s="8" t="n">
        <v>5383</v>
      </c>
      <c r="R56" s="8" t="n">
        <v>5027</v>
      </c>
      <c r="S56" s="8" t="n">
        <v>5383</v>
      </c>
      <c r="T56" s="8" t="n">
        <v>8667</v>
      </c>
      <c r="U56" s="8" t="n">
        <v>8512</v>
      </c>
      <c r="V56" s="8" t="n">
        <v>8481</v>
      </c>
      <c r="W56" s="26">
        <f>V56</f>
        <v/>
      </c>
      <c r="X56" s="26">
        <f>W56</f>
        <v/>
      </c>
      <c r="Y56" s="26">
        <f>X56</f>
        <v/>
      </c>
      <c r="Z56" s="26">
        <f>Y56</f>
        <v/>
      </c>
      <c r="AA56" s="26">
        <f>Z56</f>
        <v/>
      </c>
      <c r="AB56" s="26">
        <f>AA56</f>
        <v/>
      </c>
      <c r="AC56" s="26">
        <f>AB56</f>
        <v/>
      </c>
      <c r="AD56" s="26">
        <f>AC56</f>
        <v/>
      </c>
      <c r="AF56" s="8" t="n">
        <v>6298</v>
      </c>
      <c r="AG56" s="8" t="n">
        <v>5912</v>
      </c>
      <c r="AH56" s="8" t="n">
        <v>5829</v>
      </c>
      <c r="AI56" s="8" t="n">
        <v>5383</v>
      </c>
      <c r="AJ56" s="8" t="n">
        <v>8512</v>
      </c>
      <c r="AK56" s="26">
        <f>Y56</f>
        <v/>
      </c>
      <c r="AL56" s="26">
        <f>AC56</f>
        <v/>
      </c>
      <c r="AM56" s="26">
        <f>AL56</f>
        <v/>
      </c>
      <c r="AN56" s="26">
        <f>AM56</f>
        <v/>
      </c>
      <c r="AO56" s="26">
        <f>AN56</f>
        <v/>
      </c>
    </row>
    <row r="57">
      <c r="C57" s="9" t="inlineStr">
        <is>
          <t>Goodwill</t>
        </is>
      </c>
      <c r="G57" s="8" t="n">
        <v>27587</v>
      </c>
      <c r="H57" s="8" t="n">
        <v>27591</v>
      </c>
      <c r="I57" s="8" t="n">
        <v>27591</v>
      </c>
      <c r="J57" s="8" t="n">
        <v>27591</v>
      </c>
      <c r="K57" s="8" t="n">
        <v>27591</v>
      </c>
      <c r="L57" s="8" t="n">
        <v>27591</v>
      </c>
      <c r="M57" s="8" t="n">
        <v>27591</v>
      </c>
      <c r="N57" s="8" t="n">
        <v>27440</v>
      </c>
      <c r="O57" s="8" t="n">
        <v>27442</v>
      </c>
      <c r="P57" s="8" t="n">
        <v>24680</v>
      </c>
      <c r="Q57" s="8" t="n">
        <v>24693</v>
      </c>
      <c r="R57" s="8" t="n">
        <v>24693</v>
      </c>
      <c r="S57" s="8" t="n">
        <v>23912</v>
      </c>
      <c r="T57" s="8" t="n">
        <v>23912</v>
      </c>
      <c r="U57" s="8" t="n">
        <v>23912</v>
      </c>
      <c r="V57" s="8" t="n">
        <v>20465</v>
      </c>
      <c r="W57" s="26">
        <f>V57</f>
        <v/>
      </c>
      <c r="X57" s="26">
        <f>W57</f>
        <v/>
      </c>
      <c r="Y57" s="26">
        <f>X57</f>
        <v/>
      </c>
      <c r="Z57" s="26">
        <f>Y57</f>
        <v/>
      </c>
      <c r="AA57" s="26">
        <f>Z57</f>
        <v/>
      </c>
      <c r="AB57" s="26">
        <f>AA57</f>
        <v/>
      </c>
      <c r="AC57" s="26">
        <f>AB57</f>
        <v/>
      </c>
      <c r="AD57" s="26">
        <f>AC57</f>
        <v/>
      </c>
      <c r="AF57" s="8" t="n">
        <v>26963</v>
      </c>
      <c r="AG57" s="8" t="n">
        <v>27591</v>
      </c>
      <c r="AH57" s="8" t="n">
        <v>27591</v>
      </c>
      <c r="AI57" s="8" t="n">
        <v>24693</v>
      </c>
      <c r="AJ57" s="8" t="n">
        <v>23912</v>
      </c>
      <c r="AK57" s="26">
        <f>Y57</f>
        <v/>
      </c>
      <c r="AL57" s="26">
        <f>AC57</f>
        <v/>
      </c>
      <c r="AM57" s="26">
        <f>AL57</f>
        <v/>
      </c>
      <c r="AN57" s="26">
        <f>AM57</f>
        <v/>
      </c>
      <c r="AO57" s="26">
        <f>AN57</f>
        <v/>
      </c>
    </row>
    <row r="58">
      <c r="C58" s="9" t="inlineStr">
        <is>
          <t>Identified Intangibles, Net</t>
        </is>
      </c>
      <c r="G58" s="8" t="n">
        <v>6427</v>
      </c>
      <c r="H58" s="8" t="n">
        <v>6268</v>
      </c>
      <c r="I58" s="8" t="n">
        <v>6018</v>
      </c>
      <c r="J58" s="8" t="n">
        <v>5567</v>
      </c>
      <c r="K58" s="8" t="n">
        <v>5173</v>
      </c>
      <c r="L58" s="8" t="n">
        <v>4970</v>
      </c>
      <c r="M58" s="8" t="n">
        <v>4589</v>
      </c>
      <c r="N58" s="8" t="n">
        <v>4675</v>
      </c>
      <c r="O58" s="8" t="n">
        <v>4383</v>
      </c>
      <c r="P58" s="8" t="n">
        <v>3975</v>
      </c>
      <c r="Q58" s="8" t="n">
        <v>3691</v>
      </c>
      <c r="R58" s="8" t="n">
        <v>3568</v>
      </c>
      <c r="S58" s="8" t="n">
        <v>3057</v>
      </c>
      <c r="T58" s="8" t="n">
        <v>2877</v>
      </c>
      <c r="U58" s="8" t="n">
        <v>2772</v>
      </c>
      <c r="V58" s="8" t="n">
        <v>2722</v>
      </c>
      <c r="W58" s="26">
        <f>V58-W97</f>
        <v/>
      </c>
      <c r="X58" s="26">
        <f>W58-X97</f>
        <v/>
      </c>
      <c r="Y58" s="26">
        <f>X58-Y97</f>
        <v/>
      </c>
      <c r="Z58" s="26">
        <f>Y58-Z97</f>
        <v/>
      </c>
      <c r="AA58" s="26">
        <f>Z58-AA97</f>
        <v/>
      </c>
      <c r="AB58" s="26">
        <f>AA58-AB97</f>
        <v/>
      </c>
      <c r="AC58" s="26">
        <f>AB58-AC97</f>
        <v/>
      </c>
      <c r="AD58" s="26">
        <f>AC58-AD97</f>
        <v/>
      </c>
      <c r="AF58" s="8" t="n">
        <v>7270</v>
      </c>
      <c r="AG58" s="8" t="n">
        <v>6018</v>
      </c>
      <c r="AH58" s="8" t="n">
        <v>4589</v>
      </c>
      <c r="AI58" s="8" t="n">
        <v>3691</v>
      </c>
      <c r="AJ58" s="8" t="n">
        <v>2772</v>
      </c>
      <c r="AK58" s="26">
        <f>Y58</f>
        <v/>
      </c>
      <c r="AL58" s="26">
        <f>AC58</f>
        <v/>
      </c>
      <c r="AM58" s="26">
        <f>AL58-AM97</f>
        <v/>
      </c>
      <c r="AN58" s="26">
        <f>AM58-AN97</f>
        <v/>
      </c>
      <c r="AO58" s="26">
        <f>AN58-AO97</f>
        <v/>
      </c>
    </row>
    <row r="59">
      <c r="C59" s="9" t="inlineStr">
        <is>
          <t>Other Long-term Assets</t>
        </is>
      </c>
      <c r="G59" s="8" t="n">
        <v>8227</v>
      </c>
      <c r="H59" s="8" t="n">
        <v>10134</v>
      </c>
      <c r="I59" s="8" t="n">
        <v>11315</v>
      </c>
      <c r="J59" s="8" t="n">
        <v>12068</v>
      </c>
      <c r="K59" s="8" t="n">
        <v>12671</v>
      </c>
      <c r="L59" s="8" t="n">
        <v>13413</v>
      </c>
      <c r="M59" s="8" t="n">
        <v>13647</v>
      </c>
      <c r="N59" s="8" t="n">
        <v>11947</v>
      </c>
      <c r="O59" s="8" t="n">
        <v>14329</v>
      </c>
      <c r="P59" s="8" t="n">
        <v>9006</v>
      </c>
      <c r="Q59" s="8" t="n">
        <v>7475</v>
      </c>
      <c r="R59" s="8" t="n">
        <v>7057</v>
      </c>
      <c r="S59" s="8" t="n">
        <v>7283</v>
      </c>
      <c r="T59" s="8" t="n">
        <v>12280</v>
      </c>
      <c r="U59" s="8" t="n">
        <v>7131</v>
      </c>
      <c r="V59" s="8" t="n">
        <v>7049</v>
      </c>
      <c r="W59" s="26">
        <f>V59</f>
        <v/>
      </c>
      <c r="X59" s="26">
        <f>W59</f>
        <v/>
      </c>
      <c r="Y59" s="26">
        <f>X59</f>
        <v/>
      </c>
      <c r="Z59" s="26">
        <f>Y59</f>
        <v/>
      </c>
      <c r="AA59" s="26">
        <f>Z59</f>
        <v/>
      </c>
      <c r="AB59" s="26">
        <f>AA59</f>
        <v/>
      </c>
      <c r="AC59" s="26">
        <f>AB59</f>
        <v/>
      </c>
      <c r="AD59" s="26">
        <f>AC59</f>
        <v/>
      </c>
      <c r="AF59" s="8" t="n">
        <v>6912</v>
      </c>
      <c r="AG59" s="8" t="n">
        <v>11315</v>
      </c>
      <c r="AH59" s="8" t="n">
        <v>13647</v>
      </c>
      <c r="AI59" s="8" t="n">
        <v>7475</v>
      </c>
      <c r="AJ59" s="8" t="n">
        <v>7131</v>
      </c>
      <c r="AK59" s="26">
        <f>Y59</f>
        <v/>
      </c>
      <c r="AL59" s="26">
        <f>AC59</f>
        <v/>
      </c>
      <c r="AM59" s="26">
        <f>AL59</f>
        <v/>
      </c>
      <c r="AN59" s="26">
        <f>AM59</f>
        <v/>
      </c>
      <c r="AO59" s="26">
        <f>AN59</f>
        <v/>
      </c>
    </row>
    <row r="60">
      <c r="B60" s="7" t="inlineStr">
        <is>
          <t>Total Assets</t>
        </is>
      </c>
      <c r="G60" s="10">
        <f>G52+G55+G56+G57+G58+G59</f>
        <v/>
      </c>
      <c r="H60" s="10">
        <f>H52+H55+H56+H57+H58+H59</f>
        <v/>
      </c>
      <c r="I60" s="10">
        <f>I52+I55+I56+I57+I58+I59</f>
        <v/>
      </c>
      <c r="J60" s="10">
        <f>J52+J55+J56+J57+J58+J59</f>
        <v/>
      </c>
      <c r="K60" s="10">
        <f>K52+K55+K56+K57+K58+K59</f>
        <v/>
      </c>
      <c r="L60" s="10">
        <f>L52+L55+L56+L57+L58+L59</f>
        <v/>
      </c>
      <c r="M60" s="10">
        <f>M52+M55+M56+M57+M58+M59</f>
        <v/>
      </c>
      <c r="N60" s="10">
        <f>N52+N55+N56+N57+N58+N59</f>
        <v/>
      </c>
      <c r="O60" s="10">
        <f>O52+O55+O56+O57+O58+O59</f>
        <v/>
      </c>
      <c r="P60" s="10">
        <f>P52+P55+P56+P57+P58+P59</f>
        <v/>
      </c>
      <c r="Q60" s="10">
        <f>Q52+Q55+Q56+Q57+Q58+Q59</f>
        <v/>
      </c>
      <c r="R60" s="10">
        <f>R52+R55+R56+R57+R58+R59</f>
        <v/>
      </c>
      <c r="S60" s="10">
        <f>S52+S55+S56+S57+S58+S59</f>
        <v/>
      </c>
      <c r="T60" s="10">
        <f>T52+T55+T56+T57+T58+T59</f>
        <v/>
      </c>
      <c r="U60" s="10">
        <f>U52+U55+U56+U57+U58+U59</f>
        <v/>
      </c>
      <c r="V60" s="10">
        <f>V52+V55+V56+V57+V58+V59</f>
        <v/>
      </c>
      <c r="W60" s="27">
        <f>W52+W55+W56+W57+W58+W59</f>
        <v/>
      </c>
      <c r="X60" s="27">
        <f>X52+X55+X56+X57+X58+X59</f>
        <v/>
      </c>
      <c r="Y60" s="27">
        <f>Y52+Y55+Y56+Y57+Y58+Y59</f>
        <v/>
      </c>
      <c r="Z60" s="27">
        <f>Z52+Z55+Z56+Z57+Z58+Z59</f>
        <v/>
      </c>
      <c r="AA60" s="27">
        <f>AA52+AA55+AA56+AA57+AA58+AA59</f>
        <v/>
      </c>
      <c r="AB60" s="27">
        <f>AB52+AB55+AB56+AB57+AB58+AB59</f>
        <v/>
      </c>
      <c r="AC60" s="27">
        <f>AC52+AC55+AC56+AC57+AC58+AC59</f>
        <v/>
      </c>
      <c r="AD60" s="27">
        <f>AD52+AD55+AD56+AD57+AD58+AD59</f>
        <v/>
      </c>
      <c r="AF60" s="10">
        <f>AF52+AF55+AF56+AF57+AF58+AF59</f>
        <v/>
      </c>
      <c r="AG60" s="10">
        <f>AG52+AG55+AG56+AG57+AG58+AG59</f>
        <v/>
      </c>
      <c r="AH60" s="10">
        <f>AH52+AH55+AH56+AH57+AH58+AH59</f>
        <v/>
      </c>
      <c r="AI60" s="10">
        <f>AI52+AI55+AI56+AI57+AI58+AI59</f>
        <v/>
      </c>
      <c r="AJ60" s="10">
        <f>AJ52+AJ55+AJ56+AJ57+AJ58+AJ59</f>
        <v/>
      </c>
      <c r="AK60" s="27">
        <f>Y60</f>
        <v/>
      </c>
      <c r="AL60" s="27">
        <f>AC60</f>
        <v/>
      </c>
      <c r="AM60" s="27">
        <f>AM52+AM55+AM56+AM57+AM58+AM59</f>
        <v/>
      </c>
      <c r="AN60" s="27">
        <f>AN52+AN55+AN56+AN57+AN58+AN59</f>
        <v/>
      </c>
      <c r="AO60" s="27">
        <f>AO52+AO55+AO56+AO57+AO58+AO59</f>
        <v/>
      </c>
    </row>
    <row r="61">
      <c r="D61" s="11" t="inlineStr">
        <is>
          <t>Recon: TA</t>
        </is>
      </c>
      <c r="G61" s="28">
        <f>IF(_reported!G19="","",G60-_reported!G19)</f>
        <v/>
      </c>
      <c r="H61" s="28">
        <f>IF(_reported!H19="","",H60-_reported!H19)</f>
        <v/>
      </c>
      <c r="I61" s="28">
        <f>IF(_reported!I19="","",I60-_reported!I19)</f>
        <v/>
      </c>
      <c r="J61" s="28">
        <f>IF(_reported!J19="","",J60-_reported!J19)</f>
        <v/>
      </c>
      <c r="K61" s="28">
        <f>IF(_reported!K19="","",K60-_reported!K19)</f>
        <v/>
      </c>
      <c r="L61" s="28">
        <f>IF(_reported!L19="","",L60-_reported!L19)</f>
        <v/>
      </c>
      <c r="M61" s="28">
        <f>IF(_reported!M19="","",M60-_reported!M19)</f>
        <v/>
      </c>
      <c r="N61" s="28">
        <f>IF(_reported!N19="","",N60-_reported!N19)</f>
        <v/>
      </c>
      <c r="O61" s="28">
        <f>IF(_reported!O19="","",O60-_reported!O19)</f>
        <v/>
      </c>
      <c r="P61" s="28">
        <f>IF(_reported!P19="","",P60-_reported!P19)</f>
        <v/>
      </c>
      <c r="Q61" s="28">
        <f>IF(_reported!Q19="","",Q60-_reported!Q19)</f>
        <v/>
      </c>
      <c r="R61" s="28">
        <f>IF(_reported!R19="","",R60-_reported!R19)</f>
        <v/>
      </c>
      <c r="S61" s="28">
        <f>IF(_reported!S19="","",S60-_reported!S19)</f>
        <v/>
      </c>
      <c r="T61" s="28">
        <f>IF(_reported!T19="","",T60-_reported!T19)</f>
        <v/>
      </c>
      <c r="U61" s="28">
        <f>IF(_reported!U19="","",U60-_reported!U19)</f>
        <v/>
      </c>
      <c r="V61" s="28">
        <f>IF(_reported!V19="","",V60-_reported!V19)</f>
        <v/>
      </c>
      <c r="W61" s="28">
        <f>IF(_reported!W19="","",W60-_reported!W19)</f>
        <v/>
      </c>
      <c r="X61" s="28">
        <f>IF(_reported!X19="","",X60-_reported!X19)</f>
        <v/>
      </c>
      <c r="Y61" s="28">
        <f>IF(_reported!Y19="","",Y60-_reported!Y19)</f>
        <v/>
      </c>
      <c r="Z61" s="28">
        <f>IF(_reported!Z19="","",Z60-_reported!Z19)</f>
        <v/>
      </c>
      <c r="AA61" s="28">
        <f>IF(_reported!AA19="","",AA60-_reported!AA19)</f>
        <v/>
      </c>
      <c r="AB61" s="28">
        <f>IF(_reported!AB19="","",AB60-_reported!AB19)</f>
        <v/>
      </c>
      <c r="AC61" s="28">
        <f>IF(_reported!AC19="","",AC60-_reported!AC19)</f>
        <v/>
      </c>
      <c r="AD61" s="28">
        <f>IF(_reported!AD19="","",AD60-_reported!AD19)</f>
        <v/>
      </c>
      <c r="AF61" s="28">
        <f>IF(_reported!AF19="","",AF60-_reported!AF19)</f>
        <v/>
      </c>
      <c r="AG61" s="28">
        <f>IF(_reported!AG19="","",AG60-_reported!AG19)</f>
        <v/>
      </c>
      <c r="AH61" s="28">
        <f>IF(_reported!AH19="","",AH60-_reported!AH19)</f>
        <v/>
      </c>
      <c r="AI61" s="28">
        <f>IF(_reported!AI19="","",AI60-_reported!AI19)</f>
        <v/>
      </c>
      <c r="AJ61" s="28">
        <f>IF(_reported!AJ19="","",AJ60-_reported!AJ19)</f>
        <v/>
      </c>
      <c r="AK61" s="28">
        <f>IF(_reported!AK19="","",AK60-_reported!AK19)</f>
        <v/>
      </c>
      <c r="AL61" s="28">
        <f>IF(_reported!AL19="","",AL60-_reported!AL19)</f>
        <v/>
      </c>
      <c r="AM61" s="28">
        <f>IF(_reported!AM19="","",AM60-_reported!AM19)</f>
        <v/>
      </c>
      <c r="AN61" s="28">
        <f>IF(_reported!AN19="","",AN60-_reported!AN19)</f>
        <v/>
      </c>
      <c r="AO61" s="28">
        <f>IF(_reported!AO19="","",AO60-_reported!AO19)</f>
        <v/>
      </c>
    </row>
    <row r="63">
      <c r="C63" s="9" t="inlineStr">
        <is>
          <t>Accounts Payable</t>
        </is>
      </c>
      <c r="G63" s="8" t="n">
        <v>7945</v>
      </c>
      <c r="H63" s="8" t="n">
        <v>7133</v>
      </c>
      <c r="I63" s="8" t="n">
        <v>9595</v>
      </c>
      <c r="J63" s="8" t="n">
        <v>8083</v>
      </c>
      <c r="K63" s="8" t="n">
        <v>8757</v>
      </c>
      <c r="L63" s="8" t="n">
        <v>8669</v>
      </c>
      <c r="M63" s="8" t="n">
        <v>8578</v>
      </c>
      <c r="N63" s="8" t="n">
        <v>8559</v>
      </c>
      <c r="O63" s="8" t="n">
        <v>9618</v>
      </c>
      <c r="P63" s="8" t="n">
        <v>11074</v>
      </c>
      <c r="Q63" s="8" t="n">
        <v>12556</v>
      </c>
      <c r="R63" s="8" t="n">
        <v>10896</v>
      </c>
      <c r="S63" s="8" t="n">
        <v>10666</v>
      </c>
      <c r="T63" s="8" t="n">
        <v>10268</v>
      </c>
      <c r="U63" s="8" t="n">
        <v>9882</v>
      </c>
      <c r="V63" s="8" t="n">
        <v>7159</v>
      </c>
      <c r="W63" s="26">
        <f>-W12*0.9</f>
        <v/>
      </c>
      <c r="X63" s="26">
        <f>-X12*0.9</f>
        <v/>
      </c>
      <c r="Y63" s="26">
        <f>-Y12*0.9</f>
        <v/>
      </c>
      <c r="Z63" s="26">
        <f>-Z12*0.9</f>
        <v/>
      </c>
      <c r="AA63" s="26">
        <f>-AA12*0.9</f>
        <v/>
      </c>
      <c r="AB63" s="26">
        <f>-AB12*0.9</f>
        <v/>
      </c>
      <c r="AC63" s="26">
        <f>-AC12*0.9</f>
        <v/>
      </c>
      <c r="AD63" s="26">
        <f>-AD12*0.9</f>
        <v/>
      </c>
      <c r="AF63" s="8" t="n">
        <v>5747</v>
      </c>
      <c r="AG63" s="8" t="n">
        <v>9595</v>
      </c>
      <c r="AH63" s="8" t="n">
        <v>8578</v>
      </c>
      <c r="AI63" s="8" t="n">
        <v>12556</v>
      </c>
      <c r="AJ63" s="8" t="n">
        <v>9882</v>
      </c>
      <c r="AK63" s="26">
        <f>Y63</f>
        <v/>
      </c>
      <c r="AL63" s="26">
        <f>AC63</f>
        <v/>
      </c>
      <c r="AM63" s="26">
        <f>-AM12*0.9</f>
        <v/>
      </c>
      <c r="AN63" s="26">
        <f>-AN12*0.9</f>
        <v/>
      </c>
      <c r="AO63" s="26">
        <f>-AO12*0.9</f>
        <v/>
      </c>
    </row>
    <row r="64">
      <c r="C64" s="9" t="inlineStr">
        <is>
          <t>Accrued Compensation and Benefits</t>
        </is>
      </c>
      <c r="G64" s="8" t="n">
        <v>2730</v>
      </c>
      <c r="H64" s="8" t="n">
        <v>3421</v>
      </c>
      <c r="I64" s="8" t="n">
        <v>4084</v>
      </c>
      <c r="J64" s="8" t="n">
        <v>2497</v>
      </c>
      <c r="K64" s="8" t="n">
        <v>2887</v>
      </c>
      <c r="L64" s="8" t="n">
        <v>3115</v>
      </c>
      <c r="M64" s="8" t="n">
        <v>3655</v>
      </c>
      <c r="N64" s="8" t="n">
        <v>2506</v>
      </c>
      <c r="O64" s="8" t="n">
        <v>2651</v>
      </c>
      <c r="P64" s="8" t="n">
        <v>5015</v>
      </c>
      <c r="Q64" s="8" t="n">
        <v>3343</v>
      </c>
      <c r="R64" s="8" t="n">
        <v>2652</v>
      </c>
      <c r="S64" s="8" t="n">
        <v>4249</v>
      </c>
      <c r="T64" s="8" t="n">
        <v>3756</v>
      </c>
      <c r="U64" s="8" t="n">
        <v>3990</v>
      </c>
      <c r="V64" s="8" t="n">
        <v>2824</v>
      </c>
      <c r="W64" s="26">
        <f>V64</f>
        <v/>
      </c>
      <c r="X64" s="26">
        <f>W64</f>
        <v/>
      </c>
      <c r="Y64" s="26">
        <f>X64</f>
        <v/>
      </c>
      <c r="Z64" s="26">
        <f>Y64</f>
        <v/>
      </c>
      <c r="AA64" s="26">
        <f>Z64</f>
        <v/>
      </c>
      <c r="AB64" s="26">
        <f>AA64</f>
        <v/>
      </c>
      <c r="AC64" s="26">
        <f>AB64</f>
        <v/>
      </c>
      <c r="AD64" s="26">
        <f>AC64</f>
        <v/>
      </c>
      <c r="AF64" s="8" t="n">
        <v>4535</v>
      </c>
      <c r="AG64" s="8" t="n">
        <v>4084</v>
      </c>
      <c r="AH64" s="8" t="n">
        <v>3655</v>
      </c>
      <c r="AI64" s="8" t="n">
        <v>3343</v>
      </c>
      <c r="AJ64" s="8" t="n">
        <v>3990</v>
      </c>
      <c r="AK64" s="26">
        <f>Y64</f>
        <v/>
      </c>
      <c r="AL64" s="26">
        <f>AC64</f>
        <v/>
      </c>
      <c r="AM64" s="26">
        <f>AL64</f>
        <v/>
      </c>
      <c r="AN64" s="26">
        <f>AM64</f>
        <v/>
      </c>
      <c r="AO64" s="26">
        <f>AN64</f>
        <v/>
      </c>
    </row>
    <row r="65">
      <c r="C65" s="9" t="inlineStr">
        <is>
          <t>Short-term Debt</t>
        </is>
      </c>
      <c r="G65" s="8" t="n">
        <v>2882</v>
      </c>
      <c r="H65" s="8" t="n">
        <v>2283</v>
      </c>
      <c r="I65" s="8" t="n">
        <v>4367</v>
      </c>
      <c r="J65" s="8" t="n">
        <v>1437</v>
      </c>
      <c r="K65" s="8" t="n">
        <v>2711</v>
      </c>
      <c r="L65" s="8" t="n">
        <v>2288</v>
      </c>
      <c r="M65" s="8" t="n">
        <v>2288</v>
      </c>
      <c r="N65" s="8" t="n">
        <v>4581</v>
      </c>
      <c r="O65" s="8" t="n">
        <v>4695</v>
      </c>
      <c r="P65" s="8" t="n">
        <v>3765</v>
      </c>
      <c r="Q65" s="8" t="n">
        <v>3729</v>
      </c>
      <c r="R65" s="8" t="n">
        <v>5240</v>
      </c>
      <c r="S65" s="8" t="n">
        <v>6731</v>
      </c>
      <c r="T65" s="8" t="n">
        <v>2496</v>
      </c>
      <c r="U65" s="8" t="n">
        <v>2499</v>
      </c>
      <c r="V65" s="8" t="n">
        <v>2004</v>
      </c>
      <c r="W65" s="26">
        <f>V65</f>
        <v/>
      </c>
      <c r="X65" s="26">
        <f>W65</f>
        <v/>
      </c>
      <c r="Y65" s="26">
        <f>X65</f>
        <v/>
      </c>
      <c r="Z65" s="26">
        <f>Y65</f>
        <v/>
      </c>
      <c r="AA65" s="26">
        <f>Z65</f>
        <v/>
      </c>
      <c r="AB65" s="26">
        <f>AA65</f>
        <v/>
      </c>
      <c r="AC65" s="26">
        <f>AB65</f>
        <v/>
      </c>
      <c r="AD65" s="26">
        <f>AC65</f>
        <v/>
      </c>
      <c r="AF65" s="8" t="n">
        <v>4591</v>
      </c>
      <c r="AG65" s="8" t="n">
        <v>4367</v>
      </c>
      <c r="AH65" s="8" t="n">
        <v>2288</v>
      </c>
      <c r="AI65" s="8" t="n">
        <v>3729</v>
      </c>
      <c r="AJ65" s="8" t="n">
        <v>2499</v>
      </c>
      <c r="AK65" s="26">
        <f>Y65</f>
        <v/>
      </c>
      <c r="AL65" s="26">
        <f>AC65</f>
        <v/>
      </c>
      <c r="AM65" s="26">
        <f>AL65</f>
        <v/>
      </c>
      <c r="AN65" s="26">
        <f>AM65</f>
        <v/>
      </c>
      <c r="AO65" s="26">
        <f>AN65</f>
        <v/>
      </c>
    </row>
    <row r="66">
      <c r="C66" s="9" t="inlineStr">
        <is>
          <t>Income Taxes Payable (Current)</t>
        </is>
      </c>
      <c r="G66" s="8" t="n">
        <v>0</v>
      </c>
      <c r="H66" s="8" t="n">
        <v>0</v>
      </c>
      <c r="I66" s="8" t="n">
        <v>2251</v>
      </c>
      <c r="J66" s="8" t="n">
        <v>4046</v>
      </c>
      <c r="K66" s="8" t="n">
        <v>2169</v>
      </c>
      <c r="L66" s="8" t="n">
        <v>2112</v>
      </c>
      <c r="M66" s="8" t="n">
        <v>1107</v>
      </c>
      <c r="N66" s="8" t="n">
        <v>346</v>
      </c>
      <c r="O66" s="8" t="n">
        <v>1856</v>
      </c>
      <c r="P66" s="8" t="n">
        <v>2440</v>
      </c>
      <c r="Q66" s="8" t="n">
        <v>1756</v>
      </c>
      <c r="R66" s="8" t="n">
        <v>1873</v>
      </c>
      <c r="S66" s="8" t="n">
        <v>887</v>
      </c>
      <c r="T66" s="8" t="n">
        <v>825</v>
      </c>
      <c r="U66" s="8" t="n">
        <v>604</v>
      </c>
      <c r="V66" s="8" t="n">
        <v>0</v>
      </c>
      <c r="W66" s="26">
        <f>V66</f>
        <v/>
      </c>
      <c r="X66" s="26">
        <f>W66</f>
        <v/>
      </c>
      <c r="Y66" s="26">
        <f>X66</f>
        <v/>
      </c>
      <c r="Z66" s="26">
        <f>Y66</f>
        <v/>
      </c>
      <c r="AA66" s="26">
        <f>Z66</f>
        <v/>
      </c>
      <c r="AB66" s="26">
        <f>AA66</f>
        <v/>
      </c>
      <c r="AC66" s="26">
        <f>AB66</f>
        <v/>
      </c>
      <c r="AD66" s="26">
        <f>AC66</f>
        <v/>
      </c>
      <c r="AF66" s="8" t="n">
        <v>0</v>
      </c>
      <c r="AG66" s="8" t="n">
        <v>2251</v>
      </c>
      <c r="AH66" s="8" t="n">
        <v>1107</v>
      </c>
      <c r="AI66" s="8" t="n">
        <v>1756</v>
      </c>
      <c r="AJ66" s="8" t="n">
        <v>604</v>
      </c>
      <c r="AK66" s="26">
        <f>Y66</f>
        <v/>
      </c>
      <c r="AL66" s="26">
        <f>AC66</f>
        <v/>
      </c>
      <c r="AM66" s="26">
        <f>AL66</f>
        <v/>
      </c>
      <c r="AN66" s="26">
        <f>AM66</f>
        <v/>
      </c>
      <c r="AO66" s="26">
        <f>AN66</f>
        <v/>
      </c>
    </row>
    <row r="67">
      <c r="C67" s="9" t="inlineStr">
        <is>
          <t>Other Accrued Liabilities</t>
        </is>
      </c>
      <c r="G67" s="8" t="n">
        <v>13661</v>
      </c>
      <c r="H67" s="8" t="n">
        <v>14976</v>
      </c>
      <c r="I67" s="8" t="n">
        <v>11858</v>
      </c>
      <c r="J67" s="8" t="n">
        <v>11330</v>
      </c>
      <c r="K67" s="8" t="n">
        <v>10656</v>
      </c>
      <c r="L67" s="8" t="n">
        <v>12430</v>
      </c>
      <c r="M67" s="8" t="n">
        <v>12425</v>
      </c>
      <c r="N67" s="8" t="n">
        <v>11221</v>
      </c>
      <c r="O67" s="8" t="n">
        <v>13207</v>
      </c>
      <c r="P67" s="8" t="n">
        <v>12865</v>
      </c>
      <c r="Q67" s="8" t="n">
        <v>14282</v>
      </c>
      <c r="R67" s="8" t="n">
        <v>11513</v>
      </c>
      <c r="S67" s="8" t="n">
        <v>12433</v>
      </c>
      <c r="T67" s="8" t="n">
        <v>14952</v>
      </c>
      <c r="U67" s="8" t="n">
        <v>14600</v>
      </c>
      <c r="V67" s="8" t="n">
        <v>14898</v>
      </c>
      <c r="W67" s="26">
        <f>V67</f>
        <v/>
      </c>
      <c r="X67" s="26">
        <f>W67</f>
        <v/>
      </c>
      <c r="Y67" s="26">
        <f>X67</f>
        <v/>
      </c>
      <c r="Z67" s="26">
        <f>Y67</f>
        <v/>
      </c>
      <c r="AA67" s="26">
        <f>Z67</f>
        <v/>
      </c>
      <c r="AB67" s="26">
        <f>AA67</f>
        <v/>
      </c>
      <c r="AC67" s="26">
        <f>AB67</f>
        <v/>
      </c>
      <c r="AD67" s="26">
        <f>AC67</f>
        <v/>
      </c>
      <c r="AF67" s="8" t="n">
        <v>12589</v>
      </c>
      <c r="AG67" s="8" t="n">
        <v>11858</v>
      </c>
      <c r="AH67" s="8" t="n">
        <v>12425</v>
      </c>
      <c r="AI67" s="8" t="n">
        <v>14282</v>
      </c>
      <c r="AJ67" s="8" t="n">
        <v>14600</v>
      </c>
      <c r="AK67" s="26">
        <f>Y67</f>
        <v/>
      </c>
      <c r="AL67" s="26">
        <f>AC67</f>
        <v/>
      </c>
      <c r="AM67" s="26">
        <f>AL67</f>
        <v/>
      </c>
      <c r="AN67" s="26">
        <f>AM67</f>
        <v/>
      </c>
      <c r="AO67" s="26">
        <f>AN67</f>
        <v/>
      </c>
    </row>
    <row r="68">
      <c r="B68" s="7" t="inlineStr">
        <is>
          <t>Total Current Liabilities</t>
        </is>
      </c>
      <c r="G68" s="10">
        <f>G63+G64+G65+G66+G67</f>
        <v/>
      </c>
      <c r="H68" s="10">
        <f>H63+H64+H65+H66+H67</f>
        <v/>
      </c>
      <c r="I68" s="10">
        <f>I63+I64+I65+I66+I67</f>
        <v/>
      </c>
      <c r="J68" s="10">
        <f>J63+J64+J65+J66+J67</f>
        <v/>
      </c>
      <c r="K68" s="10">
        <f>K63+K64+K65+K66+K67</f>
        <v/>
      </c>
      <c r="L68" s="10">
        <f>L63+L64+L65+L66+L67</f>
        <v/>
      </c>
      <c r="M68" s="10">
        <f>M63+M64+M65+M66+M67</f>
        <v/>
      </c>
      <c r="N68" s="10">
        <f>N63+N64+N65+N66+N67</f>
        <v/>
      </c>
      <c r="O68" s="10">
        <f>O63+O64+O65+O66+O67</f>
        <v/>
      </c>
      <c r="P68" s="10">
        <f>P63+P64+P65+P66+P67</f>
        <v/>
      </c>
      <c r="Q68" s="10">
        <f>Q63+Q64+Q65+Q66+Q67</f>
        <v/>
      </c>
      <c r="R68" s="10">
        <f>R63+R64+R65+R66+R67</f>
        <v/>
      </c>
      <c r="S68" s="10">
        <f>S63+S64+S65+S66+S67</f>
        <v/>
      </c>
      <c r="T68" s="10">
        <f>T63+T64+T65+T66+T67</f>
        <v/>
      </c>
      <c r="U68" s="10">
        <f>U63+U64+U65+U66+U67</f>
        <v/>
      </c>
      <c r="V68" s="10">
        <f>V63+V64+V65+V66+V67</f>
        <v/>
      </c>
      <c r="W68" s="27">
        <f>SUM(W63:W67)</f>
        <v/>
      </c>
      <c r="X68" s="27">
        <f>SUM(X63:X67)</f>
        <v/>
      </c>
      <c r="Y68" s="27">
        <f>SUM(Y63:Y67)</f>
        <v/>
      </c>
      <c r="Z68" s="27">
        <f>SUM(Z63:Z67)</f>
        <v/>
      </c>
      <c r="AA68" s="27">
        <f>SUM(AA63:AA67)</f>
        <v/>
      </c>
      <c r="AB68" s="27">
        <f>SUM(AB63:AB67)</f>
        <v/>
      </c>
      <c r="AC68" s="27">
        <f>SUM(AC63:AC67)</f>
        <v/>
      </c>
      <c r="AD68" s="27">
        <f>SUM(AD63:AD67)</f>
        <v/>
      </c>
      <c r="AF68" s="10">
        <f>AF63+AF64+AF65+AF66+AF67</f>
        <v/>
      </c>
      <c r="AG68" s="10">
        <f>AG63+AG64+AG65+AG66+AG67</f>
        <v/>
      </c>
      <c r="AH68" s="10">
        <f>AH63+AH64+AH65+AH66+AH67</f>
        <v/>
      </c>
      <c r="AI68" s="10">
        <f>AI63+AI64+AI65+AI66+AI67</f>
        <v/>
      </c>
      <c r="AJ68" s="10">
        <f>AJ63+AJ64+AJ65+AJ66+AJ67</f>
        <v/>
      </c>
      <c r="AK68" s="27">
        <f>Y68</f>
        <v/>
      </c>
      <c r="AL68" s="27">
        <f>AC68</f>
        <v/>
      </c>
      <c r="AM68" s="27">
        <f>SUM(AM63:AM67)</f>
        <v/>
      </c>
      <c r="AN68" s="27">
        <f>SUM(AN63:AN67)</f>
        <v/>
      </c>
      <c r="AO68" s="27">
        <f>SUM(AO63:AO67)</f>
        <v/>
      </c>
    </row>
    <row r="69">
      <c r="D69" s="11" t="inlineStr">
        <is>
          <t>Recon: TCL</t>
        </is>
      </c>
      <c r="G69" s="28">
        <f>IF(_reported!G20="","",G68-_reported!G20)</f>
        <v/>
      </c>
      <c r="H69" s="28">
        <f>IF(_reported!H20="","",H68-_reported!H20)</f>
        <v/>
      </c>
      <c r="I69" s="28">
        <f>IF(_reported!I20="","",I68-_reported!I20)</f>
        <v/>
      </c>
      <c r="J69" s="28">
        <f>IF(_reported!J20="","",J68-_reported!J20)</f>
        <v/>
      </c>
      <c r="K69" s="28">
        <f>IF(_reported!K20="","",K68-_reported!K20)</f>
        <v/>
      </c>
      <c r="L69" s="28">
        <f>IF(_reported!L20="","",L68-_reported!L20)</f>
        <v/>
      </c>
      <c r="M69" s="28">
        <f>IF(_reported!M20="","",M68-_reported!M20)</f>
        <v/>
      </c>
      <c r="N69" s="28">
        <f>IF(_reported!N20="","",N68-_reported!N20)</f>
        <v/>
      </c>
      <c r="O69" s="28">
        <f>IF(_reported!O20="","",O68-_reported!O20)</f>
        <v/>
      </c>
      <c r="P69" s="28">
        <f>IF(_reported!P20="","",P68-_reported!P20)</f>
        <v/>
      </c>
      <c r="Q69" s="28">
        <f>IF(_reported!Q20="","",Q68-_reported!Q20)</f>
        <v/>
      </c>
      <c r="R69" s="28">
        <f>IF(_reported!R20="","",R68-_reported!R20)</f>
        <v/>
      </c>
      <c r="S69" s="28">
        <f>IF(_reported!S20="","",S68-_reported!S20)</f>
        <v/>
      </c>
      <c r="T69" s="28">
        <f>IF(_reported!T20="","",T68-_reported!T20)</f>
        <v/>
      </c>
      <c r="U69" s="28">
        <f>IF(_reported!U20="","",U68-_reported!U20)</f>
        <v/>
      </c>
      <c r="V69" s="28">
        <f>IF(_reported!V20="","",V68-_reported!V20)</f>
        <v/>
      </c>
      <c r="W69" s="28">
        <f>IF(_reported!W20="","",W68-_reported!W20)</f>
        <v/>
      </c>
      <c r="X69" s="28">
        <f>IF(_reported!X20="","",X68-_reported!X20)</f>
        <v/>
      </c>
      <c r="Y69" s="28">
        <f>IF(_reported!Y20="","",Y68-_reported!Y20)</f>
        <v/>
      </c>
      <c r="Z69" s="28">
        <f>IF(_reported!Z20="","",Z68-_reported!Z20)</f>
        <v/>
      </c>
      <c r="AA69" s="28">
        <f>IF(_reported!AA20="","",AA68-_reported!AA20)</f>
        <v/>
      </c>
      <c r="AB69" s="28">
        <f>IF(_reported!AB20="","",AB68-_reported!AB20)</f>
        <v/>
      </c>
      <c r="AC69" s="28">
        <f>IF(_reported!AC20="","",AC68-_reported!AC20)</f>
        <v/>
      </c>
      <c r="AD69" s="28">
        <f>IF(_reported!AD20="","",AD68-_reported!AD20)</f>
        <v/>
      </c>
      <c r="AF69" s="28">
        <f>IF(_reported!AF20="","",AF68-_reported!AF20)</f>
        <v/>
      </c>
      <c r="AG69" s="28">
        <f>IF(_reported!AG20="","",AG68-_reported!AG20)</f>
        <v/>
      </c>
      <c r="AH69" s="28">
        <f>IF(_reported!AH20="","",AH68-_reported!AH20)</f>
        <v/>
      </c>
      <c r="AI69" s="28">
        <f>IF(_reported!AI20="","",AI68-_reported!AI20)</f>
        <v/>
      </c>
      <c r="AJ69" s="28">
        <f>IF(_reported!AJ20="","",AJ68-_reported!AJ20)</f>
        <v/>
      </c>
      <c r="AK69" s="28">
        <f>IF(_reported!AK20="","",AK68-_reported!AK20)</f>
        <v/>
      </c>
      <c r="AL69" s="28">
        <f>IF(_reported!AL20="","",AL68-_reported!AL20)</f>
        <v/>
      </c>
      <c r="AM69" s="28">
        <f>IF(_reported!AM20="","",AM68-_reported!AM20)</f>
        <v/>
      </c>
      <c r="AN69" s="28">
        <f>IF(_reported!AN20="","",AN68-_reported!AN20)</f>
        <v/>
      </c>
      <c r="AO69" s="28">
        <f>IF(_reported!AO20="","",AO68-_reported!AO20)</f>
        <v/>
      </c>
    </row>
    <row r="71">
      <c r="C71" s="9" t="inlineStr">
        <is>
          <t>Long-term Debt</t>
        </is>
      </c>
      <c r="G71" s="8" t="n">
        <v>32548</v>
      </c>
      <c r="H71" s="8" t="n">
        <v>37240</v>
      </c>
      <c r="I71" s="8" t="n">
        <v>37684</v>
      </c>
      <c r="J71" s="8" t="n">
        <v>48836</v>
      </c>
      <c r="K71" s="8" t="n">
        <v>46335</v>
      </c>
      <c r="L71" s="8" t="n">
        <v>46591</v>
      </c>
      <c r="M71" s="8" t="n">
        <v>46978</v>
      </c>
      <c r="N71" s="8" t="n">
        <v>47869</v>
      </c>
      <c r="O71" s="8" t="n">
        <v>48334</v>
      </c>
      <c r="P71" s="8" t="n">
        <v>46471</v>
      </c>
      <c r="Q71" s="8" t="n">
        <v>46282</v>
      </c>
      <c r="R71" s="8" t="n">
        <v>44911</v>
      </c>
      <c r="S71" s="8" t="n">
        <v>44026</v>
      </c>
      <c r="T71" s="8" t="n">
        <v>44057</v>
      </c>
      <c r="U71" s="8" t="n">
        <v>44086</v>
      </c>
      <c r="V71" s="8" t="n">
        <v>43027</v>
      </c>
      <c r="W71" s="26">
        <f>V71+W121+W122</f>
        <v/>
      </c>
      <c r="X71" s="26">
        <f>W71+X121+X122</f>
        <v/>
      </c>
      <c r="Y71" s="26">
        <f>X71+Y121+Y122</f>
        <v/>
      </c>
      <c r="Z71" s="26">
        <f>Y71+Z121+Z122</f>
        <v/>
      </c>
      <c r="AA71" s="26">
        <f>Z71+AA121+AA122</f>
        <v/>
      </c>
      <c r="AB71" s="26">
        <f>AA71+AB121+AB122</f>
        <v/>
      </c>
      <c r="AC71" s="26">
        <f>AB71+AC121+AC122</f>
        <v/>
      </c>
      <c r="AD71" s="26">
        <f>AC71+AD121+AD122</f>
        <v/>
      </c>
      <c r="AF71" s="8" t="n">
        <v>33510</v>
      </c>
      <c r="AG71" s="8" t="n">
        <v>37684</v>
      </c>
      <c r="AH71" s="8" t="n">
        <v>46978</v>
      </c>
      <c r="AI71" s="8" t="n">
        <v>46282</v>
      </c>
      <c r="AJ71" s="8" t="n">
        <v>44086</v>
      </c>
      <c r="AK71" s="26">
        <f>Y71</f>
        <v/>
      </c>
      <c r="AL71" s="26">
        <f>AC71</f>
        <v/>
      </c>
      <c r="AM71" s="26">
        <f>AL71+AM121+AM122</f>
        <v/>
      </c>
      <c r="AN71" s="26">
        <f>AM71+AN121+AN122</f>
        <v/>
      </c>
      <c r="AO71" s="26">
        <f>AN71+AO121+AO122</f>
        <v/>
      </c>
    </row>
    <row r="72">
      <c r="C72" s="9" t="inlineStr">
        <is>
          <t>Income Taxes Payable (LT)</t>
        </is>
      </c>
      <c r="G72" s="8" t="n">
        <v>3684</v>
      </c>
      <c r="H72" s="8" t="n">
        <v>3782</v>
      </c>
      <c r="I72" s="8" t="n">
        <v>3796</v>
      </c>
      <c r="J72" s="8" t="n">
        <v>3831</v>
      </c>
      <c r="K72" s="8" t="n">
        <v>0</v>
      </c>
      <c r="L72" s="8" t="n">
        <v>0</v>
      </c>
      <c r="M72" s="8" t="n">
        <v>0</v>
      </c>
      <c r="N72" s="8" t="n">
        <v>0</v>
      </c>
      <c r="O72" s="8" t="n">
        <v>0</v>
      </c>
      <c r="P72" s="8" t="n">
        <v>0</v>
      </c>
      <c r="Q72" s="8" t="n">
        <v>0</v>
      </c>
      <c r="R72" s="8" t="n">
        <v>0</v>
      </c>
      <c r="S72" s="8" t="n">
        <v>0</v>
      </c>
      <c r="T72" s="8" t="n">
        <v>0</v>
      </c>
      <c r="U72" s="8" t="n">
        <v>0</v>
      </c>
      <c r="V72" s="8" t="n">
        <v>0</v>
      </c>
      <c r="W72" s="26">
        <f>V72</f>
        <v/>
      </c>
      <c r="X72" s="26">
        <f>W72</f>
        <v/>
      </c>
      <c r="Y72" s="26">
        <f>X72</f>
        <v/>
      </c>
      <c r="Z72" s="26">
        <f>Y72</f>
        <v/>
      </c>
      <c r="AA72" s="26">
        <f>Z72</f>
        <v/>
      </c>
      <c r="AB72" s="26">
        <f>AA72</f>
        <v/>
      </c>
      <c r="AC72" s="26">
        <f>AB72</f>
        <v/>
      </c>
      <c r="AD72" s="26">
        <f>AC72</f>
        <v/>
      </c>
      <c r="AF72" s="8" t="n">
        <v>4305</v>
      </c>
      <c r="AG72" s="8" t="n">
        <v>3796</v>
      </c>
      <c r="AH72" s="8" t="n">
        <v>0</v>
      </c>
      <c r="AI72" s="8" t="n">
        <v>0</v>
      </c>
      <c r="AJ72" s="8" t="n">
        <v>0</v>
      </c>
      <c r="AK72" s="26">
        <f>Y72</f>
        <v/>
      </c>
      <c r="AL72" s="26">
        <f>AC72</f>
        <v/>
      </c>
      <c r="AM72" s="26">
        <f>AL72</f>
        <v/>
      </c>
      <c r="AN72" s="26">
        <f>AM72</f>
        <v/>
      </c>
      <c r="AO72" s="26">
        <f>AN72</f>
        <v/>
      </c>
    </row>
    <row r="73">
      <c r="C73" s="9" t="inlineStr">
        <is>
          <t>Deferred Income Taxes (LT)</t>
        </is>
      </c>
      <c r="G73" s="8" t="n">
        <v>572</v>
      </c>
      <c r="H73" s="8" t="n">
        <v>361</v>
      </c>
      <c r="I73" s="8" t="n">
        <v>202</v>
      </c>
      <c r="J73" s="8" t="n">
        <v>0</v>
      </c>
      <c r="K73" s="8" t="n">
        <v>0</v>
      </c>
      <c r="L73" s="8" t="n">
        <v>0</v>
      </c>
      <c r="M73" s="8" t="n">
        <v>0</v>
      </c>
      <c r="N73" s="8" t="n">
        <v>0</v>
      </c>
      <c r="O73" s="8" t="n">
        <v>0</v>
      </c>
      <c r="P73" s="8" t="n">
        <v>0</v>
      </c>
      <c r="Q73" s="8" t="n">
        <v>0</v>
      </c>
      <c r="R73" s="8" t="n">
        <v>0</v>
      </c>
      <c r="S73" s="8" t="n">
        <v>0</v>
      </c>
      <c r="T73" s="8" t="n">
        <v>0</v>
      </c>
      <c r="U73" s="8" t="n">
        <v>0</v>
      </c>
      <c r="V73" s="8" t="n">
        <v>0</v>
      </c>
      <c r="W73" s="26">
        <f>V73</f>
        <v/>
      </c>
      <c r="X73" s="26">
        <f>W73</f>
        <v/>
      </c>
      <c r="Y73" s="26">
        <f>X73</f>
        <v/>
      </c>
      <c r="Z73" s="26">
        <f>Y73</f>
        <v/>
      </c>
      <c r="AA73" s="26">
        <f>Z73</f>
        <v/>
      </c>
      <c r="AB73" s="26">
        <f>AA73</f>
        <v/>
      </c>
      <c r="AC73" s="26">
        <f>AB73</f>
        <v/>
      </c>
      <c r="AD73" s="26">
        <f>AC73</f>
        <v/>
      </c>
      <c r="AF73" s="8" t="n">
        <v>2667</v>
      </c>
      <c r="AG73" s="8" t="n">
        <v>202</v>
      </c>
      <c r="AH73" s="8" t="n">
        <v>0</v>
      </c>
      <c r="AI73" s="8" t="n">
        <v>0</v>
      </c>
      <c r="AJ73" s="8" t="n">
        <v>0</v>
      </c>
      <c r="AK73" s="26">
        <f>Y73</f>
        <v/>
      </c>
      <c r="AL73" s="26">
        <f>AC73</f>
        <v/>
      </c>
      <c r="AM73" s="26">
        <f>AL73</f>
        <v/>
      </c>
      <c r="AN73" s="26">
        <f>AM73</f>
        <v/>
      </c>
      <c r="AO73" s="26">
        <f>AN73</f>
        <v/>
      </c>
    </row>
    <row r="74">
      <c r="C74" s="9" t="inlineStr">
        <is>
          <t>Other Long-term Liabilities</t>
        </is>
      </c>
      <c r="G74" s="8" t="n">
        <v>5178</v>
      </c>
      <c r="H74" s="8" t="n">
        <v>5760</v>
      </c>
      <c r="I74" s="8" t="n">
        <v>4980</v>
      </c>
      <c r="J74" s="8" t="n">
        <v>4840</v>
      </c>
      <c r="K74" s="8" t="n">
        <v>7643</v>
      </c>
      <c r="L74" s="8" t="n">
        <v>7946</v>
      </c>
      <c r="M74" s="8" t="n">
        <v>6576</v>
      </c>
      <c r="N74" s="8" t="n">
        <v>6895</v>
      </c>
      <c r="O74" s="8" t="n">
        <v>5410</v>
      </c>
      <c r="P74" s="8" t="n">
        <v>7048</v>
      </c>
      <c r="Q74" s="8" t="n">
        <v>9505</v>
      </c>
      <c r="R74" s="8" t="n">
        <v>8744</v>
      </c>
      <c r="S74" s="8" t="n">
        <v>7777</v>
      </c>
      <c r="T74" s="8" t="n">
        <v>11430</v>
      </c>
      <c r="U74" s="8" t="n">
        <v>9408</v>
      </c>
      <c r="V74" s="8" t="n">
        <v>10431</v>
      </c>
      <c r="W74" s="26">
        <f>V74</f>
        <v/>
      </c>
      <c r="X74" s="26">
        <f>W74</f>
        <v/>
      </c>
      <c r="Y74" s="26">
        <f>X74</f>
        <v/>
      </c>
      <c r="Z74" s="26">
        <f>Y74</f>
        <v/>
      </c>
      <c r="AA74" s="26">
        <f>Z74</f>
        <v/>
      </c>
      <c r="AB74" s="26">
        <f>AA74</f>
        <v/>
      </c>
      <c r="AC74" s="26">
        <f>AB74</f>
        <v/>
      </c>
      <c r="AD74" s="26">
        <f>AC74</f>
        <v/>
      </c>
      <c r="AF74" s="8" t="n">
        <v>5071</v>
      </c>
      <c r="AG74" s="8" t="n">
        <v>4980</v>
      </c>
      <c r="AH74" s="8" t="n">
        <v>6576</v>
      </c>
      <c r="AI74" s="8" t="n">
        <v>9505</v>
      </c>
      <c r="AJ74" s="8" t="n">
        <v>9408</v>
      </c>
      <c r="AK74" s="26">
        <f>Y74</f>
        <v/>
      </c>
      <c r="AL74" s="26">
        <f>AC74</f>
        <v/>
      </c>
      <c r="AM74" s="26">
        <f>AL74</f>
        <v/>
      </c>
      <c r="AN74" s="26">
        <f>AM74</f>
        <v/>
      </c>
      <c r="AO74" s="26">
        <f>AN74</f>
        <v/>
      </c>
    </row>
    <row r="75">
      <c r="B75" s="7" t="inlineStr">
        <is>
          <t>Total Liabilities</t>
        </is>
      </c>
      <c r="G75" s="10">
        <f>G68+G71+G72+G73+G74</f>
        <v/>
      </c>
      <c r="H75" s="10">
        <f>H68+H71+H72+H73+H74</f>
        <v/>
      </c>
      <c r="I75" s="10">
        <f>I68+I71+I72+I73+I74</f>
        <v/>
      </c>
      <c r="J75" s="10">
        <f>J68+J71+J72+J73+J74</f>
        <v/>
      </c>
      <c r="K75" s="10">
        <f>K68+K71+K72+K73+K74</f>
        <v/>
      </c>
      <c r="L75" s="10">
        <f>L68+L71+L72+L73+L74</f>
        <v/>
      </c>
      <c r="M75" s="10">
        <f>M68+M71+M72+M73+M74</f>
        <v/>
      </c>
      <c r="N75" s="10">
        <f>N68+N71+N72+N73+N74</f>
        <v/>
      </c>
      <c r="O75" s="10">
        <f>O68+O71+O72+O73+O74</f>
        <v/>
      </c>
      <c r="P75" s="10">
        <f>P68+P71+P72+P73+P74</f>
        <v/>
      </c>
      <c r="Q75" s="10">
        <f>Q68+Q71+Q72+Q73+Q74</f>
        <v/>
      </c>
      <c r="R75" s="10">
        <f>R68+R71+R72+R73+R74</f>
        <v/>
      </c>
      <c r="S75" s="10">
        <f>S68+S71+S72+S73+S74</f>
        <v/>
      </c>
      <c r="T75" s="10">
        <f>T68+T71+T72+T73+T74</f>
        <v/>
      </c>
      <c r="U75" s="10">
        <f>U68+U71+U72+U73+U74</f>
        <v/>
      </c>
      <c r="V75" s="10">
        <f>V68+V71+V72+V73+V74</f>
        <v/>
      </c>
      <c r="W75" s="27">
        <f>W68+W71+W72+W73+W74</f>
        <v/>
      </c>
      <c r="X75" s="27">
        <f>X68+X71+X72+X73+X74</f>
        <v/>
      </c>
      <c r="Y75" s="27">
        <f>Y68+Y71+Y72+Y73+Y74</f>
        <v/>
      </c>
      <c r="Z75" s="27">
        <f>Z68+Z71+Z72+Z73+Z74</f>
        <v/>
      </c>
      <c r="AA75" s="27">
        <f>AA68+AA71+AA72+AA73+AA74</f>
        <v/>
      </c>
      <c r="AB75" s="27">
        <f>AB68+AB71+AB72+AB73+AB74</f>
        <v/>
      </c>
      <c r="AC75" s="27">
        <f>AC68+AC71+AC72+AC73+AC74</f>
        <v/>
      </c>
      <c r="AD75" s="27">
        <f>AD68+AD71+AD72+AD73+AD74</f>
        <v/>
      </c>
      <c r="AF75" s="10">
        <f>AF68+AF71+AF72+AF73+AF74</f>
        <v/>
      </c>
      <c r="AG75" s="10">
        <f>AG68+AG71+AG72+AG73+AG74</f>
        <v/>
      </c>
      <c r="AH75" s="10">
        <f>AH68+AH71+AH72+AH73+AH74</f>
        <v/>
      </c>
      <c r="AI75" s="10">
        <f>AI68+AI71+AI72+AI73+AI74</f>
        <v/>
      </c>
      <c r="AJ75" s="10">
        <f>AJ68+AJ71+AJ72+AJ73+AJ74</f>
        <v/>
      </c>
      <c r="AK75" s="27">
        <f>Y75</f>
        <v/>
      </c>
      <c r="AL75" s="27">
        <f>AC75</f>
        <v/>
      </c>
      <c r="AM75" s="27">
        <f>AM68+AM71+AM72+AM73+AM74</f>
        <v/>
      </c>
      <c r="AN75" s="27">
        <f>AN68+AN71+AN72+AN73+AN74</f>
        <v/>
      </c>
      <c r="AO75" s="27">
        <f>AO68+AO71+AO72+AO73+AO74</f>
        <v/>
      </c>
    </row>
    <row r="77">
      <c r="C77" s="9" t="inlineStr">
        <is>
          <t>Common Stock and Capital in Excess of Par</t>
        </is>
      </c>
      <c r="G77" s="8" t="n">
        <v>29858</v>
      </c>
      <c r="H77" s="8" t="n">
        <v>30912</v>
      </c>
      <c r="I77" s="8" t="n">
        <v>31580</v>
      </c>
      <c r="J77" s="8" t="n">
        <v>32829</v>
      </c>
      <c r="K77" s="8" t="n">
        <v>34330</v>
      </c>
      <c r="L77" s="8" t="n">
        <v>35653</v>
      </c>
      <c r="M77" s="8" t="n">
        <v>36649</v>
      </c>
      <c r="N77" s="8" t="n">
        <v>38291</v>
      </c>
      <c r="O77" s="8" t="n">
        <v>49763</v>
      </c>
      <c r="P77" s="8" t="n">
        <v>50665</v>
      </c>
      <c r="Q77" s="8" t="n">
        <v>50949</v>
      </c>
      <c r="R77" s="8" t="n">
        <v>51920</v>
      </c>
      <c r="S77" s="8" t="n">
        <v>52334</v>
      </c>
      <c r="T77" s="8" t="n">
        <v>56755</v>
      </c>
      <c r="U77" s="8" t="n">
        <v>65185</v>
      </c>
      <c r="V77" s="8" t="n">
        <v>66259</v>
      </c>
      <c r="W77" s="26">
        <f>V77+W96+W125</f>
        <v/>
      </c>
      <c r="X77" s="26">
        <f>W77+X96+X125</f>
        <v/>
      </c>
      <c r="Y77" s="26">
        <f>X77+Y96+Y125</f>
        <v/>
      </c>
      <c r="Z77" s="26">
        <f>Y77+Z96+Z125</f>
        <v/>
      </c>
      <c r="AA77" s="26">
        <f>Z77+AA96+AA125</f>
        <v/>
      </c>
      <c r="AB77" s="26">
        <f>AA77+AB96+AB125</f>
        <v/>
      </c>
      <c r="AC77" s="26">
        <f>AB77+AC96+AC125</f>
        <v/>
      </c>
      <c r="AD77" s="26">
        <f>AC77+AD96+AD125</f>
        <v/>
      </c>
      <c r="AF77" s="8" t="n">
        <v>28006</v>
      </c>
      <c r="AG77" s="8" t="n">
        <v>31580</v>
      </c>
      <c r="AH77" s="8" t="n">
        <v>36649</v>
      </c>
      <c r="AI77" s="8" t="n">
        <v>50949</v>
      </c>
      <c r="AJ77" s="8" t="n">
        <v>65185</v>
      </c>
      <c r="AK77" s="26">
        <f>Y77</f>
        <v/>
      </c>
      <c r="AL77" s="26">
        <f>AC77</f>
        <v/>
      </c>
      <c r="AM77" s="26">
        <f>AL77+AM96+AM125</f>
        <v/>
      </c>
      <c r="AN77" s="26">
        <f>AM77+AN96+AN125</f>
        <v/>
      </c>
      <c r="AO77" s="26">
        <f>AN77+AO96+AO125</f>
        <v/>
      </c>
    </row>
    <row r="78">
      <c r="C78" s="9" t="inlineStr">
        <is>
          <t>Accumulated Other Comprehensive Income (Loss)</t>
        </is>
      </c>
      <c r="G78" s="8" t="n">
        <v>-1625</v>
      </c>
      <c r="H78" s="8" t="n">
        <v>-2051</v>
      </c>
      <c r="I78" s="8" t="n">
        <v>-562</v>
      </c>
      <c r="J78" s="8" t="n">
        <v>-419</v>
      </c>
      <c r="K78" s="8" t="n">
        <v>-544</v>
      </c>
      <c r="L78" s="8" t="n">
        <v>-861</v>
      </c>
      <c r="M78" s="8" t="n">
        <v>-215</v>
      </c>
      <c r="N78" s="8" t="n">
        <v>-542</v>
      </c>
      <c r="O78" s="8" t="n">
        <v>-696</v>
      </c>
      <c r="P78" s="8" t="n">
        <v>-185</v>
      </c>
      <c r="Q78" s="8" t="n">
        <v>-711</v>
      </c>
      <c r="R78" s="8" t="n">
        <v>-486</v>
      </c>
      <c r="S78" s="8" t="n">
        <v>65</v>
      </c>
      <c r="T78" s="8" t="n">
        <v>19</v>
      </c>
      <c r="U78" s="8" t="n">
        <v>113</v>
      </c>
      <c r="V78" s="8" t="n">
        <v>-44</v>
      </c>
      <c r="W78" s="26">
        <f>V78</f>
        <v/>
      </c>
      <c r="X78" s="26">
        <f>W78</f>
        <v/>
      </c>
      <c r="Y78" s="26">
        <f>X78</f>
        <v/>
      </c>
      <c r="Z78" s="26">
        <f>Y78</f>
        <v/>
      </c>
      <c r="AA78" s="26">
        <f>Z78</f>
        <v/>
      </c>
      <c r="AB78" s="26">
        <f>AA78</f>
        <v/>
      </c>
      <c r="AC78" s="26">
        <f>AB78</f>
        <v/>
      </c>
      <c r="AD78" s="26">
        <f>AC78</f>
        <v/>
      </c>
      <c r="AF78" s="8" t="n">
        <v>-880</v>
      </c>
      <c r="AG78" s="8" t="n">
        <v>-562</v>
      </c>
      <c r="AH78" s="8" t="n">
        <v>-215</v>
      </c>
      <c r="AI78" s="8" t="n">
        <v>-711</v>
      </c>
      <c r="AJ78" s="8" t="n">
        <v>113</v>
      </c>
      <c r="AK78" s="26">
        <f>Y78</f>
        <v/>
      </c>
      <c r="AL78" s="26">
        <f>AC78</f>
        <v/>
      </c>
      <c r="AM78" s="26">
        <f>AL78</f>
        <v/>
      </c>
      <c r="AN78" s="26">
        <f>AM78</f>
        <v/>
      </c>
      <c r="AO78" s="26">
        <f>AN78</f>
        <v/>
      </c>
    </row>
    <row r="79">
      <c r="C79" s="9" t="inlineStr">
        <is>
          <t>Retained Earnings</t>
        </is>
      </c>
      <c r="G79" s="8" t="n">
        <v>72985</v>
      </c>
      <c r="H79" s="8" t="n">
        <v>71024</v>
      </c>
      <c r="I79" s="8" t="n">
        <v>70405</v>
      </c>
      <c r="J79" s="8" t="n">
        <v>65649</v>
      </c>
      <c r="K79" s="8" t="n">
        <v>67231</v>
      </c>
      <c r="L79" s="8" t="n">
        <v>67021</v>
      </c>
      <c r="M79" s="8" t="n">
        <v>69156</v>
      </c>
      <c r="N79" s="8" t="n">
        <v>68224</v>
      </c>
      <c r="O79" s="8" t="n">
        <v>66162</v>
      </c>
      <c r="P79" s="8" t="n">
        <v>49052</v>
      </c>
      <c r="Q79" s="8" t="n">
        <v>49032</v>
      </c>
      <c r="R79" s="8" t="n">
        <v>48322</v>
      </c>
      <c r="S79" s="8" t="n">
        <v>45484</v>
      </c>
      <c r="T79" s="8" t="n">
        <v>49602</v>
      </c>
      <c r="U79" s="8" t="n">
        <v>48983</v>
      </c>
      <c r="V79" s="8" t="n">
        <v>45179</v>
      </c>
      <c r="W79" s="26">
        <f>V79+W35+W123+W124</f>
        <v/>
      </c>
      <c r="X79" s="26">
        <f>W79+X35+X123+X124</f>
        <v/>
      </c>
      <c r="Y79" s="26">
        <f>X79+Y35+Y123+Y124</f>
        <v/>
      </c>
      <c r="Z79" s="26">
        <f>Y79+Z35+Z123+Z124</f>
        <v/>
      </c>
      <c r="AA79" s="26">
        <f>Z79+AA35+AA123+AA124</f>
        <v/>
      </c>
      <c r="AB79" s="26">
        <f>AA79+AB35+AB123+AB124</f>
        <v/>
      </c>
      <c r="AC79" s="26">
        <f>AB79+AC35+AC123+AC124</f>
        <v/>
      </c>
      <c r="AD79" s="26">
        <f>AC79+AD35+AD123+AD124</f>
        <v/>
      </c>
      <c r="AF79" s="8" t="n">
        <v>68265</v>
      </c>
      <c r="AG79" s="8" t="n">
        <v>70405</v>
      </c>
      <c r="AH79" s="8" t="n">
        <v>69156</v>
      </c>
      <c r="AI79" s="8" t="n">
        <v>49032</v>
      </c>
      <c r="AJ79" s="8" t="n">
        <v>48983</v>
      </c>
      <c r="AK79" s="26">
        <f>Y79</f>
        <v/>
      </c>
      <c r="AL79" s="26">
        <f>AC79</f>
        <v/>
      </c>
      <c r="AM79" s="26">
        <f>AL79+AM35+AM123+AM124</f>
        <v/>
      </c>
      <c r="AN79" s="26">
        <f>AM79+AN35+AN123+AN124</f>
        <v/>
      </c>
      <c r="AO79" s="26">
        <f>AN79+AO35+AO123+AO124</f>
        <v/>
      </c>
    </row>
    <row r="80">
      <c r="B80" s="7" t="inlineStr">
        <is>
          <t>Total Intel Stockholders' Equity</t>
        </is>
      </c>
      <c r="G80" s="10">
        <f>G77+G78+G79</f>
        <v/>
      </c>
      <c r="H80" s="10">
        <f>H77+H78+H79</f>
        <v/>
      </c>
      <c r="I80" s="10">
        <f>I77+I78+I79</f>
        <v/>
      </c>
      <c r="J80" s="10">
        <f>J77+J78+J79</f>
        <v/>
      </c>
      <c r="K80" s="10">
        <f>K77+K78+K79</f>
        <v/>
      </c>
      <c r="L80" s="10">
        <f>L77+L78+L79</f>
        <v/>
      </c>
      <c r="M80" s="10">
        <f>M77+M78+M79</f>
        <v/>
      </c>
      <c r="N80" s="10">
        <f>N77+N78+N79</f>
        <v/>
      </c>
      <c r="O80" s="10">
        <f>O77+O78+O79</f>
        <v/>
      </c>
      <c r="P80" s="10">
        <f>P77+P78+P79</f>
        <v/>
      </c>
      <c r="Q80" s="10">
        <f>Q77+Q78+Q79</f>
        <v/>
      </c>
      <c r="R80" s="10">
        <f>R77+R78+R79</f>
        <v/>
      </c>
      <c r="S80" s="10">
        <f>S77+S78+S79</f>
        <v/>
      </c>
      <c r="T80" s="10">
        <f>T77+T78+T79</f>
        <v/>
      </c>
      <c r="U80" s="10">
        <f>U77+U78+U79</f>
        <v/>
      </c>
      <c r="V80" s="10">
        <f>V77+V78+V79</f>
        <v/>
      </c>
      <c r="W80" s="27">
        <f>W77+W78+W79</f>
        <v/>
      </c>
      <c r="X80" s="27">
        <f>X77+X78+X79</f>
        <v/>
      </c>
      <c r="Y80" s="27">
        <f>Y77+Y78+Y79</f>
        <v/>
      </c>
      <c r="Z80" s="27">
        <f>Z77+Z78+Z79</f>
        <v/>
      </c>
      <c r="AA80" s="27">
        <f>AA77+AA78+AA79</f>
        <v/>
      </c>
      <c r="AB80" s="27">
        <f>AB77+AB78+AB79</f>
        <v/>
      </c>
      <c r="AC80" s="27">
        <f>AC77+AC78+AC79</f>
        <v/>
      </c>
      <c r="AD80" s="27">
        <f>AD77+AD78+AD79</f>
        <v/>
      </c>
      <c r="AF80" s="10">
        <f>AF77+AF78+AF79</f>
        <v/>
      </c>
      <c r="AG80" s="10">
        <f>AG77+AG78+AG79</f>
        <v/>
      </c>
      <c r="AH80" s="10">
        <f>AH77+AH78+AH79</f>
        <v/>
      </c>
      <c r="AI80" s="10">
        <f>AI77+AI78+AI79</f>
        <v/>
      </c>
      <c r="AJ80" s="10">
        <f>AJ77+AJ78+AJ79</f>
        <v/>
      </c>
      <c r="AK80" s="27">
        <f>Y80</f>
        <v/>
      </c>
      <c r="AL80" s="27">
        <f>AC80</f>
        <v/>
      </c>
      <c r="AM80" s="27">
        <f>AM77+AM78+AM79</f>
        <v/>
      </c>
      <c r="AN80" s="27">
        <f>AN77+AN78+AN79</f>
        <v/>
      </c>
      <c r="AO80" s="27">
        <f>AO77+AO78+AO79</f>
        <v/>
      </c>
    </row>
    <row r="81">
      <c r="D81" s="11" t="inlineStr">
        <is>
          <t>Recon: Intel Equity</t>
        </is>
      </c>
      <c r="G81" s="28">
        <f>IF(_reported!G21="","",G80-_reported!G21)</f>
        <v/>
      </c>
      <c r="H81" s="28">
        <f>IF(_reported!H21="","",H80-_reported!H21)</f>
        <v/>
      </c>
      <c r="I81" s="28">
        <f>IF(_reported!I21="","",I80-_reported!I21)</f>
        <v/>
      </c>
      <c r="J81" s="28">
        <f>IF(_reported!J21="","",J80-_reported!J21)</f>
        <v/>
      </c>
      <c r="K81" s="28">
        <f>IF(_reported!K21="","",K80-_reported!K21)</f>
        <v/>
      </c>
      <c r="L81" s="28">
        <f>IF(_reported!L21="","",L80-_reported!L21)</f>
        <v/>
      </c>
      <c r="M81" s="28">
        <f>IF(_reported!M21="","",M80-_reported!M21)</f>
        <v/>
      </c>
      <c r="N81" s="28">
        <f>IF(_reported!N21="","",N80-_reported!N21)</f>
        <v/>
      </c>
      <c r="O81" s="28">
        <f>IF(_reported!O21="","",O80-_reported!O21)</f>
        <v/>
      </c>
      <c r="P81" s="28">
        <f>IF(_reported!P21="","",P80-_reported!P21)</f>
        <v/>
      </c>
      <c r="Q81" s="28">
        <f>IF(_reported!Q21="","",Q80-_reported!Q21)</f>
        <v/>
      </c>
      <c r="R81" s="28">
        <f>IF(_reported!R21="","",R80-_reported!R21)</f>
        <v/>
      </c>
      <c r="S81" s="28">
        <f>IF(_reported!S21="","",S80-_reported!S21)</f>
        <v/>
      </c>
      <c r="T81" s="28">
        <f>IF(_reported!T21="","",T80-_reported!T21)</f>
        <v/>
      </c>
      <c r="U81" s="28">
        <f>IF(_reported!U21="","",U80-_reported!U21)</f>
        <v/>
      </c>
      <c r="V81" s="28">
        <f>IF(_reported!V21="","",V80-_reported!V21)</f>
        <v/>
      </c>
      <c r="W81" s="28">
        <f>IF(_reported!W21="","",W80-_reported!W21)</f>
        <v/>
      </c>
      <c r="X81" s="28">
        <f>IF(_reported!X21="","",X80-_reported!X21)</f>
        <v/>
      </c>
      <c r="Y81" s="28">
        <f>IF(_reported!Y21="","",Y80-_reported!Y21)</f>
        <v/>
      </c>
      <c r="Z81" s="28">
        <f>IF(_reported!Z21="","",Z80-_reported!Z21)</f>
        <v/>
      </c>
      <c r="AA81" s="28">
        <f>IF(_reported!AA21="","",AA80-_reported!AA21)</f>
        <v/>
      </c>
      <c r="AB81" s="28">
        <f>IF(_reported!AB21="","",AB80-_reported!AB21)</f>
        <v/>
      </c>
      <c r="AC81" s="28">
        <f>IF(_reported!AC21="","",AC80-_reported!AC21)</f>
        <v/>
      </c>
      <c r="AD81" s="28">
        <f>IF(_reported!AD21="","",AD80-_reported!AD21)</f>
        <v/>
      </c>
      <c r="AF81" s="28">
        <f>IF(_reported!AF21="","",AF80-_reported!AF21)</f>
        <v/>
      </c>
      <c r="AG81" s="28">
        <f>IF(_reported!AG21="","",AG80-_reported!AG21)</f>
        <v/>
      </c>
      <c r="AH81" s="28">
        <f>IF(_reported!AH21="","",AH80-_reported!AH21)</f>
        <v/>
      </c>
      <c r="AI81" s="28">
        <f>IF(_reported!AI21="","",AI80-_reported!AI21)</f>
        <v/>
      </c>
      <c r="AJ81" s="28">
        <f>IF(_reported!AJ21="","",AJ80-_reported!AJ21)</f>
        <v/>
      </c>
      <c r="AK81" s="28">
        <f>IF(_reported!AK21="","",AK80-_reported!AK21)</f>
        <v/>
      </c>
      <c r="AL81" s="28">
        <f>IF(_reported!AL21="","",AL80-_reported!AL21)</f>
        <v/>
      </c>
      <c r="AM81" s="28">
        <f>IF(_reported!AM21="","",AM80-_reported!AM21)</f>
        <v/>
      </c>
      <c r="AN81" s="28">
        <f>IF(_reported!AN21="","",AN80-_reported!AN21)</f>
        <v/>
      </c>
      <c r="AO81" s="28">
        <f>IF(_reported!AO21="","",AO80-_reported!AO21)</f>
        <v/>
      </c>
    </row>
    <row r="82">
      <c r="C82" s="9" t="inlineStr">
        <is>
          <t>Non-Controlling Interests</t>
        </is>
      </c>
      <c r="G82" s="8" t="n">
        <v>0</v>
      </c>
      <c r="H82" s="8" t="n">
        <v>0</v>
      </c>
      <c r="I82" s="8" t="n">
        <v>1863</v>
      </c>
      <c r="J82" s="8" t="n">
        <v>2344</v>
      </c>
      <c r="K82" s="8" t="n">
        <v>3454</v>
      </c>
      <c r="L82" s="8" t="n">
        <v>3873</v>
      </c>
      <c r="M82" s="8" t="n">
        <v>4375</v>
      </c>
      <c r="N82" s="8" t="n">
        <v>4783</v>
      </c>
      <c r="O82" s="8" t="n">
        <v>5205</v>
      </c>
      <c r="P82" s="8" t="n">
        <v>5332</v>
      </c>
      <c r="Q82" s="8" t="n">
        <v>5762</v>
      </c>
      <c r="R82" s="8" t="n">
        <v>6657</v>
      </c>
      <c r="S82" s="8" t="n">
        <v>7868</v>
      </c>
      <c r="T82" s="8" t="n">
        <v>10354</v>
      </c>
      <c r="U82" s="8" t="n">
        <v>12079</v>
      </c>
      <c r="V82" s="8" t="n">
        <v>13595</v>
      </c>
      <c r="W82" s="26">
        <f>V82+W34</f>
        <v/>
      </c>
      <c r="X82" s="26">
        <f>W82+X34</f>
        <v/>
      </c>
      <c r="Y82" s="26">
        <f>X82+Y34</f>
        <v/>
      </c>
      <c r="Z82" s="26">
        <f>Y82+Z34</f>
        <v/>
      </c>
      <c r="AA82" s="26">
        <f>Z82+AA34</f>
        <v/>
      </c>
      <c r="AB82" s="26">
        <f>AA82+AB34</f>
        <v/>
      </c>
      <c r="AC82" s="26">
        <f>AB82+AC34</f>
        <v/>
      </c>
      <c r="AD82" s="26">
        <f>AC82+AD34</f>
        <v/>
      </c>
      <c r="AF82" s="8" t="n">
        <v>0</v>
      </c>
      <c r="AG82" s="8" t="n">
        <v>1863</v>
      </c>
      <c r="AH82" s="8" t="n">
        <v>4375</v>
      </c>
      <c r="AI82" s="8" t="n">
        <v>5762</v>
      </c>
      <c r="AJ82" s="8" t="n">
        <v>12079</v>
      </c>
      <c r="AK82" s="26">
        <f>Y82</f>
        <v/>
      </c>
      <c r="AL82" s="26">
        <f>AC82</f>
        <v/>
      </c>
      <c r="AM82" s="26">
        <f>AL82+AM34</f>
        <v/>
      </c>
      <c r="AN82" s="26">
        <f>AM82+AN34</f>
        <v/>
      </c>
      <c r="AO82" s="26">
        <f>AN82+AO34</f>
        <v/>
      </c>
    </row>
    <row r="83">
      <c r="B83" s="7" t="inlineStr">
        <is>
          <t>Total Stockholders' Equity</t>
        </is>
      </c>
      <c r="G83" s="10">
        <f>G80+G82</f>
        <v/>
      </c>
      <c r="H83" s="10">
        <f>H80+H82</f>
        <v/>
      </c>
      <c r="I83" s="10">
        <f>I80+I82</f>
        <v/>
      </c>
      <c r="J83" s="10">
        <f>J80+J82</f>
        <v/>
      </c>
      <c r="K83" s="10">
        <f>K80+K82</f>
        <v/>
      </c>
      <c r="L83" s="10">
        <f>L80+L82</f>
        <v/>
      </c>
      <c r="M83" s="10">
        <f>M80+M82</f>
        <v/>
      </c>
      <c r="N83" s="10">
        <f>N80+N82</f>
        <v/>
      </c>
      <c r="O83" s="10">
        <f>O80+O82</f>
        <v/>
      </c>
      <c r="P83" s="10">
        <f>P80+P82</f>
        <v/>
      </c>
      <c r="Q83" s="10">
        <f>Q80+Q82</f>
        <v/>
      </c>
      <c r="R83" s="10">
        <f>R80+R82</f>
        <v/>
      </c>
      <c r="S83" s="10">
        <f>S80+S82</f>
        <v/>
      </c>
      <c r="T83" s="10">
        <f>T80+T82</f>
        <v/>
      </c>
      <c r="U83" s="10">
        <f>U80+U82</f>
        <v/>
      </c>
      <c r="V83" s="10">
        <f>V80+V82</f>
        <v/>
      </c>
      <c r="W83" s="27">
        <f>W80+W82</f>
        <v/>
      </c>
      <c r="X83" s="27">
        <f>X80+X82</f>
        <v/>
      </c>
      <c r="Y83" s="27">
        <f>Y80+Y82</f>
        <v/>
      </c>
      <c r="Z83" s="27">
        <f>Z80+Z82</f>
        <v/>
      </c>
      <c r="AA83" s="27">
        <f>AA80+AA82</f>
        <v/>
      </c>
      <c r="AB83" s="27">
        <f>AB80+AB82</f>
        <v/>
      </c>
      <c r="AC83" s="27">
        <f>AC80+AC82</f>
        <v/>
      </c>
      <c r="AD83" s="27">
        <f>AD80+AD82</f>
        <v/>
      </c>
      <c r="AF83" s="10">
        <f>AF80+AF82</f>
        <v/>
      </c>
      <c r="AG83" s="10">
        <f>AG80+AG82</f>
        <v/>
      </c>
      <c r="AH83" s="10">
        <f>AH80+AH82</f>
        <v/>
      </c>
      <c r="AI83" s="10">
        <f>AI80+AI82</f>
        <v/>
      </c>
      <c r="AJ83" s="10">
        <f>AJ80+AJ82</f>
        <v/>
      </c>
      <c r="AK83" s="27">
        <f>Y83</f>
        <v/>
      </c>
      <c r="AL83" s="27">
        <f>AC83</f>
        <v/>
      </c>
      <c r="AM83" s="27">
        <f>AM80+AM82</f>
        <v/>
      </c>
      <c r="AN83" s="27">
        <f>AN80+AN82</f>
        <v/>
      </c>
      <c r="AO83" s="27">
        <f>AO80+AO82</f>
        <v/>
      </c>
    </row>
    <row r="84">
      <c r="D84" s="11" t="inlineStr">
        <is>
          <t>Recon: Total Equity</t>
        </is>
      </c>
      <c r="G84" s="28">
        <f>IF(_reported!G22="","",G83-_reported!G22)</f>
        <v/>
      </c>
      <c r="H84" s="28">
        <f>IF(_reported!H22="","",H83-_reported!H22)</f>
        <v/>
      </c>
      <c r="I84" s="28">
        <f>IF(_reported!I22="","",I83-_reported!I22)</f>
        <v/>
      </c>
      <c r="J84" s="28">
        <f>IF(_reported!J22="","",J83-_reported!J22)</f>
        <v/>
      </c>
      <c r="K84" s="28">
        <f>IF(_reported!K22="","",K83-_reported!K22)</f>
        <v/>
      </c>
      <c r="L84" s="28">
        <f>IF(_reported!L22="","",L83-_reported!L22)</f>
        <v/>
      </c>
      <c r="M84" s="28">
        <f>IF(_reported!M22="","",M83-_reported!M22)</f>
        <v/>
      </c>
      <c r="N84" s="28">
        <f>IF(_reported!N22="","",N83-_reported!N22)</f>
        <v/>
      </c>
      <c r="O84" s="28">
        <f>IF(_reported!O22="","",O83-_reported!O22)</f>
        <v/>
      </c>
      <c r="P84" s="28">
        <f>IF(_reported!P22="","",P83-_reported!P22)</f>
        <v/>
      </c>
      <c r="Q84" s="28">
        <f>IF(_reported!Q22="","",Q83-_reported!Q22)</f>
        <v/>
      </c>
      <c r="R84" s="28">
        <f>IF(_reported!R22="","",R83-_reported!R22)</f>
        <v/>
      </c>
      <c r="S84" s="28">
        <f>IF(_reported!S22="","",S83-_reported!S22)</f>
        <v/>
      </c>
      <c r="T84" s="28">
        <f>IF(_reported!T22="","",T83-_reported!T22)</f>
        <v/>
      </c>
      <c r="U84" s="28">
        <f>IF(_reported!U22="","",U83-_reported!U22)</f>
        <v/>
      </c>
      <c r="V84" s="28">
        <f>IF(_reported!V22="","",V83-_reported!V22)</f>
        <v/>
      </c>
      <c r="W84" s="28">
        <f>IF(_reported!W22="","",W83-_reported!W22)</f>
        <v/>
      </c>
      <c r="X84" s="28">
        <f>IF(_reported!X22="","",X83-_reported!X22)</f>
        <v/>
      </c>
      <c r="Y84" s="28">
        <f>IF(_reported!Y22="","",Y83-_reported!Y22)</f>
        <v/>
      </c>
      <c r="Z84" s="28">
        <f>IF(_reported!Z22="","",Z83-_reported!Z22)</f>
        <v/>
      </c>
      <c r="AA84" s="28">
        <f>IF(_reported!AA22="","",AA83-_reported!AA22)</f>
        <v/>
      </c>
      <c r="AB84" s="28">
        <f>IF(_reported!AB22="","",AB83-_reported!AB22)</f>
        <v/>
      </c>
      <c r="AC84" s="28">
        <f>IF(_reported!AC22="","",AC83-_reported!AC22)</f>
        <v/>
      </c>
      <c r="AD84" s="28">
        <f>IF(_reported!AD22="","",AD83-_reported!AD22)</f>
        <v/>
      </c>
      <c r="AF84" s="28">
        <f>IF(_reported!AF22="","",AF83-_reported!AF22)</f>
        <v/>
      </c>
      <c r="AG84" s="28">
        <f>IF(_reported!AG22="","",AG83-_reported!AG22)</f>
        <v/>
      </c>
      <c r="AH84" s="28">
        <f>IF(_reported!AH22="","",AH83-_reported!AH22)</f>
        <v/>
      </c>
      <c r="AI84" s="28">
        <f>IF(_reported!AI22="","",AI83-_reported!AI22)</f>
        <v/>
      </c>
      <c r="AJ84" s="28">
        <f>IF(_reported!AJ22="","",AJ83-_reported!AJ22)</f>
        <v/>
      </c>
      <c r="AK84" s="28">
        <f>IF(_reported!AK22="","",AK83-_reported!AK22)</f>
        <v/>
      </c>
      <c r="AL84" s="28">
        <f>IF(_reported!AL22="","",AL83-_reported!AL22)</f>
        <v/>
      </c>
      <c r="AM84" s="28">
        <f>IF(_reported!AM22="","",AM83-_reported!AM22)</f>
        <v/>
      </c>
      <c r="AN84" s="28">
        <f>IF(_reported!AN22="","",AN83-_reported!AN22)</f>
        <v/>
      </c>
      <c r="AO84" s="28">
        <f>IF(_reported!AO22="","",AO83-_reported!AO22)</f>
        <v/>
      </c>
    </row>
    <row r="86">
      <c r="B86" s="7" t="inlineStr">
        <is>
          <t>Total Liabilities &amp; Equity</t>
        </is>
      </c>
      <c r="G86" s="10">
        <f>G75+G83</f>
        <v/>
      </c>
      <c r="H86" s="10">
        <f>H75+H83</f>
        <v/>
      </c>
      <c r="I86" s="10">
        <f>I75+I83</f>
        <v/>
      </c>
      <c r="J86" s="10">
        <f>J75+J83</f>
        <v/>
      </c>
      <c r="K86" s="10">
        <f>K75+K83</f>
        <v/>
      </c>
      <c r="L86" s="10">
        <f>L75+L83</f>
        <v/>
      </c>
      <c r="M86" s="10">
        <f>M75+M83</f>
        <v/>
      </c>
      <c r="N86" s="10">
        <f>N75+N83</f>
        <v/>
      </c>
      <c r="O86" s="10">
        <f>O75+O83</f>
        <v/>
      </c>
      <c r="P86" s="10">
        <f>P75+P83</f>
        <v/>
      </c>
      <c r="Q86" s="10">
        <f>Q75+Q83</f>
        <v/>
      </c>
      <c r="R86" s="10">
        <f>R75+R83</f>
        <v/>
      </c>
      <c r="S86" s="10">
        <f>S75+S83</f>
        <v/>
      </c>
      <c r="T86" s="10">
        <f>T75+T83</f>
        <v/>
      </c>
      <c r="U86" s="10">
        <f>U75+U83</f>
        <v/>
      </c>
      <c r="V86" s="10">
        <f>V75+V83</f>
        <v/>
      </c>
      <c r="W86" s="27">
        <f>W75+W83</f>
        <v/>
      </c>
      <c r="X86" s="27">
        <f>X75+X83</f>
        <v/>
      </c>
      <c r="Y86" s="27">
        <f>Y75+Y83</f>
        <v/>
      </c>
      <c r="Z86" s="27">
        <f>Z75+Z83</f>
        <v/>
      </c>
      <c r="AA86" s="27">
        <f>AA75+AA83</f>
        <v/>
      </c>
      <c r="AB86" s="27">
        <f>AB75+AB83</f>
        <v/>
      </c>
      <c r="AC86" s="27">
        <f>AC75+AC83</f>
        <v/>
      </c>
      <c r="AD86" s="27">
        <f>AD75+AD83</f>
        <v/>
      </c>
      <c r="AF86" s="10">
        <f>AF75+AF83</f>
        <v/>
      </c>
      <c r="AG86" s="10">
        <f>AG75+AG83</f>
        <v/>
      </c>
      <c r="AH86" s="10">
        <f>AH75+AH83</f>
        <v/>
      </c>
      <c r="AI86" s="10">
        <f>AI75+AI83</f>
        <v/>
      </c>
      <c r="AJ86" s="10">
        <f>AJ75+AJ83</f>
        <v/>
      </c>
      <c r="AK86" s="27">
        <f>Y86</f>
        <v/>
      </c>
      <c r="AL86" s="27">
        <f>AC86</f>
        <v/>
      </c>
      <c r="AM86" s="27">
        <f>AM75+AM83</f>
        <v/>
      </c>
      <c r="AN86" s="27">
        <f>AN75+AN83</f>
        <v/>
      </c>
      <c r="AO86" s="27">
        <f>AO75+AO83</f>
        <v/>
      </c>
    </row>
    <row r="87">
      <c r="D87" s="11" t="inlineStr">
        <is>
          <t>Recon: TL&amp;E</t>
        </is>
      </c>
      <c r="G87" s="28">
        <f>IF(_reported!G23="","",G86-_reported!G23)</f>
        <v/>
      </c>
      <c r="H87" s="28">
        <f>IF(_reported!H23="","",H86-_reported!H23)</f>
        <v/>
      </c>
      <c r="I87" s="28">
        <f>IF(_reported!I23="","",I86-_reported!I23)</f>
        <v/>
      </c>
      <c r="J87" s="28">
        <f>IF(_reported!J23="","",J86-_reported!J23)</f>
        <v/>
      </c>
      <c r="K87" s="28">
        <f>IF(_reported!K23="","",K86-_reported!K23)</f>
        <v/>
      </c>
      <c r="L87" s="28">
        <f>IF(_reported!L23="","",L86-_reported!L23)</f>
        <v/>
      </c>
      <c r="M87" s="28">
        <f>IF(_reported!M23="","",M86-_reported!M23)</f>
        <v/>
      </c>
      <c r="N87" s="28">
        <f>IF(_reported!N23="","",N86-_reported!N23)</f>
        <v/>
      </c>
      <c r="O87" s="28">
        <f>IF(_reported!O23="","",O86-_reported!O23)</f>
        <v/>
      </c>
      <c r="P87" s="28">
        <f>IF(_reported!P23="","",P86-_reported!P23)</f>
        <v/>
      </c>
      <c r="Q87" s="28">
        <f>IF(_reported!Q23="","",Q86-_reported!Q23)</f>
        <v/>
      </c>
      <c r="R87" s="28">
        <f>IF(_reported!R23="","",R86-_reported!R23)</f>
        <v/>
      </c>
      <c r="S87" s="28">
        <f>IF(_reported!S23="","",S86-_reported!S23)</f>
        <v/>
      </c>
      <c r="T87" s="28">
        <f>IF(_reported!T23="","",T86-_reported!T23)</f>
        <v/>
      </c>
      <c r="U87" s="28">
        <f>IF(_reported!U23="","",U86-_reported!U23)</f>
        <v/>
      </c>
      <c r="V87" s="28">
        <f>IF(_reported!V23="","",V86-_reported!V23)</f>
        <v/>
      </c>
      <c r="W87" s="28">
        <f>IF(_reported!W23="","",W86-_reported!W23)</f>
        <v/>
      </c>
      <c r="X87" s="28">
        <f>IF(_reported!X23="","",X86-_reported!X23)</f>
        <v/>
      </c>
      <c r="Y87" s="28">
        <f>IF(_reported!Y23="","",Y86-_reported!Y23)</f>
        <v/>
      </c>
      <c r="Z87" s="28">
        <f>IF(_reported!Z23="","",Z86-_reported!Z23)</f>
        <v/>
      </c>
      <c r="AA87" s="28">
        <f>IF(_reported!AA23="","",AA86-_reported!AA23)</f>
        <v/>
      </c>
      <c r="AB87" s="28">
        <f>IF(_reported!AB23="","",AB86-_reported!AB23)</f>
        <v/>
      </c>
      <c r="AC87" s="28">
        <f>IF(_reported!AC23="","",AC86-_reported!AC23)</f>
        <v/>
      </c>
      <c r="AD87" s="28">
        <f>IF(_reported!AD23="","",AD86-_reported!AD23)</f>
        <v/>
      </c>
      <c r="AF87" s="28">
        <f>IF(_reported!AF23="","",AF86-_reported!AF23)</f>
        <v/>
      </c>
      <c r="AG87" s="28">
        <f>IF(_reported!AG23="","",AG86-_reported!AG23)</f>
        <v/>
      </c>
      <c r="AH87" s="28">
        <f>IF(_reported!AH23="","",AH86-_reported!AH23)</f>
        <v/>
      </c>
      <c r="AI87" s="28">
        <f>IF(_reported!AI23="","",AI86-_reported!AI23)</f>
        <v/>
      </c>
      <c r="AJ87" s="28">
        <f>IF(_reported!AJ23="","",AJ86-_reported!AJ23)</f>
        <v/>
      </c>
      <c r="AK87" s="28">
        <f>IF(_reported!AK23="","",AK86-_reported!AK23)</f>
        <v/>
      </c>
      <c r="AL87" s="28">
        <f>IF(_reported!AL23="","",AL86-_reported!AL23)</f>
        <v/>
      </c>
      <c r="AM87" s="28">
        <f>IF(_reported!AM23="","",AM86-_reported!AM23)</f>
        <v/>
      </c>
      <c r="AN87" s="28">
        <f>IF(_reported!AN23="","",AN86-_reported!AN23)</f>
        <v/>
      </c>
      <c r="AO87" s="28">
        <f>IF(_reported!AO23="","",AO86-_reported!AO23)</f>
        <v/>
      </c>
    </row>
    <row r="89">
      <c r="B89" s="16" t="inlineStr">
        <is>
          <t>BS Parity (TA − TL&amp;E; must = $0)</t>
        </is>
      </c>
      <c r="G89" s="33">
        <f>G60-G86</f>
        <v/>
      </c>
      <c r="H89" s="33">
        <f>H60-H86</f>
        <v/>
      </c>
      <c r="I89" s="33">
        <f>I60-I86</f>
        <v/>
      </c>
      <c r="J89" s="33">
        <f>J60-J86</f>
        <v/>
      </c>
      <c r="K89" s="33">
        <f>K60-K86</f>
        <v/>
      </c>
      <c r="L89" s="33">
        <f>L60-L86</f>
        <v/>
      </c>
      <c r="M89" s="33">
        <f>M60-M86</f>
        <v/>
      </c>
      <c r="N89" s="33">
        <f>N60-N86</f>
        <v/>
      </c>
      <c r="O89" s="33">
        <f>O60-O86</f>
        <v/>
      </c>
      <c r="P89" s="33">
        <f>P60-P86</f>
        <v/>
      </c>
      <c r="Q89" s="33">
        <f>Q60-Q86</f>
        <v/>
      </c>
      <c r="R89" s="33">
        <f>R60-R86</f>
        <v/>
      </c>
      <c r="S89" s="33">
        <f>S60-S86</f>
        <v/>
      </c>
      <c r="T89" s="33">
        <f>T60-T86</f>
        <v/>
      </c>
      <c r="U89" s="33">
        <f>U60-U86</f>
        <v/>
      </c>
      <c r="V89" s="33">
        <f>V60-V86</f>
        <v/>
      </c>
      <c r="W89" s="27">
        <f>W60-W86</f>
        <v/>
      </c>
      <c r="X89" s="27">
        <f>X60-X86</f>
        <v/>
      </c>
      <c r="Y89" s="27">
        <f>Y60-Y86</f>
        <v/>
      </c>
      <c r="Z89" s="27">
        <f>Z60-Z86</f>
        <v/>
      </c>
      <c r="AA89" s="27">
        <f>AA60-AA86</f>
        <v/>
      </c>
      <c r="AB89" s="27">
        <f>AB60-AB86</f>
        <v/>
      </c>
      <c r="AC89" s="27">
        <f>AC60-AC86</f>
        <v/>
      </c>
      <c r="AD89" s="27">
        <f>AD60-AD86</f>
        <v/>
      </c>
      <c r="AF89" s="33">
        <f>AF60-AF86</f>
        <v/>
      </c>
      <c r="AG89" s="33">
        <f>AG60-AG86</f>
        <v/>
      </c>
      <c r="AH89" s="33">
        <f>AH60-AH86</f>
        <v/>
      </c>
      <c r="AI89" s="33">
        <f>AI60-AI86</f>
        <v/>
      </c>
      <c r="AJ89" s="33">
        <f>AJ60-AJ86</f>
        <v/>
      </c>
      <c r="AK89" s="27">
        <f>Y89</f>
        <v/>
      </c>
      <c r="AL89" s="27">
        <f>AC89</f>
        <v/>
      </c>
      <c r="AM89" s="27">
        <f>AM60-AM86</f>
        <v/>
      </c>
      <c r="AN89" s="27">
        <f>AN60-AN86</f>
        <v/>
      </c>
      <c r="AO89" s="27">
        <f>AO60-AO86</f>
        <v/>
      </c>
    </row>
    <row r="92">
      <c r="B92" s="18" t="inlineStr">
        <is>
          <t>Cash Flow Statement</t>
        </is>
      </c>
      <c r="C92" s="18" t="n"/>
      <c r="D92" s="18" t="n"/>
      <c r="E92" s="18" t="n"/>
      <c r="F92" s="18" t="n"/>
      <c r="G92" s="18" t="n"/>
      <c r="H92" s="18" t="n"/>
      <c r="I92" s="18" t="n"/>
      <c r="J92" s="18" t="n"/>
      <c r="K92" s="18" t="n"/>
      <c r="L92" s="18" t="n"/>
      <c r="M92" s="18" t="n"/>
      <c r="N92" s="18" t="n"/>
      <c r="O92" s="18" t="n"/>
      <c r="P92" s="18" t="n"/>
      <c r="Q92" s="18" t="n"/>
      <c r="R92" s="18" t="n"/>
      <c r="S92" s="18" t="n"/>
      <c r="T92" s="18" t="n"/>
      <c r="U92" s="18" t="n"/>
      <c r="V92" s="18" t="n"/>
      <c r="W92" s="18" t="n"/>
      <c r="X92" s="18" t="n"/>
      <c r="Y92" s="18" t="n"/>
      <c r="Z92" s="18" t="n"/>
      <c r="AA92" s="18" t="n"/>
      <c r="AB92" s="18" t="n"/>
      <c r="AC92" s="18" t="n"/>
      <c r="AD92" s="18" t="n"/>
      <c r="AF92" s="18" t="n"/>
      <c r="AG92" s="18" t="n"/>
      <c r="AH92" s="18" t="n"/>
      <c r="AI92" s="18" t="n"/>
      <c r="AJ92" s="18" t="n"/>
      <c r="AK92" s="18" t="n"/>
      <c r="AL92" s="18" t="n"/>
      <c r="AM92" s="18" t="n"/>
      <c r="AN92" s="18" t="n"/>
      <c r="AO92" s="18" t="n"/>
    </row>
    <row r="94">
      <c r="C94" s="9" t="inlineStr">
        <is>
          <t>Net Income</t>
        </is>
      </c>
      <c r="G94" s="19">
        <f>G31</f>
        <v/>
      </c>
      <c r="H94" s="19">
        <f>H31</f>
        <v/>
      </c>
      <c r="I94" s="19">
        <f>I31</f>
        <v/>
      </c>
      <c r="J94" s="19">
        <f>J31</f>
        <v/>
      </c>
      <c r="K94" s="19">
        <f>K31</f>
        <v/>
      </c>
      <c r="L94" s="19">
        <f>L31</f>
        <v/>
      </c>
      <c r="M94" s="19">
        <f>M31</f>
        <v/>
      </c>
      <c r="N94" s="19">
        <f>N31</f>
        <v/>
      </c>
      <c r="O94" s="19">
        <f>O31</f>
        <v/>
      </c>
      <c r="P94" s="19">
        <f>P31</f>
        <v/>
      </c>
      <c r="Q94" s="19">
        <f>Q31</f>
        <v/>
      </c>
      <c r="R94" s="19">
        <f>R31</f>
        <v/>
      </c>
      <c r="S94" s="19">
        <f>S31</f>
        <v/>
      </c>
      <c r="T94" s="19">
        <f>T31</f>
        <v/>
      </c>
      <c r="U94" s="19">
        <f>U31</f>
        <v/>
      </c>
      <c r="V94" s="19">
        <f>V31</f>
        <v/>
      </c>
      <c r="W94" s="26">
        <f>W31</f>
        <v/>
      </c>
      <c r="X94" s="26">
        <f>X31</f>
        <v/>
      </c>
      <c r="Y94" s="26">
        <f>Y31</f>
        <v/>
      </c>
      <c r="Z94" s="26">
        <f>Z31</f>
        <v/>
      </c>
      <c r="AA94" s="26">
        <f>AA31</f>
        <v/>
      </c>
      <c r="AB94" s="26">
        <f>AB31</f>
        <v/>
      </c>
      <c r="AC94" s="26">
        <f>AC31</f>
        <v/>
      </c>
      <c r="AD94" s="26">
        <f>AD31</f>
        <v/>
      </c>
      <c r="AF94" s="19">
        <f>AF31</f>
        <v/>
      </c>
      <c r="AG94" s="19">
        <f>AG31</f>
        <v/>
      </c>
      <c r="AH94" s="19">
        <f>AH31</f>
        <v/>
      </c>
      <c r="AI94" s="19">
        <f>AI31</f>
        <v/>
      </c>
      <c r="AJ94" s="19">
        <f>AJ31</f>
        <v/>
      </c>
      <c r="AK94" s="26">
        <f>V94+W94+X94+Y94</f>
        <v/>
      </c>
      <c r="AL94" s="26">
        <f>Z94+AA94+AB94+AC94</f>
        <v/>
      </c>
      <c r="AM94" s="26">
        <f>AM31</f>
        <v/>
      </c>
      <c r="AN94" s="26">
        <f>AN31</f>
        <v/>
      </c>
      <c r="AO94" s="26">
        <f>AO31</f>
        <v/>
      </c>
    </row>
    <row r="95">
      <c r="C95" s="9" t="inlineStr">
        <is>
          <t>Depreciation</t>
        </is>
      </c>
      <c r="G95" s="8" t="n">
        <v>2681</v>
      </c>
      <c r="H95" s="8" t="n">
        <v>2781</v>
      </c>
      <c r="I95" s="8" t="n">
        <v>2819</v>
      </c>
      <c r="J95" s="8" t="n">
        <v>1901</v>
      </c>
      <c r="K95" s="8" t="n">
        <v>1832</v>
      </c>
      <c r="L95" s="8" t="n">
        <v>2020</v>
      </c>
      <c r="M95" s="8" t="n">
        <v>2094</v>
      </c>
      <c r="N95" s="8" t="n">
        <v>2200</v>
      </c>
      <c r="O95" s="8" t="n">
        <v>2203</v>
      </c>
      <c r="P95" s="8" t="n">
        <v>3248</v>
      </c>
      <c r="Q95" s="8" t="n">
        <v>2300</v>
      </c>
      <c r="R95" s="8" t="n">
        <v>2425</v>
      </c>
      <c r="S95" s="8" t="n">
        <v>2788</v>
      </c>
      <c r="T95" s="8" t="n">
        <v>2758</v>
      </c>
      <c r="U95" s="8" t="n">
        <v>2786</v>
      </c>
      <c r="V95" s="8" t="n">
        <v>2902</v>
      </c>
      <c r="W95" s="29" t="n">
        <v>2900</v>
      </c>
      <c r="X95" s="29" t="n">
        <v>2950</v>
      </c>
      <c r="Y95" s="29" t="n">
        <v>3000</v>
      </c>
      <c r="Z95" s="29" t="n">
        <v>3050</v>
      </c>
      <c r="AA95" s="29" t="n">
        <v>3100</v>
      </c>
      <c r="AB95" s="29" t="n">
        <v>3100</v>
      </c>
      <c r="AC95" s="29" t="n">
        <v>3100</v>
      </c>
      <c r="AD95" s="29" t="n">
        <v>3100</v>
      </c>
      <c r="AF95" s="8" t="n">
        <v>9953</v>
      </c>
      <c r="AG95" s="8" t="n">
        <v>11128</v>
      </c>
      <c r="AH95" s="8" t="n">
        <v>7847</v>
      </c>
      <c r="AI95" s="8" t="n">
        <v>9951</v>
      </c>
      <c r="AJ95" s="8" t="n">
        <v>10757</v>
      </c>
      <c r="AK95" s="26">
        <f>V95+W95+X95+Y95</f>
        <v/>
      </c>
      <c r="AL95" s="26">
        <f>Z95+AA95+AB95+AC95</f>
        <v/>
      </c>
      <c r="AM95" s="29" t="n">
        <v>12400</v>
      </c>
      <c r="AN95" s="29" t="n">
        <v>12400</v>
      </c>
      <c r="AO95" s="29" t="n">
        <v>12400</v>
      </c>
    </row>
    <row r="96">
      <c r="C96" s="9" t="inlineStr">
        <is>
          <t>Share-based Compensation</t>
        </is>
      </c>
      <c r="G96" s="8" t="n">
        <v>892</v>
      </c>
      <c r="H96" s="8" t="n">
        <v>793</v>
      </c>
      <c r="I96" s="8" t="n">
        <v>736</v>
      </c>
      <c r="J96" s="8" t="n">
        <v>739</v>
      </c>
      <c r="K96" s="8" t="n">
        <v>922</v>
      </c>
      <c r="L96" s="8" t="n">
        <v>772</v>
      </c>
      <c r="M96" s="8" t="n">
        <v>796</v>
      </c>
      <c r="N96" s="8" t="n">
        <v>1179</v>
      </c>
      <c r="O96" s="8" t="n">
        <v>780</v>
      </c>
      <c r="P96" s="8" t="n">
        <v>800</v>
      </c>
      <c r="Q96" s="8" t="n">
        <v>651</v>
      </c>
      <c r="R96" s="8" t="n">
        <v>684</v>
      </c>
      <c r="S96" s="8" t="n">
        <v>664</v>
      </c>
      <c r="T96" s="8" t="n">
        <v>548</v>
      </c>
      <c r="U96" s="8" t="n">
        <v>538</v>
      </c>
      <c r="V96" s="8" t="n">
        <v>621</v>
      </c>
      <c r="W96" s="29" t="n">
        <v>625</v>
      </c>
      <c r="X96" s="29" t="n">
        <v>625</v>
      </c>
      <c r="Y96" s="29" t="n">
        <v>625</v>
      </c>
      <c r="Z96" s="29" t="n">
        <v>625</v>
      </c>
      <c r="AA96" s="29" t="n">
        <v>625</v>
      </c>
      <c r="AB96" s="29" t="n">
        <v>625</v>
      </c>
      <c r="AC96" s="29" t="n">
        <v>625</v>
      </c>
      <c r="AD96" s="29" t="n">
        <v>625</v>
      </c>
      <c r="AF96" s="8" t="n">
        <v>2036</v>
      </c>
      <c r="AG96" s="8" t="n">
        <v>3128</v>
      </c>
      <c r="AH96" s="8" t="n">
        <v>3229</v>
      </c>
      <c r="AI96" s="8" t="n">
        <v>3410</v>
      </c>
      <c r="AJ96" s="8" t="n">
        <v>2434</v>
      </c>
      <c r="AK96" s="26">
        <f>V96+W96+X96+Y96</f>
        <v/>
      </c>
      <c r="AL96" s="26">
        <f>Z96+AA96+AB96+AC96</f>
        <v/>
      </c>
      <c r="AM96" s="29" t="n">
        <v>2500</v>
      </c>
      <c r="AN96" s="29" t="n">
        <v>2500</v>
      </c>
      <c r="AO96" s="29" t="n">
        <v>2500</v>
      </c>
    </row>
    <row r="97">
      <c r="C97" s="9" t="inlineStr">
        <is>
          <t>Amortization of Intangibles</t>
        </is>
      </c>
      <c r="G97" s="8" t="n">
        <v>467</v>
      </c>
      <c r="H97" s="8" t="n">
        <v>471</v>
      </c>
      <c r="I97" s="8" t="n">
        <v>468</v>
      </c>
      <c r="J97" s="8" t="n">
        <v>465</v>
      </c>
      <c r="K97" s="8" t="n">
        <v>444</v>
      </c>
      <c r="L97" s="8" t="n">
        <v>427</v>
      </c>
      <c r="M97" s="8" t="n">
        <v>419</v>
      </c>
      <c r="N97" s="8" t="n">
        <v>351</v>
      </c>
      <c r="O97" s="8" t="n">
        <v>366</v>
      </c>
      <c r="P97" s="8" t="n">
        <v>364</v>
      </c>
      <c r="Q97" s="8" t="n">
        <v>347</v>
      </c>
      <c r="R97" s="8" t="n">
        <v>249</v>
      </c>
      <c r="S97" s="8" t="n">
        <v>225</v>
      </c>
      <c r="T97" s="8" t="n">
        <v>234</v>
      </c>
      <c r="U97" s="8" t="n">
        <v>241</v>
      </c>
      <c r="V97" s="8" t="n">
        <v>234</v>
      </c>
      <c r="W97" s="29" t="n">
        <v>230</v>
      </c>
      <c r="X97" s="29" t="n">
        <v>225</v>
      </c>
      <c r="Y97" s="29" t="n">
        <v>220</v>
      </c>
      <c r="Z97" s="29" t="n">
        <v>215</v>
      </c>
      <c r="AA97" s="29" t="n">
        <v>210</v>
      </c>
      <c r="AB97" s="29" t="n">
        <v>205</v>
      </c>
      <c r="AC97" s="29" t="n">
        <v>200</v>
      </c>
      <c r="AD97" s="29" t="n">
        <v>195</v>
      </c>
      <c r="AF97" s="8" t="n">
        <v>1839</v>
      </c>
      <c r="AG97" s="8" t="n">
        <v>1907</v>
      </c>
      <c r="AH97" s="8" t="n">
        <v>1755</v>
      </c>
      <c r="AI97" s="8" t="n">
        <v>1428</v>
      </c>
      <c r="AJ97" s="8" t="n">
        <v>949</v>
      </c>
      <c r="AK97" s="26">
        <f>V97+W97+X97+Y97</f>
        <v/>
      </c>
      <c r="AL97" s="26">
        <f>Z97+AA97+AB97+AC97</f>
        <v/>
      </c>
      <c r="AM97" s="29" t="n">
        <v>700</v>
      </c>
      <c r="AN97" s="29" t="n">
        <v>600</v>
      </c>
      <c r="AO97" s="29" t="n">
        <v>500</v>
      </c>
    </row>
    <row r="98">
      <c r="C98" s="9" t="inlineStr">
        <is>
          <t>Restructuring</t>
        </is>
      </c>
      <c r="G98" s="8" t="n">
        <v>56</v>
      </c>
      <c r="H98" s="8" t="n">
        <v>592</v>
      </c>
      <c r="I98" s="8" t="n">
        <v>409</v>
      </c>
      <c r="J98" s="8" t="n">
        <v>55</v>
      </c>
      <c r="K98" s="8" t="n">
        <v>200</v>
      </c>
      <c r="L98" s="8" t="n">
        <v>463</v>
      </c>
      <c r="M98" s="8" t="n">
        <v>-1142</v>
      </c>
      <c r="N98" s="8" t="n">
        <v>348</v>
      </c>
      <c r="O98" s="8" t="n">
        <v>943</v>
      </c>
      <c r="P98" s="8" t="n">
        <v>2335</v>
      </c>
      <c r="Q98" s="8" t="n">
        <v>-135</v>
      </c>
      <c r="R98" s="8" t="n">
        <v>0</v>
      </c>
      <c r="S98" s="8" t="n">
        <v>382</v>
      </c>
      <c r="T98" s="8" t="n">
        <v>-10</v>
      </c>
      <c r="U98" s="8" t="n">
        <v>104</v>
      </c>
      <c r="V98" s="8" t="n">
        <v>3965</v>
      </c>
      <c r="W98" s="29" t="n">
        <v>100</v>
      </c>
      <c r="X98" s="29" t="n">
        <v>100</v>
      </c>
      <c r="Y98" s="29" t="n">
        <v>50</v>
      </c>
      <c r="Z98" s="29" t="n">
        <v>0</v>
      </c>
      <c r="AA98" s="29" t="n">
        <v>0</v>
      </c>
      <c r="AB98" s="29" t="n">
        <v>0</v>
      </c>
      <c r="AC98" s="29" t="n">
        <v>0</v>
      </c>
      <c r="AD98" s="29" t="n">
        <v>0</v>
      </c>
      <c r="AF98" s="8" t="n">
        <v>2626</v>
      </c>
      <c r="AG98" s="8" t="n">
        <v>1074</v>
      </c>
      <c r="AH98" s="8" t="n">
        <v>-424</v>
      </c>
      <c r="AI98" s="8" t="n">
        <v>3491</v>
      </c>
      <c r="AJ98" s="8" t="n">
        <v>476</v>
      </c>
      <c r="AK98" s="26">
        <f>V98+W98+X98+Y98</f>
        <v/>
      </c>
      <c r="AL98" s="26">
        <f>Z98+AA98+AB98+AC98</f>
        <v/>
      </c>
      <c r="AM98" s="29" t="n">
        <v>0</v>
      </c>
      <c r="AN98" s="29" t="n">
        <v>0</v>
      </c>
      <c r="AO98" s="29" t="n">
        <v>0</v>
      </c>
    </row>
    <row r="99">
      <c r="C99" s="9" t="inlineStr">
        <is>
          <t>Deferred Taxes</t>
        </is>
      </c>
      <c r="G99" s="8" t="n">
        <v>0</v>
      </c>
      <c r="H99" s="8" t="n">
        <v>0</v>
      </c>
      <c r="I99" s="8" t="n">
        <v>0</v>
      </c>
      <c r="J99" s="8" t="n">
        <v>0</v>
      </c>
      <c r="K99" s="8" t="n">
        <v>0</v>
      </c>
      <c r="L99" s="8" t="n">
        <v>0</v>
      </c>
      <c r="M99" s="8" t="n">
        <v>0</v>
      </c>
      <c r="N99" s="8" t="n">
        <v>0</v>
      </c>
      <c r="O99" s="8" t="n">
        <v>0</v>
      </c>
      <c r="P99" s="8" t="n">
        <v>6368</v>
      </c>
      <c r="Q99" s="8" t="n">
        <v>-236</v>
      </c>
      <c r="R99" s="8" t="n">
        <v>19</v>
      </c>
      <c r="S99" s="8" t="n">
        <v>87</v>
      </c>
      <c r="T99" s="8" t="n">
        <v>17</v>
      </c>
      <c r="U99" s="8" t="n">
        <v>205</v>
      </c>
      <c r="V99" s="8" t="n">
        <v>-9</v>
      </c>
      <c r="W99" s="29" t="n">
        <v>0</v>
      </c>
      <c r="X99" s="29" t="n">
        <v>0</v>
      </c>
      <c r="Y99" s="29" t="n">
        <v>0</v>
      </c>
      <c r="Z99" s="29" t="n">
        <v>0</v>
      </c>
      <c r="AA99" s="29" t="n">
        <v>0</v>
      </c>
      <c r="AB99" s="29" t="n">
        <v>0</v>
      </c>
      <c r="AC99" s="29" t="n">
        <v>0</v>
      </c>
      <c r="AD99" s="29" t="n">
        <v>0</v>
      </c>
      <c r="AF99" s="8" t="n">
        <v>0</v>
      </c>
      <c r="AG99" s="8" t="n">
        <v>0</v>
      </c>
      <c r="AH99" s="8" t="n">
        <v>0</v>
      </c>
      <c r="AI99" s="8" t="n">
        <v>6132</v>
      </c>
      <c r="AJ99" s="8" t="n">
        <v>328</v>
      </c>
      <c r="AK99" s="26">
        <f>V99+W99+X99+Y99</f>
        <v/>
      </c>
      <c r="AL99" s="26">
        <f>Z99+AA99+AB99+AC99</f>
        <v/>
      </c>
      <c r="AM99" s="29" t="n">
        <v>0</v>
      </c>
      <c r="AN99" s="29" t="n">
        <v>0</v>
      </c>
      <c r="AO99" s="29" t="n">
        <v>0</v>
      </c>
    </row>
    <row r="100">
      <c r="C100" s="9" t="inlineStr">
        <is>
          <t>(Gains) Losses on Equity Investments</t>
        </is>
      </c>
      <c r="G100" s="8" t="n">
        <v>95</v>
      </c>
      <c r="H100" s="8" t="n">
        <v>155</v>
      </c>
      <c r="I100" s="8" t="n">
        <v>-179</v>
      </c>
      <c r="J100" s="8" t="n">
        <v>-167</v>
      </c>
      <c r="K100" s="8" t="n">
        <v>21</v>
      </c>
      <c r="L100" s="8" t="n">
        <v>193</v>
      </c>
      <c r="M100" s="8" t="n">
        <v>-89</v>
      </c>
      <c r="N100" s="8" t="n">
        <v>-208</v>
      </c>
      <c r="O100" s="8" t="n">
        <v>124</v>
      </c>
      <c r="P100" s="8" t="n">
        <v>159</v>
      </c>
      <c r="Q100" s="8" t="n">
        <v>-321</v>
      </c>
      <c r="R100" s="8" t="n">
        <v>112</v>
      </c>
      <c r="S100" s="8" t="n">
        <v>-502</v>
      </c>
      <c r="T100" s="8" t="n">
        <v>-221</v>
      </c>
      <c r="U100" s="8" t="n">
        <v>97</v>
      </c>
      <c r="V100" s="8" t="n">
        <v>72</v>
      </c>
      <c r="W100" s="29" t="n">
        <v>-50</v>
      </c>
      <c r="X100" s="29" t="n">
        <v>-50</v>
      </c>
      <c r="Y100" s="29" t="n">
        <v>-50</v>
      </c>
      <c r="Z100" s="29" t="n">
        <v>-50</v>
      </c>
      <c r="AA100" s="29" t="n">
        <v>-50</v>
      </c>
      <c r="AB100" s="29" t="n">
        <v>-50</v>
      </c>
      <c r="AC100" s="29" t="n">
        <v>-50</v>
      </c>
      <c r="AD100" s="29" t="n">
        <v>-50</v>
      </c>
      <c r="AF100" s="8" t="n">
        <v>-1458</v>
      </c>
      <c r="AG100" s="8" t="n">
        <v>-4254</v>
      </c>
      <c r="AH100" s="8" t="n">
        <v>-42</v>
      </c>
      <c r="AI100" s="8" t="n">
        <v>-246</v>
      </c>
      <c r="AJ100" s="8" t="n">
        <v>-514</v>
      </c>
      <c r="AK100" s="26">
        <f>V100+W100+X100+Y100</f>
        <v/>
      </c>
      <c r="AL100" s="26">
        <f>Z100+AA100+AB100+AC100</f>
        <v/>
      </c>
      <c r="AM100" s="29" t="n">
        <v>-200</v>
      </c>
      <c r="AN100" s="29" t="n">
        <v>-200</v>
      </c>
      <c r="AO100" s="29" t="n">
        <v>-200</v>
      </c>
    </row>
    <row r="101">
      <c r="C101" s="9" t="inlineStr">
        <is>
          <t>Other Non-Cash</t>
        </is>
      </c>
      <c r="G101" s="8" t="n">
        <v>43</v>
      </c>
      <c r="H101" s="8" t="n">
        <v>-6</v>
      </c>
      <c r="I101" s="8" t="n">
        <v>7</v>
      </c>
      <c r="J101" s="8" t="n">
        <v>0</v>
      </c>
      <c r="K101" s="8" t="n">
        <v>0</v>
      </c>
      <c r="L101" s="8" t="n">
        <v>0</v>
      </c>
      <c r="M101" s="8" t="n">
        <v>0</v>
      </c>
      <c r="N101" s="8" t="n">
        <v>0</v>
      </c>
      <c r="O101" s="8" t="n">
        <v>0</v>
      </c>
      <c r="P101" s="8" t="n">
        <v>2290</v>
      </c>
      <c r="Q101" s="8" t="n">
        <v>-38</v>
      </c>
      <c r="R101" s="8" t="n">
        <v>0</v>
      </c>
      <c r="S101" s="8" t="n">
        <v>482</v>
      </c>
      <c r="T101" s="8" t="n">
        <v>-3685</v>
      </c>
      <c r="U101" s="8" t="n">
        <v>191</v>
      </c>
      <c r="V101" s="8" t="n">
        <v>1090</v>
      </c>
      <c r="W101" s="29" t="n">
        <v>0</v>
      </c>
      <c r="X101" s="29" t="n">
        <v>0</v>
      </c>
      <c r="Y101" s="29" t="n">
        <v>0</v>
      </c>
      <c r="Z101" s="29" t="n">
        <v>0</v>
      </c>
      <c r="AA101" s="29" t="n">
        <v>0</v>
      </c>
      <c r="AB101" s="29" t="n">
        <v>0</v>
      </c>
      <c r="AC101" s="29" t="n">
        <v>0</v>
      </c>
      <c r="AD101" s="29" t="n">
        <v>0</v>
      </c>
      <c r="AF101" s="8" t="n">
        <v>-1583</v>
      </c>
      <c r="AG101" s="8" t="n">
        <v>-1083</v>
      </c>
      <c r="AH101" s="8" t="n">
        <v>0</v>
      </c>
      <c r="AI101" s="8" t="n">
        <v>2252</v>
      </c>
      <c r="AJ101" s="8" t="n">
        <v>-3012</v>
      </c>
      <c r="AK101" s="26">
        <f>V101+W101+X101+Y101</f>
        <v/>
      </c>
      <c r="AL101" s="26">
        <f>Z101+AA101+AB101+AC101</f>
        <v/>
      </c>
      <c r="AM101" s="29" t="n">
        <v>0</v>
      </c>
      <c r="AN101" s="29" t="n">
        <v>0</v>
      </c>
      <c r="AO101" s="29" t="n">
        <v>0</v>
      </c>
    </row>
    <row r="102">
      <c r="C102" s="9" t="inlineStr">
        <is>
          <t>Change in Accounts Receivable</t>
        </is>
      </c>
      <c r="G102" s="8" t="n">
        <v>1013</v>
      </c>
      <c r="H102" s="8" t="n">
        <v>-1406</v>
      </c>
      <c r="I102" s="8" t="n">
        <v>3336</v>
      </c>
      <c r="J102" s="8" t="n">
        <v>286</v>
      </c>
      <c r="K102" s="8" t="n">
        <v>851</v>
      </c>
      <c r="L102" s="8" t="n">
        <v>153</v>
      </c>
      <c r="M102" s="8" t="n">
        <v>-559</v>
      </c>
      <c r="N102" s="8" t="n">
        <v>80</v>
      </c>
      <c r="O102" s="8" t="n">
        <v>192</v>
      </c>
      <c r="P102" s="8" t="n">
        <v>10</v>
      </c>
      <c r="Q102" s="8" t="n">
        <v>-357</v>
      </c>
      <c r="R102" s="8" t="n">
        <v>414</v>
      </c>
      <c r="S102" s="8" t="n">
        <v>590</v>
      </c>
      <c r="T102" s="8" t="n">
        <v>-842</v>
      </c>
      <c r="U102" s="8" t="n">
        <v>-611</v>
      </c>
      <c r="V102" s="8" t="n">
        <v>-217</v>
      </c>
      <c r="W102" s="26">
        <f>V48-W48</f>
        <v/>
      </c>
      <c r="X102" s="26">
        <f>W48-X48</f>
        <v/>
      </c>
      <c r="Y102" s="26">
        <f>X48-Y48</f>
        <v/>
      </c>
      <c r="Z102" s="26">
        <f>Y48-Z48</f>
        <v/>
      </c>
      <c r="AA102" s="26">
        <f>Z48-AA48</f>
        <v/>
      </c>
      <c r="AB102" s="26">
        <f>AA48-AB48</f>
        <v/>
      </c>
      <c r="AC102" s="26">
        <f>AB48-AC48</f>
        <v/>
      </c>
      <c r="AD102" s="26">
        <f>AC48-AD48</f>
        <v/>
      </c>
      <c r="AF102" s="8" t="n">
        <v>-2674</v>
      </c>
      <c r="AG102" s="8" t="n">
        <v>5327</v>
      </c>
      <c r="AH102" s="8" t="n">
        <v>731</v>
      </c>
      <c r="AI102" s="8" t="n">
        <v>-75</v>
      </c>
      <c r="AJ102" s="8" t="n">
        <v>-449</v>
      </c>
      <c r="AK102" s="26">
        <f>V102+W102+X102+Y102</f>
        <v/>
      </c>
      <c r="AL102" s="26">
        <f>Z102+AA102+AB102+AC102</f>
        <v/>
      </c>
      <c r="AM102" s="26">
        <f>AL48-AM48</f>
        <v/>
      </c>
      <c r="AN102" s="26">
        <f>AM48-AN48</f>
        <v/>
      </c>
      <c r="AO102" s="26">
        <f>AN48-AO48</f>
        <v/>
      </c>
    </row>
    <row r="103">
      <c r="C103" s="9" t="inlineStr">
        <is>
          <t>Change in Inventories</t>
        </is>
      </c>
      <c r="G103" s="8" t="n">
        <v>-239</v>
      </c>
      <c r="H103" s="8" t="n">
        <v>-657</v>
      </c>
      <c r="I103" s="8" t="n">
        <v>-393</v>
      </c>
      <c r="J103" s="8" t="n">
        <v>231</v>
      </c>
      <c r="K103" s="8" t="n">
        <v>1009</v>
      </c>
      <c r="L103" s="8" t="n">
        <v>518</v>
      </c>
      <c r="M103" s="8" t="n">
        <v>339</v>
      </c>
      <c r="N103" s="8" t="n">
        <v>-366</v>
      </c>
      <c r="O103" s="8" t="n">
        <v>250</v>
      </c>
      <c r="P103" s="8" t="n">
        <v>-853</v>
      </c>
      <c r="Q103" s="8" t="n">
        <v>-136</v>
      </c>
      <c r="R103" s="8" t="n">
        <v>-83</v>
      </c>
      <c r="S103" s="8" t="n">
        <v>182</v>
      </c>
      <c r="T103" s="8" t="n">
        <v>-108</v>
      </c>
      <c r="U103" s="8" t="n">
        <v>-129</v>
      </c>
      <c r="V103" s="8" t="n">
        <v>-808</v>
      </c>
      <c r="W103" s="26">
        <f>V49-W49</f>
        <v/>
      </c>
      <c r="X103" s="26">
        <f>W49-X49</f>
        <v/>
      </c>
      <c r="Y103" s="26">
        <f>X49-Y49</f>
        <v/>
      </c>
      <c r="Z103" s="26">
        <f>Y49-Z49</f>
        <v/>
      </c>
      <c r="AA103" s="26">
        <f>Z49-AA49</f>
        <v/>
      </c>
      <c r="AB103" s="26">
        <f>AA49-AB49</f>
        <v/>
      </c>
      <c r="AC103" s="26">
        <f>AB49-AC49</f>
        <v/>
      </c>
      <c r="AD103" s="26">
        <f>AC49-AD49</f>
        <v/>
      </c>
      <c r="AF103" s="8" t="n">
        <v>-2339</v>
      </c>
      <c r="AG103" s="8" t="n">
        <v>-2436</v>
      </c>
      <c r="AH103" s="8" t="n">
        <v>2097</v>
      </c>
      <c r="AI103" s="8" t="n">
        <v>-1105</v>
      </c>
      <c r="AJ103" s="8" t="n">
        <v>-138</v>
      </c>
      <c r="AK103" s="26">
        <f>V103+W103+X103+Y103</f>
        <v/>
      </c>
      <c r="AL103" s="26">
        <f>Z103+AA103+AB103+AC103</f>
        <v/>
      </c>
      <c r="AM103" s="26">
        <f>AL49-AM49</f>
        <v/>
      </c>
      <c r="AN103" s="26">
        <f>AM49-AN49</f>
        <v/>
      </c>
      <c r="AO103" s="26">
        <f>AN49-AO49</f>
        <v/>
      </c>
    </row>
    <row r="104">
      <c r="C104" s="9" t="inlineStr">
        <is>
          <t>Change in Accounts Payable</t>
        </is>
      </c>
      <c r="G104" s="8" t="n">
        <v>245</v>
      </c>
      <c r="H104" s="8" t="n">
        <v>-602</v>
      </c>
      <c r="I104" s="8" t="n">
        <v>456</v>
      </c>
      <c r="J104" s="8" t="n">
        <v>-771</v>
      </c>
      <c r="K104" s="8" t="n">
        <v>-331</v>
      </c>
      <c r="L104" s="8" t="n">
        <v>20</v>
      </c>
      <c r="M104" s="8" t="n">
        <v>281</v>
      </c>
      <c r="N104" s="8" t="n">
        <v>-386</v>
      </c>
      <c r="O104" s="8" t="n">
        <v>570</v>
      </c>
      <c r="P104" s="8" t="n">
        <v>382</v>
      </c>
      <c r="Q104" s="8" t="n">
        <v>68</v>
      </c>
      <c r="R104" s="8" t="n">
        <v>-240</v>
      </c>
      <c r="S104" s="8" t="n">
        <v>354</v>
      </c>
      <c r="T104" s="8" t="n">
        <v>-395</v>
      </c>
      <c r="U104" s="8" t="n">
        <v>578</v>
      </c>
      <c r="V104" s="8" t="n">
        <v>-142</v>
      </c>
      <c r="W104" s="26">
        <f>W63-V63</f>
        <v/>
      </c>
      <c r="X104" s="26">
        <f>X63-W63</f>
        <v/>
      </c>
      <c r="Y104" s="26">
        <f>Y63-X63</f>
        <v/>
      </c>
      <c r="Z104" s="26">
        <f>Z63-Y63</f>
        <v/>
      </c>
      <c r="AA104" s="26">
        <f>AA63-Z63</f>
        <v/>
      </c>
      <c r="AB104" s="26">
        <f>AB63-AA63</f>
        <v/>
      </c>
      <c r="AC104" s="26">
        <f>AC63-AB63</f>
        <v/>
      </c>
      <c r="AD104" s="26">
        <f>AD63-AC63</f>
        <v/>
      </c>
      <c r="AF104" s="8" t="n">
        <v>1190</v>
      </c>
      <c r="AG104" s="8" t="n">
        <v>-29</v>
      </c>
      <c r="AH104" s="8" t="n">
        <v>-801</v>
      </c>
      <c r="AI104" s="8" t="n">
        <v>634</v>
      </c>
      <c r="AJ104" s="8" t="n">
        <v>297</v>
      </c>
      <c r="AK104" s="26">
        <f>V104+W104+X104+Y104</f>
        <v/>
      </c>
      <c r="AL104" s="26">
        <f>Z104+AA104+AB104+AC104</f>
        <v/>
      </c>
      <c r="AM104" s="26">
        <f>AM63-AL63</f>
        <v/>
      </c>
      <c r="AN104" s="26">
        <f>AN63-AM63</f>
        <v/>
      </c>
      <c r="AO104" s="26">
        <f>AO63-AN63</f>
        <v/>
      </c>
    </row>
    <row r="105">
      <c r="C105" s="9" t="inlineStr">
        <is>
          <t>Change in Accrued Compensation</t>
        </is>
      </c>
      <c r="G105" s="8" t="n">
        <v>-101</v>
      </c>
      <c r="H105" s="8" t="n">
        <v>73</v>
      </c>
      <c r="I105" s="8" t="n">
        <v>379</v>
      </c>
      <c r="J105" s="8" t="n">
        <v>-1560</v>
      </c>
      <c r="K105" s="8" t="n">
        <v>220</v>
      </c>
      <c r="L105" s="8" t="n">
        <v>169</v>
      </c>
      <c r="M105" s="8" t="n">
        <v>557</v>
      </c>
      <c r="N105" s="8" t="n">
        <v>-1289</v>
      </c>
      <c r="O105" s="8" t="n">
        <v>-20</v>
      </c>
      <c r="P105" s="8" t="n">
        <v>2693</v>
      </c>
      <c r="Q105" s="8" t="n">
        <v>-1602</v>
      </c>
      <c r="R105" s="8" t="n">
        <v>-741</v>
      </c>
      <c r="S105" s="8" t="n">
        <v>1763</v>
      </c>
      <c r="T105" s="8" t="n">
        <v>-481</v>
      </c>
      <c r="U105" s="8" t="n">
        <v>247</v>
      </c>
      <c r="V105" s="8" t="n">
        <v>-1175</v>
      </c>
      <c r="W105" s="26">
        <f>W64-V64</f>
        <v/>
      </c>
      <c r="X105" s="26">
        <f>X64-W64</f>
        <v/>
      </c>
      <c r="Y105" s="26">
        <f>Y64-X64</f>
        <v/>
      </c>
      <c r="Z105" s="26">
        <f>Z64-Y64</f>
        <v/>
      </c>
      <c r="AA105" s="26">
        <f>AA64-Z64</f>
        <v/>
      </c>
      <c r="AB105" s="26">
        <f>AB64-AA64</f>
        <v/>
      </c>
      <c r="AC105" s="26">
        <f>AC64-AB64</f>
        <v/>
      </c>
      <c r="AD105" s="26">
        <f>AD64-AC64</f>
        <v/>
      </c>
      <c r="AF105" s="8" t="n">
        <v>515</v>
      </c>
      <c r="AG105" s="8" t="n">
        <v>-1533</v>
      </c>
      <c r="AH105" s="8" t="n">
        <v>-614</v>
      </c>
      <c r="AI105" s="8" t="n">
        <v>-218</v>
      </c>
      <c r="AJ105" s="8" t="n">
        <v>788</v>
      </c>
      <c r="AK105" s="26">
        <f>V105+W105+X105+Y105</f>
        <v/>
      </c>
      <c r="AL105" s="26">
        <f>Z105+AA105+AB105+AC105</f>
        <v/>
      </c>
      <c r="AM105" s="26">
        <f>AM64-AL64</f>
        <v/>
      </c>
      <c r="AN105" s="26">
        <f>AN64-AM64</f>
        <v/>
      </c>
      <c r="AO105" s="26">
        <f>AO64-AN64</f>
        <v/>
      </c>
    </row>
    <row r="106">
      <c r="C106" s="9" t="inlineStr">
        <is>
          <t>Change in Income Taxes Payable</t>
        </is>
      </c>
      <c r="G106" s="8" t="n">
        <v>-3451</v>
      </c>
      <c r="H106" s="8" t="n">
        <v>-1830</v>
      </c>
      <c r="I106" s="8" t="n">
        <v>-473</v>
      </c>
      <c r="J106" s="8" t="n">
        <v>1344</v>
      </c>
      <c r="K106" s="8" t="n">
        <v>-3530</v>
      </c>
      <c r="L106" s="8" t="n">
        <v>-490</v>
      </c>
      <c r="M106" s="8" t="n">
        <v>-855</v>
      </c>
      <c r="N106" s="8" t="n">
        <v>-591</v>
      </c>
      <c r="O106" s="8" t="n">
        <v>-1583</v>
      </c>
      <c r="P106" s="8" t="n">
        <v>1244</v>
      </c>
      <c r="Q106" s="8" t="n">
        <v>574</v>
      </c>
      <c r="R106" s="8" t="n">
        <v>67</v>
      </c>
      <c r="S106" s="8" t="n">
        <v>-1405</v>
      </c>
      <c r="T106" s="8" t="n">
        <v>142</v>
      </c>
      <c r="U106" s="8" t="n">
        <v>201</v>
      </c>
      <c r="V106" s="8" t="n">
        <v>169</v>
      </c>
      <c r="W106" s="26">
        <f>W66-V66</f>
        <v/>
      </c>
      <c r="X106" s="26">
        <f>X66-W66</f>
        <v/>
      </c>
      <c r="Y106" s="26">
        <f>Y66-X66</f>
        <v/>
      </c>
      <c r="Z106" s="26">
        <f>Z66-Y66</f>
        <v/>
      </c>
      <c r="AA106" s="26">
        <f>AA66-Z66</f>
        <v/>
      </c>
      <c r="AB106" s="26">
        <f>AB66-AA66</f>
        <v/>
      </c>
      <c r="AC106" s="26">
        <f>AC66-AB66</f>
        <v/>
      </c>
      <c r="AD106" s="26">
        <f>AD66-AC66</f>
        <v/>
      </c>
      <c r="AF106" s="8" t="n">
        <v>-441</v>
      </c>
      <c r="AG106" s="8" t="n">
        <v>-4535</v>
      </c>
      <c r="AH106" s="8" t="n">
        <v>-3531</v>
      </c>
      <c r="AI106" s="8" t="n">
        <v>-356</v>
      </c>
      <c r="AJ106" s="8" t="n">
        <v>-995</v>
      </c>
      <c r="AK106" s="26">
        <f>V106+W106+X106+Y106</f>
        <v/>
      </c>
      <c r="AL106" s="26">
        <f>Z106+AA106+AB106+AC106</f>
        <v/>
      </c>
      <c r="AM106" s="26">
        <f>AM66-AL66</f>
        <v/>
      </c>
      <c r="AN106" s="26">
        <f>AN66-AM66</f>
        <v/>
      </c>
      <c r="AO106" s="26">
        <f>AO66-AN66</f>
        <v/>
      </c>
    </row>
    <row r="107">
      <c r="C107" s="9" t="inlineStr">
        <is>
          <t>Change in Other A&amp;L</t>
        </is>
      </c>
      <c r="G107" s="8" t="n">
        <v>-438</v>
      </c>
      <c r="H107" s="8" t="n">
        <v>-353</v>
      </c>
      <c r="I107" s="8" t="n">
        <v>799</v>
      </c>
      <c r="J107" s="8" t="n">
        <v>-1540</v>
      </c>
      <c r="K107" s="8" t="n">
        <v>-303</v>
      </c>
      <c r="L107" s="8" t="n">
        <v>1269</v>
      </c>
      <c r="M107" s="8" t="n">
        <v>123</v>
      </c>
      <c r="N107" s="8" t="n">
        <v>-2104</v>
      </c>
      <c r="O107" s="8" t="n">
        <v>121</v>
      </c>
      <c r="P107" s="8" t="n">
        <v>2003</v>
      </c>
      <c r="Q107" s="8" t="n">
        <v>2203</v>
      </c>
      <c r="R107" s="8" t="n">
        <v>-1206</v>
      </c>
      <c r="S107" s="8" t="n">
        <v>-536</v>
      </c>
      <c r="T107" s="8" t="n">
        <v>319</v>
      </c>
      <c r="U107" s="8" t="n">
        <v>173</v>
      </c>
      <c r="V107" s="8" t="n">
        <v>-1325</v>
      </c>
      <c r="W107" s="29" t="n">
        <v>0</v>
      </c>
      <c r="X107" s="29" t="n">
        <v>0</v>
      </c>
      <c r="Y107" s="29" t="n">
        <v>0</v>
      </c>
      <c r="Z107" s="29" t="n">
        <v>0</v>
      </c>
      <c r="AA107" s="29" t="n">
        <v>0</v>
      </c>
      <c r="AB107" s="29" t="n">
        <v>0</v>
      </c>
      <c r="AC107" s="29" t="n">
        <v>0</v>
      </c>
      <c r="AD107" s="29" t="n">
        <v>0</v>
      </c>
      <c r="AF107" s="8" t="n">
        <v>459</v>
      </c>
      <c r="AG107" s="8" t="n">
        <v>-1278</v>
      </c>
      <c r="AH107" s="8" t="n">
        <v>-451</v>
      </c>
      <c r="AI107" s="8" t="n">
        <v>2223</v>
      </c>
      <c r="AJ107" s="8" t="n">
        <v>-1250</v>
      </c>
      <c r="AK107" s="26">
        <f>V107+W107+X107+Y107</f>
        <v/>
      </c>
      <c r="AL107" s="26">
        <f>Z107+AA107+AB107+AC107</f>
        <v/>
      </c>
      <c r="AM107" s="29" t="n">
        <v>0</v>
      </c>
      <c r="AN107" s="29" t="n">
        <v>0</v>
      </c>
      <c r="AO107" s="29" t="n">
        <v>0</v>
      </c>
    </row>
    <row r="108">
      <c r="B108" s="7" t="inlineStr">
        <is>
          <t>Cash Flow from Operating Activities</t>
        </is>
      </c>
      <c r="G108" s="10">
        <f>G94+G95+G96+G97+G98+G99+G100+G101+G102+G103+G104+G105+G106+G107</f>
        <v/>
      </c>
      <c r="H108" s="10">
        <f>H94+H95+H96+H97+H98+H99+H100+H101+H102+H103+H104+H105+H106+H107</f>
        <v/>
      </c>
      <c r="I108" s="10">
        <f>I94+I95+I96+I97+I98+I99+I100+I101+I102+I103+I104+I105+I106+I107</f>
        <v/>
      </c>
      <c r="J108" s="10">
        <f>J94+J95+J96+J97+J98+J99+J100+J101+J102+J103+J104+J105+J106+J107</f>
        <v/>
      </c>
      <c r="K108" s="10">
        <f>K94+K95+K96+K97+K98+K99+K100+K101+K102+K103+K104+K105+K106+K107</f>
        <v/>
      </c>
      <c r="L108" s="10">
        <f>L94+L95+L96+L97+L98+L99+L100+L101+L102+L103+L104+L105+L106+L107</f>
        <v/>
      </c>
      <c r="M108" s="10">
        <f>M94+M95+M96+M97+M98+M99+M100+M101+M102+M103+M104+M105+M106+M107</f>
        <v/>
      </c>
      <c r="N108" s="10">
        <f>N94+N95+N96+N97+N98+N99+N100+N101+N102+N103+N104+N105+N106+N107</f>
        <v/>
      </c>
      <c r="O108" s="10">
        <f>O94+O95+O96+O97+O98+O99+O100+O101+O102+O103+O104+O105+O106+O107</f>
        <v/>
      </c>
      <c r="P108" s="10">
        <f>P94+P95+P96+P97+P98+P99+P100+P101+P102+P103+P104+P105+P106+P107</f>
        <v/>
      </c>
      <c r="Q108" s="10">
        <f>Q94+Q95+Q96+Q97+Q98+Q99+Q100+Q101+Q102+Q103+Q104+Q105+Q106+Q107</f>
        <v/>
      </c>
      <c r="R108" s="10">
        <f>R94+R95+R96+R97+R98+R99+R100+R101+R102+R103+R104+R105+R106+R107</f>
        <v/>
      </c>
      <c r="S108" s="10">
        <f>S94+S95+S96+S97+S98+S99+S100+S101+S102+S103+S104+S105+S106+S107</f>
        <v/>
      </c>
      <c r="T108" s="10">
        <f>T94+T95+T96+T97+T98+T99+T100+T101+T102+T103+T104+T105+T106+T107</f>
        <v/>
      </c>
      <c r="U108" s="10">
        <f>U94+U95+U96+U97+U98+U99+U100+U101+U102+U103+U104+U105+U106+U107</f>
        <v/>
      </c>
      <c r="V108" s="10">
        <f>V94+V95+V96+V97+V98+V99+V100+V101+V102+V103+V104+V105+V106+V107</f>
        <v/>
      </c>
      <c r="W108" s="27">
        <f>SUM(W94:W107)</f>
        <v/>
      </c>
      <c r="X108" s="27">
        <f>SUM(X94:X107)</f>
        <v/>
      </c>
      <c r="Y108" s="27">
        <f>SUM(Y94:Y107)</f>
        <v/>
      </c>
      <c r="Z108" s="27">
        <f>SUM(Z94:Z107)</f>
        <v/>
      </c>
      <c r="AA108" s="27">
        <f>SUM(AA94:AA107)</f>
        <v/>
      </c>
      <c r="AB108" s="27">
        <f>SUM(AB94:AB107)</f>
        <v/>
      </c>
      <c r="AC108" s="27">
        <f>SUM(AC94:AC107)</f>
        <v/>
      </c>
      <c r="AD108" s="27">
        <f>SUM(AD94:AD107)</f>
        <v/>
      </c>
      <c r="AF108" s="10">
        <f>AF94+AF95+AF96+AF97+AF98+AF99+AF100+AF101+AF102+AF103+AF104+AF105+AF106+AF107</f>
        <v/>
      </c>
      <c r="AG108" s="10">
        <f>AG94+AG95+AG96+AG97+AG98+AG99+AG100+AG101+AG102+AG103+AG104+AG105+AG106+AG107</f>
        <v/>
      </c>
      <c r="AH108" s="10">
        <f>AH94+AH95+AH96+AH97+AH98+AH99+AH100+AH101+AH102+AH103+AH104+AH105+AH106+AH107</f>
        <v/>
      </c>
      <c r="AI108" s="10">
        <f>AI94+AI95+AI96+AI97+AI98+AI99+AI100+AI101+AI102+AI103+AI104+AI105+AI106+AI107</f>
        <v/>
      </c>
      <c r="AJ108" s="10">
        <f>AJ94+AJ95+AJ96+AJ97+AJ98+AJ99+AJ100+AJ101+AJ102+AJ103+AJ104+AJ105+AJ106+AJ107</f>
        <v/>
      </c>
      <c r="AK108" s="27">
        <f>V108+W108+X108+Y108</f>
        <v/>
      </c>
      <c r="AL108" s="27">
        <f>Z108+AA108+AB108+AC108</f>
        <v/>
      </c>
      <c r="AM108" s="27">
        <f>SUM(AM94:AM107)</f>
        <v/>
      </c>
      <c r="AN108" s="27">
        <f>SUM(AN94:AN107)</f>
        <v/>
      </c>
      <c r="AO108" s="27">
        <f>SUM(AO94:AO107)</f>
        <v/>
      </c>
    </row>
    <row r="109">
      <c r="D109" s="11" t="inlineStr">
        <is>
          <t>Recon: CFO</t>
        </is>
      </c>
      <c r="G109" s="28">
        <f>IF(_reported!G24="","",G108-_reported!G24)</f>
        <v/>
      </c>
      <c r="H109" s="28">
        <f>IF(_reported!H24="","",H108-_reported!H24)</f>
        <v/>
      </c>
      <c r="I109" s="28">
        <f>IF(_reported!I24="","",I108-_reported!I24)</f>
        <v/>
      </c>
      <c r="J109" s="28">
        <f>IF(_reported!J24="","",J108-_reported!J24)</f>
        <v/>
      </c>
      <c r="K109" s="28">
        <f>IF(_reported!K24="","",K108-_reported!K24)</f>
        <v/>
      </c>
      <c r="L109" s="28">
        <f>IF(_reported!L24="","",L108-_reported!L24)</f>
        <v/>
      </c>
      <c r="M109" s="28">
        <f>IF(_reported!M24="","",M108-_reported!M24)</f>
        <v/>
      </c>
      <c r="N109" s="28">
        <f>IF(_reported!N24="","",N108-_reported!N24)</f>
        <v/>
      </c>
      <c r="O109" s="28">
        <f>IF(_reported!O24="","",O108-_reported!O24)</f>
        <v/>
      </c>
      <c r="P109" s="28">
        <f>IF(_reported!P24="","",P108-_reported!P24)</f>
        <v/>
      </c>
      <c r="Q109" s="28">
        <f>IF(_reported!Q24="","",Q108-_reported!Q24)</f>
        <v/>
      </c>
      <c r="R109" s="28">
        <f>IF(_reported!R24="","",R108-_reported!R24)</f>
        <v/>
      </c>
      <c r="S109" s="28">
        <f>IF(_reported!S24="","",S108-_reported!S24)</f>
        <v/>
      </c>
      <c r="T109" s="28">
        <f>IF(_reported!T24="","",T108-_reported!T24)</f>
        <v/>
      </c>
      <c r="U109" s="28">
        <f>IF(_reported!U24="","",U108-_reported!U24)</f>
        <v/>
      </c>
      <c r="V109" s="28">
        <f>IF(_reported!V24="","",V108-_reported!V24)</f>
        <v/>
      </c>
      <c r="W109" s="28">
        <f>IF(_reported!W24="","",W108-_reported!W24)</f>
        <v/>
      </c>
      <c r="X109" s="28">
        <f>IF(_reported!X24="","",X108-_reported!X24)</f>
        <v/>
      </c>
      <c r="Y109" s="28">
        <f>IF(_reported!Y24="","",Y108-_reported!Y24)</f>
        <v/>
      </c>
      <c r="Z109" s="28">
        <f>IF(_reported!Z24="","",Z108-_reported!Z24)</f>
        <v/>
      </c>
      <c r="AA109" s="28">
        <f>IF(_reported!AA24="","",AA108-_reported!AA24)</f>
        <v/>
      </c>
      <c r="AB109" s="28">
        <f>IF(_reported!AB24="","",AB108-_reported!AB24)</f>
        <v/>
      </c>
      <c r="AC109" s="28">
        <f>IF(_reported!AC24="","",AC108-_reported!AC24)</f>
        <v/>
      </c>
      <c r="AD109" s="28">
        <f>IF(_reported!AD24="","",AD108-_reported!AD24)</f>
        <v/>
      </c>
      <c r="AF109" s="28">
        <f>IF(_reported!AF24="","",AF108-_reported!AF24)</f>
        <v/>
      </c>
      <c r="AG109" s="28">
        <f>IF(_reported!AG24="","",AG108-_reported!AG24)</f>
        <v/>
      </c>
      <c r="AH109" s="28">
        <f>IF(_reported!AH24="","",AH108-_reported!AH24)</f>
        <v/>
      </c>
      <c r="AI109" s="28">
        <f>IF(_reported!AI24="","",AI108-_reported!AI24)</f>
        <v/>
      </c>
      <c r="AJ109" s="28">
        <f>IF(_reported!AJ24="","",AJ108-_reported!AJ24)</f>
        <v/>
      </c>
      <c r="AK109" s="28">
        <f>IF(_reported!AK24="","",AK108-_reported!AK24)</f>
        <v/>
      </c>
      <c r="AL109" s="28">
        <f>IF(_reported!AL24="","",AL108-_reported!AL24)</f>
        <v/>
      </c>
      <c r="AM109" s="28">
        <f>IF(_reported!AM24="","",AM108-_reported!AM24)</f>
        <v/>
      </c>
      <c r="AN109" s="28">
        <f>IF(_reported!AN24="","",AN108-_reported!AN24)</f>
        <v/>
      </c>
      <c r="AO109" s="28">
        <f>IF(_reported!AO24="","",AO108-_reported!AO24)</f>
        <v/>
      </c>
    </row>
    <row r="111">
      <c r="C111" s="9" t="inlineStr">
        <is>
          <t>Capital Expenditures</t>
        </is>
      </c>
      <c r="G111" s="8" t="n">
        <v>-7242</v>
      </c>
      <c r="H111" s="8" t="n">
        <v>-7299</v>
      </c>
      <c r="I111" s="8" t="n">
        <v>-5699</v>
      </c>
      <c r="J111" s="8" t="n">
        <v>-7413</v>
      </c>
      <c r="K111" s="8" t="n">
        <v>-5888</v>
      </c>
      <c r="L111" s="8" t="n">
        <v>-5753</v>
      </c>
      <c r="M111" s="8" t="n">
        <v>-6696</v>
      </c>
      <c r="N111" s="8" t="n">
        <v>-5970</v>
      </c>
      <c r="O111" s="8" t="n">
        <v>-5682</v>
      </c>
      <c r="P111" s="8" t="n">
        <v>-6458</v>
      </c>
      <c r="Q111" s="8" t="n">
        <v>-5834</v>
      </c>
      <c r="R111" s="8" t="n">
        <v>-5183</v>
      </c>
      <c r="S111" s="8" t="n">
        <v>-3550</v>
      </c>
      <c r="T111" s="8" t="n">
        <v>-2425</v>
      </c>
      <c r="U111" s="8" t="n">
        <v>-3488</v>
      </c>
      <c r="V111" s="8" t="n">
        <v>-3636</v>
      </c>
      <c r="W111" s="29" t="n">
        <v>-3443</v>
      </c>
      <c r="X111" s="29" t="n">
        <v>-3545</v>
      </c>
      <c r="Y111" s="29" t="n">
        <v>-3685</v>
      </c>
      <c r="Z111" s="29" t="n">
        <v>-3233</v>
      </c>
      <c r="AA111" s="29" t="n">
        <v>-3330</v>
      </c>
      <c r="AB111" s="29" t="n">
        <v>-3427</v>
      </c>
      <c r="AC111" s="29" t="n">
        <v>-3224</v>
      </c>
      <c r="AD111" s="29" t="n">
        <v>-3254</v>
      </c>
      <c r="AF111" s="8" t="n">
        <v>-18733</v>
      </c>
      <c r="AG111" s="8" t="n">
        <v>-24844</v>
      </c>
      <c r="AH111" s="8" t="n">
        <v>-25750</v>
      </c>
      <c r="AI111" s="8" t="n">
        <v>-23944</v>
      </c>
      <c r="AJ111" s="8" t="n">
        <v>-14646</v>
      </c>
      <c r="AK111" s="26">
        <f>V111+W111+X111+Y111</f>
        <v/>
      </c>
      <c r="AL111" s="26">
        <f>Z111+AA111+AB111+AC111</f>
        <v/>
      </c>
      <c r="AM111" s="29" t="n">
        <v>-13427</v>
      </c>
      <c r="AN111" s="29" t="n">
        <v>-13055</v>
      </c>
      <c r="AO111" s="29" t="n">
        <v>-14117</v>
      </c>
    </row>
    <row r="112">
      <c r="C112" s="9" t="inlineStr">
        <is>
          <t>Purchase of Short-term Investments</t>
        </is>
      </c>
      <c r="G112" s="8" t="n">
        <v>-6423</v>
      </c>
      <c r="H112" s="8" t="n">
        <v>-6155</v>
      </c>
      <c r="I112" s="8" t="n">
        <v>0</v>
      </c>
      <c r="J112" s="8" t="n">
        <v>-16132</v>
      </c>
      <c r="K112" s="8" t="n">
        <v>-9564</v>
      </c>
      <c r="L112" s="8" t="n">
        <v>-11591</v>
      </c>
      <c r="M112" s="8" t="n">
        <v>0</v>
      </c>
      <c r="N112" s="8" t="n">
        <v>-6460</v>
      </c>
      <c r="O112" s="8" t="n">
        <v>-11174</v>
      </c>
      <c r="P112" s="8" t="n">
        <v>-13885</v>
      </c>
      <c r="Q112" s="8" t="n">
        <v>-6421</v>
      </c>
      <c r="R112" s="8" t="n">
        <v>-3386</v>
      </c>
      <c r="S112" s="8" t="n">
        <v>-2344</v>
      </c>
      <c r="T112" s="8" t="n">
        <v>-10671</v>
      </c>
      <c r="U112" s="8" t="n">
        <v>-7918</v>
      </c>
      <c r="V112" s="8" t="n">
        <v>-7190</v>
      </c>
      <c r="W112" s="29" t="n">
        <v>-3000</v>
      </c>
      <c r="X112" s="29" t="n">
        <v>-3000</v>
      </c>
      <c r="Y112" s="29" t="n">
        <v>-3000</v>
      </c>
      <c r="Z112" s="29" t="n">
        <v>-3000</v>
      </c>
      <c r="AA112" s="29" t="n">
        <v>-3000</v>
      </c>
      <c r="AB112" s="29" t="n">
        <v>-3000</v>
      </c>
      <c r="AC112" s="29" t="n">
        <v>-3000</v>
      </c>
      <c r="AD112" s="29" t="n">
        <v>-3000</v>
      </c>
      <c r="AF112" s="8" t="n">
        <v>0</v>
      </c>
      <c r="AG112" s="8" t="n">
        <v>0</v>
      </c>
      <c r="AH112" s="8" t="n">
        <v>0</v>
      </c>
      <c r="AI112" s="8" t="n">
        <v>-37940</v>
      </c>
      <c r="AJ112" s="8" t="n">
        <v>-24319</v>
      </c>
      <c r="AK112" s="26">
        <f>V112+W112+X112+Y112</f>
        <v/>
      </c>
      <c r="AL112" s="26">
        <f>Z112+AA112+AB112+AC112</f>
        <v/>
      </c>
      <c r="AM112" s="29" t="n">
        <v>-12000</v>
      </c>
      <c r="AN112" s="29" t="n">
        <v>-12000</v>
      </c>
      <c r="AO112" s="29" t="n">
        <v>-12000</v>
      </c>
    </row>
    <row r="113">
      <c r="C113" s="9" t="inlineStr">
        <is>
          <t>Maturities of Short-term Investments</t>
        </is>
      </c>
      <c r="G113" s="8" t="n">
        <v>0</v>
      </c>
      <c r="H113" s="8" t="n">
        <v>0</v>
      </c>
      <c r="I113" s="8" t="n">
        <v>0</v>
      </c>
      <c r="J113" s="8" t="n">
        <v>0</v>
      </c>
      <c r="K113" s="8" t="n">
        <v>0</v>
      </c>
      <c r="L113" s="8" t="n">
        <v>0</v>
      </c>
      <c r="M113" s="8" t="n">
        <v>0</v>
      </c>
      <c r="N113" s="8" t="n">
        <v>0</v>
      </c>
      <c r="O113" s="8" t="n">
        <v>0</v>
      </c>
      <c r="P113" s="8" t="n">
        <v>0</v>
      </c>
      <c r="Q113" s="8" t="n">
        <v>0</v>
      </c>
      <c r="R113" s="8" t="n">
        <v>0</v>
      </c>
      <c r="S113" s="8" t="n">
        <v>0</v>
      </c>
      <c r="T113" s="8" t="n">
        <v>0</v>
      </c>
      <c r="U113" s="8" t="n">
        <v>0</v>
      </c>
      <c r="V113" s="8" t="n">
        <v>5227</v>
      </c>
      <c r="W113" s="29" t="n">
        <v>3000</v>
      </c>
      <c r="X113" s="29" t="n">
        <v>3000</v>
      </c>
      <c r="Y113" s="29" t="n">
        <v>3000</v>
      </c>
      <c r="Z113" s="29" t="n">
        <v>3000</v>
      </c>
      <c r="AA113" s="29" t="n">
        <v>3000</v>
      </c>
      <c r="AB113" s="29" t="n">
        <v>3000</v>
      </c>
      <c r="AC113" s="29" t="n">
        <v>3000</v>
      </c>
      <c r="AD113" s="29" t="n">
        <v>3000</v>
      </c>
      <c r="AF113" s="8" t="n">
        <v>0</v>
      </c>
      <c r="AG113" s="8" t="n">
        <v>0</v>
      </c>
      <c r="AH113" s="8" t="n">
        <v>0</v>
      </c>
      <c r="AI113" s="8" t="n">
        <v>0</v>
      </c>
      <c r="AJ113" s="8" t="n">
        <v>0</v>
      </c>
      <c r="AK113" s="26">
        <f>V113+W113+X113+Y113</f>
        <v/>
      </c>
      <c r="AL113" s="26">
        <f>Z113+AA113+AB113+AC113</f>
        <v/>
      </c>
      <c r="AM113" s="29" t="n">
        <v>12000</v>
      </c>
      <c r="AN113" s="29" t="n">
        <v>12000</v>
      </c>
      <c r="AO113" s="29" t="n">
        <v>12000</v>
      </c>
    </row>
    <row r="114">
      <c r="C114" s="9" t="inlineStr">
        <is>
          <t>Purchase of Equity Investments</t>
        </is>
      </c>
      <c r="G114" s="8" t="n">
        <v>0</v>
      </c>
      <c r="H114" s="8" t="n">
        <v>0</v>
      </c>
      <c r="I114" s="8" t="n">
        <v>-510</v>
      </c>
      <c r="J114" s="8" t="n">
        <v>0</v>
      </c>
      <c r="K114" s="8" t="n">
        <v>0</v>
      </c>
      <c r="L114" s="8" t="n">
        <v>0</v>
      </c>
      <c r="M114" s="8" t="n">
        <v>-399</v>
      </c>
      <c r="N114" s="8" t="n">
        <v>0</v>
      </c>
      <c r="O114" s="8" t="n">
        <v>0</v>
      </c>
      <c r="P114" s="8" t="n">
        <v>0</v>
      </c>
      <c r="Q114" s="8" t="n">
        <v>0</v>
      </c>
      <c r="R114" s="8" t="n">
        <v>0</v>
      </c>
      <c r="S114" s="8" t="n">
        <v>0</v>
      </c>
      <c r="T114" s="8" t="n">
        <v>0</v>
      </c>
      <c r="U114" s="8" t="n">
        <v>0</v>
      </c>
      <c r="V114" s="8" t="n">
        <v>0</v>
      </c>
      <c r="W114" s="29" t="n">
        <v>0</v>
      </c>
      <c r="X114" s="29" t="n">
        <v>0</v>
      </c>
      <c r="Y114" s="29" t="n">
        <v>0</v>
      </c>
      <c r="Z114" s="29" t="n">
        <v>0</v>
      </c>
      <c r="AA114" s="29" t="n">
        <v>0</v>
      </c>
      <c r="AB114" s="29" t="n">
        <v>0</v>
      </c>
      <c r="AC114" s="29" t="n">
        <v>0</v>
      </c>
      <c r="AD114" s="29" t="n">
        <v>0</v>
      </c>
      <c r="AF114" s="8" t="n">
        <v>-613</v>
      </c>
      <c r="AG114" s="8" t="n">
        <v>-510</v>
      </c>
      <c r="AH114" s="8" t="n">
        <v>-399</v>
      </c>
      <c r="AI114" s="8" t="n">
        <v>0</v>
      </c>
      <c r="AJ114" s="8" t="n">
        <v>0</v>
      </c>
      <c r="AK114" s="26">
        <f>V114+W114+X114+Y114</f>
        <v/>
      </c>
      <c r="AL114" s="26">
        <f>Z114+AA114+AB114+AC114</f>
        <v/>
      </c>
      <c r="AM114" s="29" t="n">
        <v>0</v>
      </c>
      <c r="AN114" s="29" t="n">
        <v>0</v>
      </c>
      <c r="AO114" s="29" t="n">
        <v>0</v>
      </c>
    </row>
    <row r="115">
      <c r="C115" s="9" t="inlineStr">
        <is>
          <t>Sales of Equity Investments</t>
        </is>
      </c>
      <c r="G115" s="8" t="n">
        <v>93</v>
      </c>
      <c r="H115" s="8" t="n">
        <v>105</v>
      </c>
      <c r="I115" s="8" t="n">
        <v>81</v>
      </c>
      <c r="J115" s="8" t="n">
        <v>116</v>
      </c>
      <c r="K115" s="8" t="n">
        <v>137</v>
      </c>
      <c r="L115" s="8" t="n">
        <v>122</v>
      </c>
      <c r="M115" s="8" t="n">
        <v>97</v>
      </c>
      <c r="N115" s="8" t="n">
        <v>0</v>
      </c>
      <c r="O115" s="8" t="n">
        <v>0</v>
      </c>
      <c r="P115" s="8" t="n">
        <v>0</v>
      </c>
      <c r="Q115" s="8" t="n">
        <v>1047</v>
      </c>
      <c r="R115" s="8" t="n">
        <v>0</v>
      </c>
      <c r="S115" s="8" t="n">
        <v>0</v>
      </c>
      <c r="T115" s="8" t="n">
        <v>642</v>
      </c>
      <c r="U115" s="8" t="n">
        <v>29</v>
      </c>
      <c r="V115" s="8" t="n">
        <v>0</v>
      </c>
      <c r="W115" s="29" t="n">
        <v>0</v>
      </c>
      <c r="X115" s="29" t="n">
        <v>0</v>
      </c>
      <c r="Y115" s="29" t="n">
        <v>0</v>
      </c>
      <c r="Z115" s="29" t="n">
        <v>0</v>
      </c>
      <c r="AA115" s="29" t="n">
        <v>0</v>
      </c>
      <c r="AB115" s="29" t="n">
        <v>0</v>
      </c>
      <c r="AC115" s="29" t="n">
        <v>0</v>
      </c>
      <c r="AD115" s="29" t="n">
        <v>0</v>
      </c>
      <c r="AF115" s="8" t="n">
        <v>581</v>
      </c>
      <c r="AG115" s="8" t="n">
        <v>4961</v>
      </c>
      <c r="AH115" s="8" t="n">
        <v>472</v>
      </c>
      <c r="AI115" s="8" t="n">
        <v>1047</v>
      </c>
      <c r="AJ115" s="8" t="n">
        <v>671</v>
      </c>
      <c r="AK115" s="26">
        <f>V115+W115+X115+Y115</f>
        <v/>
      </c>
      <c r="AL115" s="26">
        <f>Z115+AA115+AB115+AC115</f>
        <v/>
      </c>
      <c r="AM115" s="29" t="n">
        <v>0</v>
      </c>
      <c r="AN115" s="29" t="n">
        <v>0</v>
      </c>
      <c r="AO115" s="29" t="n">
        <v>0</v>
      </c>
    </row>
    <row r="116">
      <c r="C116" s="9" t="inlineStr">
        <is>
          <t>Acquisitions, Net of Cash Acquired</t>
        </is>
      </c>
      <c r="G116" s="8" t="n">
        <v>0</v>
      </c>
      <c r="H116" s="8" t="n">
        <v>0</v>
      </c>
      <c r="I116" s="8" t="n">
        <v>0</v>
      </c>
      <c r="J116" s="8" t="n">
        <v>0</v>
      </c>
      <c r="K116" s="8" t="n">
        <v>0</v>
      </c>
      <c r="L116" s="8" t="n">
        <v>0</v>
      </c>
      <c r="M116" s="8" t="n">
        <v>0</v>
      </c>
      <c r="N116" s="8" t="n">
        <v>0</v>
      </c>
      <c r="O116" s="8" t="n">
        <v>0</v>
      </c>
      <c r="P116" s="8" t="n">
        <v>0</v>
      </c>
      <c r="Q116" s="8" t="n">
        <v>-82</v>
      </c>
      <c r="R116" s="8" t="n">
        <v>0</v>
      </c>
      <c r="S116" s="8" t="n">
        <v>0</v>
      </c>
      <c r="T116" s="8" t="n">
        <v>0</v>
      </c>
      <c r="U116" s="8" t="n">
        <v>0</v>
      </c>
      <c r="V116" s="8" t="n">
        <v>-596</v>
      </c>
      <c r="W116" s="29" t="n">
        <v>0</v>
      </c>
      <c r="X116" s="29" t="n">
        <v>0</v>
      </c>
      <c r="Y116" s="29" t="n">
        <v>0</v>
      </c>
      <c r="Z116" s="29" t="n">
        <v>0</v>
      </c>
      <c r="AA116" s="29" t="n">
        <v>0</v>
      </c>
      <c r="AB116" s="29" t="n">
        <v>0</v>
      </c>
      <c r="AC116" s="29" t="n">
        <v>0</v>
      </c>
      <c r="AD116" s="29" t="n">
        <v>0</v>
      </c>
      <c r="AF116" s="8" t="n">
        <v>-209</v>
      </c>
      <c r="AG116" s="8" t="n">
        <v>0</v>
      </c>
      <c r="AH116" s="8" t="n">
        <v>0</v>
      </c>
      <c r="AI116" s="8" t="n">
        <v>-82</v>
      </c>
      <c r="AJ116" s="8" t="n">
        <v>0</v>
      </c>
      <c r="AK116" s="26">
        <f>V116+W116+X116+Y116</f>
        <v/>
      </c>
      <c r="AL116" s="26">
        <f>Z116+AA116+AB116+AC116</f>
        <v/>
      </c>
      <c r="AM116" s="29" t="n">
        <v>0</v>
      </c>
      <c r="AN116" s="29" t="n">
        <v>0</v>
      </c>
      <c r="AO116" s="29" t="n">
        <v>0</v>
      </c>
    </row>
    <row r="117">
      <c r="C117" s="9" t="inlineStr">
        <is>
          <t>Other Investing</t>
        </is>
      </c>
      <c r="G117" s="8" t="n">
        <v>13740</v>
      </c>
      <c r="H117" s="8" t="n">
        <v>8775</v>
      </c>
      <c r="I117" s="8" t="n">
        <v>2697</v>
      </c>
      <c r="J117" s="8" t="n">
        <v>14908</v>
      </c>
      <c r="K117" s="8" t="n">
        <v>12507</v>
      </c>
      <c r="L117" s="8" t="n">
        <v>9828</v>
      </c>
      <c r="M117" s="8" t="n">
        <v>1680</v>
      </c>
      <c r="N117" s="8" t="n">
        <v>9867</v>
      </c>
      <c r="O117" s="8" t="n">
        <v>7691</v>
      </c>
      <c r="P117" s="8" t="n">
        <v>17579</v>
      </c>
      <c r="Q117" s="8" t="n">
        <v>7526</v>
      </c>
      <c r="R117" s="8" t="n">
        <v>8650</v>
      </c>
      <c r="S117" s="8" t="n">
        <v>3808</v>
      </c>
      <c r="T117" s="8" t="n">
        <v>6204</v>
      </c>
      <c r="U117" s="8" t="n">
        <v>4811</v>
      </c>
      <c r="V117" s="8" t="n">
        <v>9288</v>
      </c>
      <c r="W117" s="29" t="n">
        <v>0</v>
      </c>
      <c r="X117" s="29" t="n">
        <v>0</v>
      </c>
      <c r="Y117" s="29" t="n">
        <v>0</v>
      </c>
      <c r="Z117" s="29" t="n">
        <v>0</v>
      </c>
      <c r="AA117" s="29" t="n">
        <v>0</v>
      </c>
      <c r="AB117" s="29" t="n">
        <v>0</v>
      </c>
      <c r="AC117" s="29" t="n">
        <v>0</v>
      </c>
      <c r="AD117" s="29" t="n">
        <v>0</v>
      </c>
      <c r="AF117" s="8" t="n">
        <v>-6193</v>
      </c>
      <c r="AG117" s="8" t="n">
        <v>9916</v>
      </c>
      <c r="AH117" s="8" t="n">
        <v>1636</v>
      </c>
      <c r="AI117" s="8" t="n">
        <v>42663</v>
      </c>
      <c r="AJ117" s="8" t="n">
        <v>23473</v>
      </c>
      <c r="AK117" s="26">
        <f>V117+W117+X117+Y117</f>
        <v/>
      </c>
      <c r="AL117" s="26">
        <f>Z117+AA117+AB117+AC117</f>
        <v/>
      </c>
      <c r="AM117" s="29" t="n">
        <v>0</v>
      </c>
      <c r="AN117" s="29" t="n">
        <v>0</v>
      </c>
      <c r="AO117" s="29" t="n">
        <v>0</v>
      </c>
    </row>
    <row r="118">
      <c r="B118" s="7" t="inlineStr">
        <is>
          <t>Cash Flow from Investing Activities</t>
        </is>
      </c>
      <c r="G118" s="10">
        <f>G111+G112+G113+G114+G115+G116+G117</f>
        <v/>
      </c>
      <c r="H118" s="10">
        <f>H111+H112+H113+H114+H115+H116+H117</f>
        <v/>
      </c>
      <c r="I118" s="10">
        <f>I111+I112+I113+I114+I115+I116+I117</f>
        <v/>
      </c>
      <c r="J118" s="10">
        <f>J111+J112+J113+J114+J115+J116+J117</f>
        <v/>
      </c>
      <c r="K118" s="10">
        <f>K111+K112+K113+K114+K115+K116+K117</f>
        <v/>
      </c>
      <c r="L118" s="10">
        <f>L111+L112+L113+L114+L115+L116+L117</f>
        <v/>
      </c>
      <c r="M118" s="10">
        <f>M111+M112+M113+M114+M115+M116+M117</f>
        <v/>
      </c>
      <c r="N118" s="10">
        <f>N111+N112+N113+N114+N115+N116+N117</f>
        <v/>
      </c>
      <c r="O118" s="10">
        <f>O111+O112+O113+O114+O115+O116+O117</f>
        <v/>
      </c>
      <c r="P118" s="10">
        <f>P111+P112+P113+P114+P115+P116+P117</f>
        <v/>
      </c>
      <c r="Q118" s="10">
        <f>Q111+Q112+Q113+Q114+Q115+Q116+Q117</f>
        <v/>
      </c>
      <c r="R118" s="10">
        <f>R111+R112+R113+R114+R115+R116+R117</f>
        <v/>
      </c>
      <c r="S118" s="10">
        <f>S111+S112+S113+S114+S115+S116+S117</f>
        <v/>
      </c>
      <c r="T118" s="10">
        <f>T111+T112+T113+T114+T115+T116+T117</f>
        <v/>
      </c>
      <c r="U118" s="10">
        <f>U111+U112+U113+U114+U115+U116+U117</f>
        <v/>
      </c>
      <c r="V118" s="10">
        <f>V111+V112+V113+V114+V115+V116+V117</f>
        <v/>
      </c>
      <c r="W118" s="27">
        <f>SUM(W111:W117)</f>
        <v/>
      </c>
      <c r="X118" s="27">
        <f>SUM(X111:X117)</f>
        <v/>
      </c>
      <c r="Y118" s="27">
        <f>SUM(Y111:Y117)</f>
        <v/>
      </c>
      <c r="Z118" s="27">
        <f>SUM(Z111:Z117)</f>
        <v/>
      </c>
      <c r="AA118" s="27">
        <f>SUM(AA111:AA117)</f>
        <v/>
      </c>
      <c r="AB118" s="27">
        <f>SUM(AB111:AB117)</f>
        <v/>
      </c>
      <c r="AC118" s="27">
        <f>SUM(AC111:AC117)</f>
        <v/>
      </c>
      <c r="AD118" s="27">
        <f>SUM(AD111:AD117)</f>
        <v/>
      </c>
      <c r="AF118" s="10">
        <f>AF111+AF112+AF113+AF114+AF115+AF116+AF117</f>
        <v/>
      </c>
      <c r="AG118" s="10">
        <f>AG111+AG112+AG113+AG114+AG115+AG116+AG117</f>
        <v/>
      </c>
      <c r="AH118" s="10">
        <f>AH111+AH112+AH113+AH114+AH115+AH116+AH117</f>
        <v/>
      </c>
      <c r="AI118" s="10">
        <f>AI111+AI112+AI113+AI114+AI115+AI116+AI117</f>
        <v/>
      </c>
      <c r="AJ118" s="10">
        <f>AJ111+AJ112+AJ113+AJ114+AJ115+AJ116+AJ117</f>
        <v/>
      </c>
      <c r="AK118" s="27">
        <f>V118+W118+X118+Y118</f>
        <v/>
      </c>
      <c r="AL118" s="27">
        <f>Z118+AA118+AB118+AC118</f>
        <v/>
      </c>
      <c r="AM118" s="27">
        <f>SUM(AM111:AM117)</f>
        <v/>
      </c>
      <c r="AN118" s="27">
        <f>SUM(AN111:AN117)</f>
        <v/>
      </c>
      <c r="AO118" s="27">
        <f>SUM(AO111:AO117)</f>
        <v/>
      </c>
    </row>
    <row r="119">
      <c r="D119" s="11" t="inlineStr">
        <is>
          <t>Recon: CFI</t>
        </is>
      </c>
      <c r="G119" s="28">
        <f>IF(_reported!G25="","",G118-_reported!G25)</f>
        <v/>
      </c>
      <c r="H119" s="28">
        <f>IF(_reported!H25="","",H118-_reported!H25)</f>
        <v/>
      </c>
      <c r="I119" s="28">
        <f>IF(_reported!I25="","",I118-_reported!I25)</f>
        <v/>
      </c>
      <c r="J119" s="28">
        <f>IF(_reported!J25="","",J118-_reported!J25)</f>
        <v/>
      </c>
      <c r="K119" s="28">
        <f>IF(_reported!K25="","",K118-_reported!K25)</f>
        <v/>
      </c>
      <c r="L119" s="28">
        <f>IF(_reported!L25="","",L118-_reported!L25)</f>
        <v/>
      </c>
      <c r="M119" s="28">
        <f>IF(_reported!M25="","",M118-_reported!M25)</f>
        <v/>
      </c>
      <c r="N119" s="28">
        <f>IF(_reported!N25="","",N118-_reported!N25)</f>
        <v/>
      </c>
      <c r="O119" s="28">
        <f>IF(_reported!O25="","",O118-_reported!O25)</f>
        <v/>
      </c>
      <c r="P119" s="28">
        <f>IF(_reported!P25="","",P118-_reported!P25)</f>
        <v/>
      </c>
      <c r="Q119" s="28">
        <f>IF(_reported!Q25="","",Q118-_reported!Q25)</f>
        <v/>
      </c>
      <c r="R119" s="28">
        <f>IF(_reported!R25="","",R118-_reported!R25)</f>
        <v/>
      </c>
      <c r="S119" s="28">
        <f>IF(_reported!S25="","",S118-_reported!S25)</f>
        <v/>
      </c>
      <c r="T119" s="28">
        <f>IF(_reported!T25="","",T118-_reported!T25)</f>
        <v/>
      </c>
      <c r="U119" s="28">
        <f>IF(_reported!U25="","",U118-_reported!U25)</f>
        <v/>
      </c>
      <c r="V119" s="28">
        <f>IF(_reported!V25="","",V118-_reported!V25)</f>
        <v/>
      </c>
      <c r="W119" s="28">
        <f>IF(_reported!W25="","",W118-_reported!W25)</f>
        <v/>
      </c>
      <c r="X119" s="28">
        <f>IF(_reported!X25="","",X118-_reported!X25)</f>
        <v/>
      </c>
      <c r="Y119" s="28">
        <f>IF(_reported!Y25="","",Y118-_reported!Y25)</f>
        <v/>
      </c>
      <c r="Z119" s="28">
        <f>IF(_reported!Z25="","",Z118-_reported!Z25)</f>
        <v/>
      </c>
      <c r="AA119" s="28">
        <f>IF(_reported!AA25="","",AA118-_reported!AA25)</f>
        <v/>
      </c>
      <c r="AB119" s="28">
        <f>IF(_reported!AB25="","",AB118-_reported!AB25)</f>
        <v/>
      </c>
      <c r="AC119" s="28">
        <f>IF(_reported!AC25="","",AC118-_reported!AC25)</f>
        <v/>
      </c>
      <c r="AD119" s="28">
        <f>IF(_reported!AD25="","",AD118-_reported!AD25)</f>
        <v/>
      </c>
      <c r="AF119" s="28">
        <f>IF(_reported!AF25="","",AF118-_reported!AF25)</f>
        <v/>
      </c>
      <c r="AG119" s="28">
        <f>IF(_reported!AG25="","",AG118-_reported!AG25)</f>
        <v/>
      </c>
      <c r="AH119" s="28">
        <f>IF(_reported!AH25="","",AH118-_reported!AH25)</f>
        <v/>
      </c>
      <c r="AI119" s="28">
        <f>IF(_reported!AI25="","",AI118-_reported!AI25)</f>
        <v/>
      </c>
      <c r="AJ119" s="28">
        <f>IF(_reported!AJ25="","",AJ118-_reported!AJ25)</f>
        <v/>
      </c>
      <c r="AK119" s="28">
        <f>IF(_reported!AK25="","",AK118-_reported!AK25)</f>
        <v/>
      </c>
      <c r="AL119" s="28">
        <f>IF(_reported!AL25="","",AL118-_reported!AL25)</f>
        <v/>
      </c>
      <c r="AM119" s="28">
        <f>IF(_reported!AM25="","",AM118-_reported!AM25)</f>
        <v/>
      </c>
      <c r="AN119" s="28">
        <f>IF(_reported!AN25="","",AN118-_reported!AN25)</f>
        <v/>
      </c>
      <c r="AO119" s="28">
        <f>IF(_reported!AO25="","",AO118-_reported!AO25)</f>
        <v/>
      </c>
    </row>
    <row r="121">
      <c r="C121" s="9" t="inlineStr">
        <is>
          <t>Debt Issuance</t>
        </is>
      </c>
      <c r="G121" s="8" t="n">
        <v>0</v>
      </c>
      <c r="H121" s="8" t="n">
        <v>6103</v>
      </c>
      <c r="I121" s="8" t="n">
        <v>0</v>
      </c>
      <c r="J121" s="8" t="n">
        <v>10968</v>
      </c>
      <c r="K121" s="8" t="n">
        <v>0</v>
      </c>
      <c r="L121" s="8" t="n">
        <v>423</v>
      </c>
      <c r="M121" s="8" t="n">
        <v>0</v>
      </c>
      <c r="N121" s="8" t="n">
        <v>2537</v>
      </c>
      <c r="O121" s="8" t="n">
        <v>438</v>
      </c>
      <c r="P121" s="8" t="n">
        <v>0</v>
      </c>
      <c r="Q121" s="8" t="n">
        <v>0</v>
      </c>
      <c r="R121" s="8" t="n">
        <v>2537</v>
      </c>
      <c r="S121" s="8" t="n">
        <v>438</v>
      </c>
      <c r="T121" s="8" t="n">
        <v>0</v>
      </c>
      <c r="U121" s="8" t="n">
        <v>0</v>
      </c>
      <c r="V121" s="8" t="n">
        <v>0</v>
      </c>
      <c r="W121" s="29" t="n">
        <v>0</v>
      </c>
      <c r="X121" s="29" t="n">
        <v>0</v>
      </c>
      <c r="Y121" s="29" t="n">
        <v>0</v>
      </c>
      <c r="Z121" s="29" t="n">
        <v>0</v>
      </c>
      <c r="AA121" s="29" t="n">
        <v>0</v>
      </c>
      <c r="AB121" s="29" t="n">
        <v>0</v>
      </c>
      <c r="AC121" s="29" t="n">
        <v>0</v>
      </c>
      <c r="AD121" s="29" t="n">
        <v>0</v>
      </c>
      <c r="AF121" s="8" t="n">
        <v>0</v>
      </c>
      <c r="AG121" s="8" t="n">
        <v>0</v>
      </c>
      <c r="AH121" s="8" t="n">
        <v>11391</v>
      </c>
      <c r="AI121" s="8" t="n">
        <v>2975</v>
      </c>
      <c r="AJ121" s="8" t="n">
        <v>2975</v>
      </c>
      <c r="AK121" s="26">
        <f>V121+W121+X121+Y121</f>
        <v/>
      </c>
      <c r="AL121" s="26">
        <f>Z121+AA121+AB121+AC121</f>
        <v/>
      </c>
      <c r="AM121" s="29" t="n">
        <v>0</v>
      </c>
      <c r="AN121" s="29" t="n">
        <v>0</v>
      </c>
      <c r="AO121" s="29" t="n">
        <v>0</v>
      </c>
    </row>
    <row r="122">
      <c r="C122" s="9" t="inlineStr">
        <is>
          <t>Debt Repayment</t>
        </is>
      </c>
      <c r="G122" s="8" t="n">
        <v>-1688</v>
      </c>
      <c r="H122" s="8" t="n">
        <v>-1400</v>
      </c>
      <c r="I122" s="8" t="n">
        <v>0</v>
      </c>
      <c r="J122" s="8" t="n">
        <v>0</v>
      </c>
      <c r="K122" s="8" t="n">
        <v>-1688</v>
      </c>
      <c r="L122" s="8" t="n">
        <v>1265</v>
      </c>
      <c r="M122" s="8" t="n">
        <v>0</v>
      </c>
      <c r="N122" s="8" t="n">
        <v>0</v>
      </c>
      <c r="O122" s="8" t="n">
        <v>-2288</v>
      </c>
      <c r="P122" s="8" t="n">
        <v>0</v>
      </c>
      <c r="Q122" s="8" t="n">
        <v>0</v>
      </c>
      <c r="R122" s="8" t="n">
        <v>-1500</v>
      </c>
      <c r="S122" s="8" t="n">
        <v>0</v>
      </c>
      <c r="T122" s="8" t="n">
        <v>-2250</v>
      </c>
      <c r="U122" s="8" t="n">
        <v>0</v>
      </c>
      <c r="V122" s="8" t="n">
        <v>-1500</v>
      </c>
      <c r="W122" s="29" t="n">
        <v>-500</v>
      </c>
      <c r="X122" s="29" t="n">
        <v>0</v>
      </c>
      <c r="Y122" s="29" t="n">
        <v>-500</v>
      </c>
      <c r="Z122" s="29" t="n">
        <v>-500</v>
      </c>
      <c r="AA122" s="29" t="n">
        <v>0</v>
      </c>
      <c r="AB122" s="29" t="n">
        <v>-500</v>
      </c>
      <c r="AC122" s="29" t="n">
        <v>0</v>
      </c>
      <c r="AD122" s="29" t="n">
        <v>-500</v>
      </c>
      <c r="AF122" s="8" t="n">
        <v>0</v>
      </c>
      <c r="AG122" s="8" t="n">
        <v>0</v>
      </c>
      <c r="AH122" s="8" t="n">
        <v>-423</v>
      </c>
      <c r="AI122" s="8" t="n">
        <v>-2288</v>
      </c>
      <c r="AJ122" s="8" t="n">
        <v>-3750</v>
      </c>
      <c r="AK122" s="26">
        <f>V122+W122+X122+Y122</f>
        <v/>
      </c>
      <c r="AL122" s="26">
        <f>Z122+AA122+AB122+AC122</f>
        <v/>
      </c>
      <c r="AM122" s="29" t="n">
        <v>-2000</v>
      </c>
      <c r="AN122" s="29" t="n">
        <v>-2000</v>
      </c>
      <c r="AO122" s="29" t="n">
        <v>-2000</v>
      </c>
    </row>
    <row r="123">
      <c r="C123" s="9" t="inlineStr">
        <is>
          <t>Dividends Paid</t>
        </is>
      </c>
      <c r="G123" s="8" t="n">
        <v>-1499</v>
      </c>
      <c r="H123" s="8" t="n">
        <v>-1502</v>
      </c>
      <c r="I123" s="8" t="n">
        <v>-1509</v>
      </c>
      <c r="J123" s="8" t="n">
        <v>-1512</v>
      </c>
      <c r="K123" s="8" t="n">
        <v>-524</v>
      </c>
      <c r="L123" s="8" t="n">
        <v>-525</v>
      </c>
      <c r="M123" s="8" t="n">
        <v>-527</v>
      </c>
      <c r="N123" s="8" t="n">
        <v>-529</v>
      </c>
      <c r="O123" s="8" t="n">
        <v>-534</v>
      </c>
      <c r="P123" s="8" t="n">
        <v>-536</v>
      </c>
      <c r="Q123" s="8" t="n">
        <v>0</v>
      </c>
      <c r="R123" s="8" t="n">
        <v>-529</v>
      </c>
      <c r="S123" s="8" t="n">
        <v>-534</v>
      </c>
      <c r="T123" s="8" t="n">
        <v>-536</v>
      </c>
      <c r="U123" s="8" t="n">
        <v>0</v>
      </c>
      <c r="V123" s="8" t="n">
        <v>0</v>
      </c>
      <c r="W123" s="29" t="n">
        <v>0</v>
      </c>
      <c r="X123" s="29" t="n">
        <v>0</v>
      </c>
      <c r="Y123" s="29" t="n">
        <v>0</v>
      </c>
      <c r="Z123" s="29" t="n">
        <v>0</v>
      </c>
      <c r="AA123" s="29" t="n">
        <v>0</v>
      </c>
      <c r="AB123" s="29" t="n">
        <v>0</v>
      </c>
      <c r="AC123" s="29" t="n">
        <v>0</v>
      </c>
      <c r="AD123" s="29" t="n">
        <v>0</v>
      </c>
      <c r="AF123" s="8" t="n">
        <v>-5644</v>
      </c>
      <c r="AG123" s="8" t="n">
        <v>-5997</v>
      </c>
      <c r="AH123" s="8" t="n">
        <v>-3088</v>
      </c>
      <c r="AI123" s="8" t="n">
        <v>-1599</v>
      </c>
      <c r="AJ123" s="8" t="n">
        <v>-1599</v>
      </c>
      <c r="AK123" s="26">
        <f>V123+W123+X123+Y123</f>
        <v/>
      </c>
      <c r="AL123" s="26">
        <f>Z123+AA123+AB123+AC123</f>
        <v/>
      </c>
      <c r="AM123" s="29" t="n">
        <v>0</v>
      </c>
      <c r="AN123" s="29" t="n">
        <v>0</v>
      </c>
      <c r="AO123" s="29" t="n">
        <v>0</v>
      </c>
    </row>
    <row r="124">
      <c r="C124" s="9" t="inlineStr">
        <is>
          <t>Repurchase of Common Stock</t>
        </is>
      </c>
      <c r="G124" s="8" t="n">
        <v>-114</v>
      </c>
      <c r="H124" s="8" t="n">
        <v>0</v>
      </c>
      <c r="I124" s="8" t="n">
        <v>0</v>
      </c>
      <c r="J124" s="8" t="n">
        <v>0</v>
      </c>
      <c r="K124" s="8" t="n">
        <v>0</v>
      </c>
      <c r="L124" s="8" t="n">
        <v>0</v>
      </c>
      <c r="M124" s="8" t="n">
        <v>-2415</v>
      </c>
      <c r="N124" s="8" t="n">
        <v>0</v>
      </c>
      <c r="O124" s="8" t="n">
        <v>0</v>
      </c>
      <c r="P124" s="8" t="n">
        <v>0</v>
      </c>
      <c r="Q124" s="8" t="n">
        <v>0</v>
      </c>
      <c r="R124" s="8" t="n">
        <v>0</v>
      </c>
      <c r="S124" s="8" t="n">
        <v>0</v>
      </c>
      <c r="T124" s="8" t="n">
        <v>0</v>
      </c>
      <c r="U124" s="8" t="n">
        <v>0</v>
      </c>
      <c r="V124" s="8" t="n">
        <v>0</v>
      </c>
      <c r="W124" s="29" t="n">
        <v>0</v>
      </c>
      <c r="X124" s="29" t="n">
        <v>0</v>
      </c>
      <c r="Y124" s="29" t="n">
        <v>0</v>
      </c>
      <c r="Z124" s="29" t="n">
        <v>0</v>
      </c>
      <c r="AA124" s="29" t="n">
        <v>0</v>
      </c>
      <c r="AB124" s="29" t="n">
        <v>0</v>
      </c>
      <c r="AC124" s="29" t="n">
        <v>0</v>
      </c>
      <c r="AD124" s="29" t="n">
        <v>0</v>
      </c>
      <c r="AF124" s="8" t="n">
        <v>-2415</v>
      </c>
      <c r="AG124" s="8" t="n">
        <v>-2415</v>
      </c>
      <c r="AH124" s="8" t="n">
        <v>-2415</v>
      </c>
      <c r="AI124" s="8" t="n">
        <v>0</v>
      </c>
      <c r="AJ124" s="8" t="n">
        <v>0</v>
      </c>
      <c r="AK124" s="26">
        <f>V124+W124+X124+Y124</f>
        <v/>
      </c>
      <c r="AL124" s="26">
        <f>Z124+AA124+AB124+AC124</f>
        <v/>
      </c>
      <c r="AM124" s="29" t="n">
        <v>0</v>
      </c>
      <c r="AN124" s="29" t="n">
        <v>0</v>
      </c>
      <c r="AO124" s="29" t="n">
        <v>0</v>
      </c>
    </row>
    <row r="125">
      <c r="C125" s="9" t="inlineStr">
        <is>
          <t>Stock Proceeds (ESPP / Options)</t>
        </is>
      </c>
      <c r="G125" s="8" t="n">
        <v>0</v>
      </c>
      <c r="H125" s="8" t="n">
        <v>383</v>
      </c>
      <c r="I125" s="8" t="n">
        <v>5</v>
      </c>
      <c r="J125" s="8" t="n">
        <v>659</v>
      </c>
      <c r="K125" s="8" t="n">
        <v>914</v>
      </c>
      <c r="L125" s="8" t="n">
        <v>850</v>
      </c>
      <c r="M125" s="8" t="n">
        <v>-1381</v>
      </c>
      <c r="N125" s="8" t="n">
        <v>626</v>
      </c>
      <c r="O125" s="8" t="n">
        <v>5</v>
      </c>
      <c r="P125" s="8" t="n">
        <v>355</v>
      </c>
      <c r="Q125" s="8" t="n">
        <v>1</v>
      </c>
      <c r="R125" s="8" t="n">
        <v>491</v>
      </c>
      <c r="S125" s="8" t="n">
        <v>0</v>
      </c>
      <c r="T125" s="8" t="n">
        <v>286</v>
      </c>
      <c r="U125" s="8" t="n">
        <v>-6</v>
      </c>
      <c r="V125" s="8" t="n">
        <v>427</v>
      </c>
      <c r="W125" s="29" t="n">
        <v>400</v>
      </c>
      <c r="X125" s="29" t="n">
        <v>400</v>
      </c>
      <c r="Y125" s="29" t="n">
        <v>400</v>
      </c>
      <c r="Z125" s="29" t="n">
        <v>400</v>
      </c>
      <c r="AA125" s="29" t="n">
        <v>400</v>
      </c>
      <c r="AB125" s="29" t="n">
        <v>400</v>
      </c>
      <c r="AC125" s="29" t="n">
        <v>400</v>
      </c>
      <c r="AD125" s="29" t="n">
        <v>400</v>
      </c>
      <c r="AF125" s="8" t="n">
        <v>1020</v>
      </c>
      <c r="AG125" s="8" t="n">
        <v>977</v>
      </c>
      <c r="AH125" s="8" t="n">
        <v>1042</v>
      </c>
      <c r="AI125" s="8" t="n">
        <v>987</v>
      </c>
      <c r="AJ125" s="8" t="n">
        <v>771</v>
      </c>
      <c r="AK125" s="26">
        <f>V125+W125+X125+Y125</f>
        <v/>
      </c>
      <c r="AL125" s="26">
        <f>Z125+AA125+AB125+AC125</f>
        <v/>
      </c>
      <c r="AM125" s="29" t="n">
        <v>1600</v>
      </c>
      <c r="AN125" s="29" t="n">
        <v>1600</v>
      </c>
      <c r="AO125" s="29" t="n">
        <v>1600</v>
      </c>
    </row>
    <row r="126">
      <c r="C126" s="9" t="inlineStr">
        <is>
          <t>Other Financing</t>
        </is>
      </c>
      <c r="G126" s="8" t="n">
        <v>499</v>
      </c>
      <c r="H126" s="8" t="n">
        <v>99</v>
      </c>
      <c r="I126" s="8" t="n">
        <v>3847</v>
      </c>
      <c r="J126" s="8" t="n">
        <v>-2721</v>
      </c>
      <c r="K126" s="8" t="n">
        <v>1415</v>
      </c>
      <c r="L126" s="8" t="n">
        <v>-1171</v>
      </c>
      <c r="M126" s="8" t="n">
        <v>4475</v>
      </c>
      <c r="N126" s="8" t="n">
        <v>996</v>
      </c>
      <c r="O126" s="8" t="n">
        <v>13616</v>
      </c>
      <c r="P126" s="8" t="n">
        <v>-3611</v>
      </c>
      <c r="Q126" s="8" t="n">
        <v>62</v>
      </c>
      <c r="R126" s="8" t="n">
        <v>-1195</v>
      </c>
      <c r="S126" s="8" t="n">
        <v>878</v>
      </c>
      <c r="T126" s="8" t="n">
        <v>7652</v>
      </c>
      <c r="U126" s="8" t="n">
        <v>5855</v>
      </c>
      <c r="V126" s="8" t="n">
        <v>-133</v>
      </c>
      <c r="W126" s="29" t="n">
        <v>0</v>
      </c>
      <c r="X126" s="29" t="n">
        <v>0</v>
      </c>
      <c r="Y126" s="29" t="n">
        <v>0</v>
      </c>
      <c r="Z126" s="29" t="n">
        <v>0</v>
      </c>
      <c r="AA126" s="29" t="n">
        <v>0</v>
      </c>
      <c r="AB126" s="29" t="n">
        <v>0</v>
      </c>
      <c r="AC126" s="29" t="n">
        <v>0</v>
      </c>
      <c r="AD126" s="29" t="n">
        <v>0</v>
      </c>
      <c r="AF126" s="8" t="n">
        <v>1177</v>
      </c>
      <c r="AG126" s="8" t="n">
        <v>8796</v>
      </c>
      <c r="AH126" s="8" t="n">
        <v>1998</v>
      </c>
      <c r="AI126" s="8" t="n">
        <v>11063</v>
      </c>
      <c r="AJ126" s="8" t="n">
        <v>13190</v>
      </c>
      <c r="AK126" s="26">
        <f>V126+W126+X126+Y126</f>
        <v/>
      </c>
      <c r="AL126" s="26">
        <f>Z126+AA126+AB126+AC126</f>
        <v/>
      </c>
      <c r="AM126" s="29" t="n">
        <v>0</v>
      </c>
      <c r="AN126" s="29" t="n">
        <v>0</v>
      </c>
      <c r="AO126" s="29" t="n">
        <v>0</v>
      </c>
    </row>
    <row r="127">
      <c r="B127" s="7" t="inlineStr">
        <is>
          <t>Cash Flow from Financing Activities</t>
        </is>
      </c>
      <c r="G127" s="10">
        <f>G121+G122+G123+G124+G125+G126</f>
        <v/>
      </c>
      <c r="H127" s="10">
        <f>H121+H122+H123+H124+H125+H126</f>
        <v/>
      </c>
      <c r="I127" s="10">
        <f>I121+I122+I123+I124+I125+I126</f>
        <v/>
      </c>
      <c r="J127" s="10">
        <f>J121+J122+J123+J124+J125+J126</f>
        <v/>
      </c>
      <c r="K127" s="10">
        <f>K121+K122+K123+K124+K125+K126</f>
        <v/>
      </c>
      <c r="L127" s="10">
        <f>L121+L122+L123+L124+L125+L126</f>
        <v/>
      </c>
      <c r="M127" s="10">
        <f>M121+M122+M123+M124+M125+M126</f>
        <v/>
      </c>
      <c r="N127" s="10">
        <f>N121+N122+N123+N124+N125+N126</f>
        <v/>
      </c>
      <c r="O127" s="10">
        <f>O121+O122+O123+O124+O125+O126</f>
        <v/>
      </c>
      <c r="P127" s="10">
        <f>P121+P122+P123+P124+P125+P126</f>
        <v/>
      </c>
      <c r="Q127" s="10">
        <f>Q121+Q122+Q123+Q124+Q125+Q126</f>
        <v/>
      </c>
      <c r="R127" s="10">
        <f>R121+R122+R123+R124+R125+R126</f>
        <v/>
      </c>
      <c r="S127" s="10">
        <f>S121+S122+S123+S124+S125+S126</f>
        <v/>
      </c>
      <c r="T127" s="10">
        <f>T121+T122+T123+T124+T125+T126</f>
        <v/>
      </c>
      <c r="U127" s="10">
        <f>U121+U122+U123+U124+U125+U126</f>
        <v/>
      </c>
      <c r="V127" s="10">
        <f>V121+V122+V123+V124+V125+V126</f>
        <v/>
      </c>
      <c r="W127" s="27">
        <f>SUM(W121:W126)</f>
        <v/>
      </c>
      <c r="X127" s="27">
        <f>SUM(X121:X126)</f>
        <v/>
      </c>
      <c r="Y127" s="27">
        <f>SUM(Y121:Y126)</f>
        <v/>
      </c>
      <c r="Z127" s="27">
        <f>SUM(Z121:Z126)</f>
        <v/>
      </c>
      <c r="AA127" s="27">
        <f>SUM(AA121:AA126)</f>
        <v/>
      </c>
      <c r="AB127" s="27">
        <f>SUM(AB121:AB126)</f>
        <v/>
      </c>
      <c r="AC127" s="27">
        <f>SUM(AC121:AC126)</f>
        <v/>
      </c>
      <c r="AD127" s="27">
        <f>SUM(AD121:AD126)</f>
        <v/>
      </c>
      <c r="AF127" s="10">
        <f>AF121+AF122+AF123+AF124+AF125+AF126</f>
        <v/>
      </c>
      <c r="AG127" s="10">
        <f>AG121+AG122+AG123+AG124+AG125+AG126</f>
        <v/>
      </c>
      <c r="AH127" s="10">
        <f>AH121+AH122+AH123+AH124+AH125+AH126</f>
        <v/>
      </c>
      <c r="AI127" s="10">
        <f>AI121+AI122+AI123+AI124+AI125+AI126</f>
        <v/>
      </c>
      <c r="AJ127" s="10">
        <f>AJ121+AJ122+AJ123+AJ124+AJ125+AJ126</f>
        <v/>
      </c>
      <c r="AK127" s="27">
        <f>V127+W127+X127+Y127</f>
        <v/>
      </c>
      <c r="AL127" s="27">
        <f>Z127+AA127+AB127+AC127</f>
        <v/>
      </c>
      <c r="AM127" s="27">
        <f>SUM(AM121:AM126)</f>
        <v/>
      </c>
      <c r="AN127" s="27">
        <f>SUM(AN121:AN126)</f>
        <v/>
      </c>
      <c r="AO127" s="27">
        <f>SUM(AO121:AO126)</f>
        <v/>
      </c>
    </row>
    <row r="128">
      <c r="D128" s="11" t="inlineStr">
        <is>
          <t>Recon: CFF</t>
        </is>
      </c>
      <c r="G128" s="28">
        <f>IF(_reported!G26="","",G127-_reported!G26)</f>
        <v/>
      </c>
      <c r="H128" s="28">
        <f>IF(_reported!H26="","",H127-_reported!H26)</f>
        <v/>
      </c>
      <c r="I128" s="28">
        <f>IF(_reported!I26="","",I127-_reported!I26)</f>
        <v/>
      </c>
      <c r="J128" s="28">
        <f>IF(_reported!J26="","",J127-_reported!J26)</f>
        <v/>
      </c>
      <c r="K128" s="28">
        <f>IF(_reported!K26="","",K127-_reported!K26)</f>
        <v/>
      </c>
      <c r="L128" s="28">
        <f>IF(_reported!L26="","",L127-_reported!L26)</f>
        <v/>
      </c>
      <c r="M128" s="28">
        <f>IF(_reported!M26="","",M127-_reported!M26)</f>
        <v/>
      </c>
      <c r="N128" s="28">
        <f>IF(_reported!N26="","",N127-_reported!N26)</f>
        <v/>
      </c>
      <c r="O128" s="28">
        <f>IF(_reported!O26="","",O127-_reported!O26)</f>
        <v/>
      </c>
      <c r="P128" s="28">
        <f>IF(_reported!P26="","",P127-_reported!P26)</f>
        <v/>
      </c>
      <c r="Q128" s="28">
        <f>IF(_reported!Q26="","",Q127-_reported!Q26)</f>
        <v/>
      </c>
      <c r="R128" s="28">
        <f>IF(_reported!R26="","",R127-_reported!R26)</f>
        <v/>
      </c>
      <c r="S128" s="28">
        <f>IF(_reported!S26="","",S127-_reported!S26)</f>
        <v/>
      </c>
      <c r="T128" s="28">
        <f>IF(_reported!T26="","",T127-_reported!T26)</f>
        <v/>
      </c>
      <c r="U128" s="28">
        <f>IF(_reported!U26="","",U127-_reported!U26)</f>
        <v/>
      </c>
      <c r="V128" s="28">
        <f>IF(_reported!V26="","",V127-_reported!V26)</f>
        <v/>
      </c>
      <c r="W128" s="28">
        <f>IF(_reported!W26="","",W127-_reported!W26)</f>
        <v/>
      </c>
      <c r="X128" s="28">
        <f>IF(_reported!X26="","",X127-_reported!X26)</f>
        <v/>
      </c>
      <c r="Y128" s="28">
        <f>IF(_reported!Y26="","",Y127-_reported!Y26)</f>
        <v/>
      </c>
      <c r="Z128" s="28">
        <f>IF(_reported!Z26="","",Z127-_reported!Z26)</f>
        <v/>
      </c>
      <c r="AA128" s="28">
        <f>IF(_reported!AA26="","",AA127-_reported!AA26)</f>
        <v/>
      </c>
      <c r="AB128" s="28">
        <f>IF(_reported!AB26="","",AB127-_reported!AB26)</f>
        <v/>
      </c>
      <c r="AC128" s="28">
        <f>IF(_reported!AC26="","",AC127-_reported!AC26)</f>
        <v/>
      </c>
      <c r="AD128" s="28">
        <f>IF(_reported!AD26="","",AD127-_reported!AD26)</f>
        <v/>
      </c>
      <c r="AF128" s="28">
        <f>IF(_reported!AF26="","",AF127-_reported!AF26)</f>
        <v/>
      </c>
      <c r="AG128" s="28">
        <f>IF(_reported!AG26="","",AG127-_reported!AG26)</f>
        <v/>
      </c>
      <c r="AH128" s="28">
        <f>IF(_reported!AH26="","",AH127-_reported!AH26)</f>
        <v/>
      </c>
      <c r="AI128" s="28">
        <f>IF(_reported!AI26="","",AI127-_reported!AI26)</f>
        <v/>
      </c>
      <c r="AJ128" s="28">
        <f>IF(_reported!AJ26="","",AJ127-_reported!AJ26)</f>
        <v/>
      </c>
      <c r="AK128" s="28">
        <f>IF(_reported!AK26="","",AK127-_reported!AK26)</f>
        <v/>
      </c>
      <c r="AL128" s="28">
        <f>IF(_reported!AL26="","",AL127-_reported!AL26)</f>
        <v/>
      </c>
      <c r="AM128" s="28">
        <f>IF(_reported!AM26="","",AM127-_reported!AM26)</f>
        <v/>
      </c>
      <c r="AN128" s="28">
        <f>IF(_reported!AN26="","",AN127-_reported!AN26)</f>
        <v/>
      </c>
      <c r="AO128" s="28">
        <f>IF(_reported!AO26="","",AO127-_reported!AO26)</f>
        <v/>
      </c>
    </row>
    <row r="130">
      <c r="B130" s="7" t="inlineStr">
        <is>
          <t>Net Change in Cash</t>
        </is>
      </c>
      <c r="G130" s="10">
        <f>G108+G118+G127</f>
        <v/>
      </c>
      <c r="H130" s="10">
        <f>H108+H118+H127</f>
        <v/>
      </c>
      <c r="I130" s="10">
        <f>I108+I118+I127</f>
        <v/>
      </c>
      <c r="J130" s="10">
        <f>J108+J118+J127</f>
        <v/>
      </c>
      <c r="K130" s="10">
        <f>K108+K118+K127</f>
        <v/>
      </c>
      <c r="L130" s="10">
        <f>L108+L118+L127</f>
        <v/>
      </c>
      <c r="M130" s="10">
        <f>M108+M118+M127</f>
        <v/>
      </c>
      <c r="N130" s="10">
        <f>N108+N118+N127</f>
        <v/>
      </c>
      <c r="O130" s="10">
        <f>O108+O118+O127</f>
        <v/>
      </c>
      <c r="P130" s="10">
        <f>P108+P118+P127</f>
        <v/>
      </c>
      <c r="Q130" s="10">
        <f>Q108+Q118+Q127</f>
        <v/>
      </c>
      <c r="R130" s="10">
        <f>R108+R118+R127</f>
        <v/>
      </c>
      <c r="S130" s="10">
        <f>S108+S118+S127</f>
        <v/>
      </c>
      <c r="T130" s="10">
        <f>T108+T118+T127</f>
        <v/>
      </c>
      <c r="U130" s="10">
        <f>U108+U118+U127</f>
        <v/>
      </c>
      <c r="V130" s="10">
        <f>V108+V118+V127</f>
        <v/>
      </c>
      <c r="W130" s="27">
        <f>W108+W118+W127</f>
        <v/>
      </c>
      <c r="X130" s="27">
        <f>X108+X118+X127</f>
        <v/>
      </c>
      <c r="Y130" s="27">
        <f>Y108+Y118+Y127</f>
        <v/>
      </c>
      <c r="Z130" s="27">
        <f>Z108+Z118+Z127</f>
        <v/>
      </c>
      <c r="AA130" s="27">
        <f>AA108+AA118+AA127</f>
        <v/>
      </c>
      <c r="AB130" s="27">
        <f>AB108+AB118+AB127</f>
        <v/>
      </c>
      <c r="AC130" s="27">
        <f>AC108+AC118+AC127</f>
        <v/>
      </c>
      <c r="AD130" s="27">
        <f>AD108+AD118+AD127</f>
        <v/>
      </c>
      <c r="AF130" s="10">
        <f>AF108+AF118+AF127</f>
        <v/>
      </c>
      <c r="AG130" s="10">
        <f>AG108+AG118+AG127</f>
        <v/>
      </c>
      <c r="AH130" s="10">
        <f>AH108+AH118+AH127</f>
        <v/>
      </c>
      <c r="AI130" s="10">
        <f>AI108+AI118+AI127</f>
        <v/>
      </c>
      <c r="AJ130" s="10">
        <f>AJ108+AJ118+AJ127</f>
        <v/>
      </c>
      <c r="AK130" s="27">
        <f>V130+W130+X130+Y130</f>
        <v/>
      </c>
      <c r="AL130" s="27">
        <f>Z130+AA130+AB130+AC130</f>
        <v/>
      </c>
      <c r="AM130" s="27">
        <f>AM108+AM118+AM127</f>
        <v/>
      </c>
      <c r="AN130" s="27">
        <f>AN108+AN118+AN127</f>
        <v/>
      </c>
      <c r="AO130" s="27">
        <f>AO108+AO118+AO127</f>
        <v/>
      </c>
    </row>
    <row r="131">
      <c r="D131" s="11" t="inlineStr">
        <is>
          <t>Recon: Net Change in Cash</t>
        </is>
      </c>
      <c r="G131" s="28">
        <f>IF(_reported!G27="","",G130-_reported!G27)</f>
        <v/>
      </c>
      <c r="H131" s="28">
        <f>IF(_reported!H27="","",H130-_reported!H27)</f>
        <v/>
      </c>
      <c r="I131" s="28">
        <f>IF(_reported!I27="","",I130-_reported!I27)</f>
        <v/>
      </c>
      <c r="J131" s="28">
        <f>IF(_reported!J27="","",J130-_reported!J27)</f>
        <v/>
      </c>
      <c r="K131" s="28">
        <f>IF(_reported!K27="","",K130-_reported!K27)</f>
        <v/>
      </c>
      <c r="L131" s="28">
        <f>IF(_reported!L27="","",L130-_reported!L27)</f>
        <v/>
      </c>
      <c r="M131" s="28">
        <f>IF(_reported!M27="","",M130-_reported!M27)</f>
        <v/>
      </c>
      <c r="N131" s="28">
        <f>IF(_reported!N27="","",N130-_reported!N27)</f>
        <v/>
      </c>
      <c r="O131" s="28">
        <f>IF(_reported!O27="","",O130-_reported!O27)</f>
        <v/>
      </c>
      <c r="P131" s="28">
        <f>IF(_reported!P27="","",P130-_reported!P27)</f>
        <v/>
      </c>
      <c r="Q131" s="28">
        <f>IF(_reported!Q27="","",Q130-_reported!Q27)</f>
        <v/>
      </c>
      <c r="R131" s="28">
        <f>IF(_reported!R27="","",R130-_reported!R27)</f>
        <v/>
      </c>
      <c r="S131" s="28">
        <f>IF(_reported!S27="","",S130-_reported!S27)</f>
        <v/>
      </c>
      <c r="T131" s="28">
        <f>IF(_reported!T27="","",T130-_reported!T27)</f>
        <v/>
      </c>
      <c r="U131" s="28">
        <f>IF(_reported!U27="","",U130-_reported!U27)</f>
        <v/>
      </c>
      <c r="V131" s="28">
        <f>IF(_reported!V27="","",V130-_reported!V27)</f>
        <v/>
      </c>
      <c r="W131" s="28">
        <f>IF(_reported!W27="","",W130-_reported!W27)</f>
        <v/>
      </c>
      <c r="X131" s="28">
        <f>IF(_reported!X27="","",X130-_reported!X27)</f>
        <v/>
      </c>
      <c r="Y131" s="28">
        <f>IF(_reported!Y27="","",Y130-_reported!Y27)</f>
        <v/>
      </c>
      <c r="Z131" s="28">
        <f>IF(_reported!Z27="","",Z130-_reported!Z27)</f>
        <v/>
      </c>
      <c r="AA131" s="28">
        <f>IF(_reported!AA27="","",AA130-_reported!AA27)</f>
        <v/>
      </c>
      <c r="AB131" s="28">
        <f>IF(_reported!AB27="","",AB130-_reported!AB27)</f>
        <v/>
      </c>
      <c r="AC131" s="28">
        <f>IF(_reported!AC27="","",AC130-_reported!AC27)</f>
        <v/>
      </c>
      <c r="AD131" s="28">
        <f>IF(_reported!AD27="","",AD130-_reported!AD27)</f>
        <v/>
      </c>
      <c r="AF131" s="28">
        <f>IF(_reported!AF27="","",AF130-_reported!AF27)</f>
        <v/>
      </c>
      <c r="AG131" s="28">
        <f>IF(_reported!AG27="","",AG130-_reported!AG27)</f>
        <v/>
      </c>
      <c r="AH131" s="28">
        <f>IF(_reported!AH27="","",AH130-_reported!AH27)</f>
        <v/>
      </c>
      <c r="AI131" s="28">
        <f>IF(_reported!AI27="","",AI130-_reported!AI27)</f>
        <v/>
      </c>
      <c r="AJ131" s="28">
        <f>IF(_reported!AJ27="","",AJ130-_reported!AJ27)</f>
        <v/>
      </c>
      <c r="AK131" s="28">
        <f>IF(_reported!AK27="","",AK130-_reported!AK27)</f>
        <v/>
      </c>
      <c r="AL131" s="28">
        <f>IF(_reported!AL27="","",AL130-_reported!AL27)</f>
        <v/>
      </c>
      <c r="AM131" s="28">
        <f>IF(_reported!AM27="","",AM130-_reported!AM27)</f>
        <v/>
      </c>
      <c r="AN131" s="28">
        <f>IF(_reported!AN27="","",AN130-_reported!AN27)</f>
        <v/>
      </c>
      <c r="AO131" s="28">
        <f>IF(_reported!AO27="","",AO130-_reported!AO27)</f>
        <v/>
      </c>
    </row>
    <row r="134">
      <c r="B134" s="6" t="inlineStr">
        <is>
          <t>KPI Drivers — Segment Revenue</t>
        </is>
      </c>
      <c r="C134" s="6" t="n"/>
      <c r="D134" s="6" t="n"/>
      <c r="E134" s="6" t="n"/>
      <c r="F134" s="6" t="n"/>
      <c r="G134" s="6" t="n"/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  <c r="AC134" s="6" t="n"/>
      <c r="AD134" s="6" t="n"/>
      <c r="AF134" s="6" t="n"/>
      <c r="AG134" s="6" t="n"/>
      <c r="AH134" s="6" t="n"/>
      <c r="AI134" s="6" t="n"/>
      <c r="AJ134" s="6" t="n"/>
      <c r="AK134" s="6" t="n"/>
      <c r="AL134" s="6" t="n"/>
      <c r="AM134" s="6" t="n"/>
      <c r="AN134" s="6" t="n"/>
      <c r="AO134" s="6" t="n"/>
    </row>
    <row r="136">
      <c r="C136" s="9" t="inlineStr">
        <is>
          <t>Client Computing Group (CCG)</t>
        </is>
      </c>
      <c r="J136" s="8" t="n">
        <v>5767</v>
      </c>
      <c r="K136" s="8" t="n">
        <v>6780</v>
      </c>
      <c r="L136" s="8" t="n">
        <v>7867</v>
      </c>
      <c r="M136" s="8" t="n">
        <v>8844</v>
      </c>
      <c r="N136" s="8" t="n">
        <v>7533</v>
      </c>
      <c r="O136" s="8" t="n">
        <v>7410</v>
      </c>
      <c r="P136" s="8" t="n">
        <v>7330</v>
      </c>
      <c r="Q136" s="8" t="n">
        <v>8017</v>
      </c>
      <c r="R136" s="8" t="n">
        <v>7629</v>
      </c>
      <c r="S136" s="8" t="n">
        <v>7871</v>
      </c>
      <c r="T136" s="8" t="n">
        <v>8535</v>
      </c>
      <c r="U136" s="8" t="n">
        <v>8193</v>
      </c>
      <c r="V136" s="8" t="n">
        <v>7727</v>
      </c>
      <c r="W136" s="26">
        <f>V136*(1+W143)</f>
        <v/>
      </c>
      <c r="X136" s="26">
        <f>W136*(1+X143)</f>
        <v/>
      </c>
      <c r="Y136" s="26">
        <f>X136*(1+Y143)</f>
        <v/>
      </c>
      <c r="Z136" s="26">
        <f>Y136*(1+Z143)</f>
        <v/>
      </c>
      <c r="AA136" s="26">
        <f>Z136*(1+AA143)</f>
        <v/>
      </c>
      <c r="AB136" s="26">
        <f>AA136*(1+AB143)</f>
        <v/>
      </c>
      <c r="AC136" s="26">
        <f>AB136*(1+AC143)</f>
        <v/>
      </c>
      <c r="AD136" s="26">
        <f>AC136*(1+AD143)</f>
        <v/>
      </c>
      <c r="AF136" s="8" t="n">
        <v>41081</v>
      </c>
      <c r="AG136" s="8" t="n">
        <v>31773</v>
      </c>
      <c r="AH136" s="8" t="n">
        <v>29258</v>
      </c>
      <c r="AI136" s="8" t="n">
        <v>30290</v>
      </c>
      <c r="AJ136" s="8" t="n">
        <v>32228</v>
      </c>
      <c r="AK136" s="26">
        <f>V136+W136+X136+Y136</f>
        <v/>
      </c>
      <c r="AL136" s="26">
        <f>Z136+AA136+AB136+AC136</f>
        <v/>
      </c>
      <c r="AM136" s="26">
        <f>AL136*(1+AM143)</f>
        <v/>
      </c>
      <c r="AN136" s="26">
        <f>AM136*(1+AN143)</f>
        <v/>
      </c>
      <c r="AO136" s="26">
        <f>AN136*(1+AO143)</f>
        <v/>
      </c>
    </row>
    <row r="137">
      <c r="C137" s="9" t="inlineStr">
        <is>
          <t>Data Center and AI (DCAI)</t>
        </is>
      </c>
      <c r="J137" s="8" t="n">
        <v>2901</v>
      </c>
      <c r="K137" s="8" t="n">
        <v>3155</v>
      </c>
      <c r="L137" s="8" t="n">
        <v>3076</v>
      </c>
      <c r="M137" s="8" t="n">
        <v>3503</v>
      </c>
      <c r="N137" s="8" t="n">
        <v>3036</v>
      </c>
      <c r="O137" s="8" t="n">
        <v>3045</v>
      </c>
      <c r="P137" s="8" t="n">
        <v>3349</v>
      </c>
      <c r="Q137" s="8" t="n">
        <v>3387</v>
      </c>
      <c r="R137" s="8" t="n">
        <v>4126</v>
      </c>
      <c r="S137" s="8" t="n">
        <v>3939</v>
      </c>
      <c r="T137" s="8" t="n">
        <v>4117</v>
      </c>
      <c r="U137" s="8" t="n">
        <v>4737</v>
      </c>
      <c r="V137" s="8" t="n">
        <v>5052</v>
      </c>
      <c r="W137" s="26">
        <f>V137*(1+W144)</f>
        <v/>
      </c>
      <c r="X137" s="26">
        <f>W137*(1+X144)</f>
        <v/>
      </c>
      <c r="Y137" s="26">
        <f>X137*(1+Y144)</f>
        <v/>
      </c>
      <c r="Z137" s="26">
        <f>Y137*(1+Z144)</f>
        <v/>
      </c>
      <c r="AA137" s="26">
        <f>Z137*(1+AA144)</f>
        <v/>
      </c>
      <c r="AB137" s="26">
        <f>AA137*(1+AB144)</f>
        <v/>
      </c>
      <c r="AC137" s="26">
        <f>AB137*(1+AC144)</f>
        <v/>
      </c>
      <c r="AD137" s="26">
        <f>AC137*(1+AD144)</f>
        <v/>
      </c>
      <c r="AF137" s="8" t="n">
        <v>20786</v>
      </c>
      <c r="AG137" s="8" t="n">
        <v>16856</v>
      </c>
      <c r="AH137" s="8" t="n">
        <v>12635</v>
      </c>
      <c r="AI137" s="8" t="n">
        <v>12817</v>
      </c>
      <c r="AJ137" s="8" t="n">
        <v>16919</v>
      </c>
      <c r="AK137" s="26">
        <f>V137+W137+X137+Y137</f>
        <v/>
      </c>
      <c r="AL137" s="26">
        <f>Z137+AA137+AB137+AC137</f>
        <v/>
      </c>
      <c r="AM137" s="26">
        <f>AL137*(1+AM144)</f>
        <v/>
      </c>
      <c r="AN137" s="26">
        <f>AM137*(1+AN144)</f>
        <v/>
      </c>
      <c r="AO137" s="26">
        <f>AN137*(1+AO144)</f>
        <v/>
      </c>
    </row>
    <row r="138">
      <c r="C138" s="9" t="inlineStr">
        <is>
          <t>Network and Edge (NEX) — dissolved Q1'25</t>
        </is>
      </c>
      <c r="J138" s="8" t="n">
        <v>1489</v>
      </c>
      <c r="K138" s="8" t="n">
        <v>1364</v>
      </c>
      <c r="L138" s="8" t="n">
        <v>1450</v>
      </c>
      <c r="M138" s="8" t="n">
        <v>1471</v>
      </c>
      <c r="N138" s="8" t="n">
        <v>1364</v>
      </c>
      <c r="O138" s="8" t="n">
        <v>1344</v>
      </c>
      <c r="P138" s="8" t="n">
        <v>1511</v>
      </c>
      <c r="Q138" s="8" t="n">
        <v>1623</v>
      </c>
      <c r="R138" s="8" t="n">
        <v>0</v>
      </c>
      <c r="S138" s="8" t="n">
        <v>0</v>
      </c>
      <c r="T138" s="8" t="n">
        <v>0</v>
      </c>
      <c r="U138" s="8" t="n">
        <v>0</v>
      </c>
      <c r="V138" s="8" t="n">
        <v>0</v>
      </c>
      <c r="W138" s="29" t="n">
        <v>0</v>
      </c>
      <c r="X138" s="29" t="n">
        <v>0</v>
      </c>
      <c r="Y138" s="29" t="n">
        <v>0</v>
      </c>
      <c r="Z138" s="29" t="n">
        <v>0</v>
      </c>
      <c r="AA138" s="29" t="n">
        <v>0</v>
      </c>
      <c r="AB138" s="29" t="n">
        <v>0</v>
      </c>
      <c r="AC138" s="29" t="n">
        <v>0</v>
      </c>
      <c r="AD138" s="29" t="n">
        <v>0</v>
      </c>
      <c r="AF138" s="8" t="n">
        <v>7665</v>
      </c>
      <c r="AG138" s="8" t="n">
        <v>8409</v>
      </c>
      <c r="AH138" s="8" t="n">
        <v>5774</v>
      </c>
      <c r="AI138" s="8" t="n">
        <v>5842</v>
      </c>
      <c r="AJ138" s="8" t="n">
        <v>0</v>
      </c>
      <c r="AK138" s="26">
        <f>V138+W138+X138+Y138</f>
        <v/>
      </c>
      <c r="AL138" s="26">
        <f>Z138+AA138+AB138+AC138</f>
        <v/>
      </c>
      <c r="AM138" s="29" t="n">
        <v>0</v>
      </c>
      <c r="AN138" s="29" t="n">
        <v>0</v>
      </c>
      <c r="AO138" s="29" t="n">
        <v>0</v>
      </c>
    </row>
    <row r="139">
      <c r="C139" s="9" t="inlineStr">
        <is>
          <t>Intel Foundry (gross of intersegment)</t>
        </is>
      </c>
      <c r="J139" s="8" t="n">
        <v>4831</v>
      </c>
      <c r="K139" s="8" t="n">
        <v>4172</v>
      </c>
      <c r="L139" s="8" t="n">
        <v>4732</v>
      </c>
      <c r="M139" s="8" t="n">
        <v>5175</v>
      </c>
      <c r="N139" s="8" t="n">
        <v>4369</v>
      </c>
      <c r="O139" s="8" t="n">
        <v>4320</v>
      </c>
      <c r="P139" s="8" t="n">
        <v>4352</v>
      </c>
      <c r="Q139" s="8" t="n">
        <v>4502</v>
      </c>
      <c r="R139" s="8" t="n">
        <v>4667</v>
      </c>
      <c r="S139" s="8" t="n">
        <v>4417</v>
      </c>
      <c r="T139" s="8" t="n">
        <v>4235</v>
      </c>
      <c r="U139" s="8" t="n">
        <v>4507</v>
      </c>
      <c r="V139" s="8" t="n">
        <v>5421</v>
      </c>
      <c r="W139" s="26">
        <f>V139*(1+W145)</f>
        <v/>
      </c>
      <c r="X139" s="26">
        <f>W139*(1+X145)</f>
        <v/>
      </c>
      <c r="Y139" s="26">
        <f>X139*(1+Y145)</f>
        <v/>
      </c>
      <c r="Z139" s="26">
        <f>Y139*(1+Z145)</f>
        <v/>
      </c>
      <c r="AA139" s="26">
        <f>Z139*(1+AA145)</f>
        <v/>
      </c>
      <c r="AB139" s="26">
        <f>AA139*(1+AB145)</f>
        <v/>
      </c>
      <c r="AC139" s="26">
        <f>AB139*(1+AC145)</f>
        <v/>
      </c>
      <c r="AD139" s="26">
        <f>AC139*(1+AD145)</f>
        <v/>
      </c>
      <c r="AF139" s="8" t="n">
        <v>22849</v>
      </c>
      <c r="AG139" s="8" t="n">
        <v>27491</v>
      </c>
      <c r="AH139" s="8" t="n">
        <v>18910</v>
      </c>
      <c r="AI139" s="8" t="n">
        <v>17543</v>
      </c>
      <c r="AJ139" s="8" t="n">
        <v>17826</v>
      </c>
      <c r="AK139" s="26">
        <f>V139+W139+X139+Y139</f>
        <v/>
      </c>
      <c r="AL139" s="26">
        <f>Z139+AA139+AB139+AC139</f>
        <v/>
      </c>
      <c r="AM139" s="26">
        <f>AL139*(1+AM145)</f>
        <v/>
      </c>
      <c r="AN139" s="26">
        <f>AM139*(1+AN145)</f>
        <v/>
      </c>
      <c r="AO139" s="26">
        <f>AN139*(1+AO145)</f>
        <v/>
      </c>
    </row>
    <row r="140">
      <c r="C140" s="9" t="inlineStr">
        <is>
          <t>Mobileye</t>
        </is>
      </c>
      <c r="J140" s="8" t="n">
        <v>458</v>
      </c>
      <c r="K140" s="8" t="n">
        <v>454</v>
      </c>
      <c r="L140" s="8" t="n">
        <v>530</v>
      </c>
      <c r="M140" s="8" t="n">
        <v>637</v>
      </c>
      <c r="N140" s="8" t="n">
        <v>239</v>
      </c>
      <c r="O140" s="8" t="n">
        <v>440</v>
      </c>
      <c r="P140" s="8" t="n">
        <v>485</v>
      </c>
      <c r="Q140" s="8" t="n">
        <v>490</v>
      </c>
      <c r="R140" s="8" t="n">
        <v>438</v>
      </c>
      <c r="S140" s="8" t="n">
        <v>507</v>
      </c>
      <c r="T140" s="8" t="n">
        <v>504</v>
      </c>
      <c r="U140" s="8" t="n">
        <v>445</v>
      </c>
      <c r="V140" s="8" t="n">
        <v>558</v>
      </c>
      <c r="W140" s="26">
        <f>V140*(1+W146)</f>
        <v/>
      </c>
      <c r="X140" s="26">
        <f>W140*(1+X146)</f>
        <v/>
      </c>
      <c r="Y140" s="26">
        <f>X140*(1+Y146)</f>
        <v/>
      </c>
      <c r="Z140" s="26">
        <f>Y140*(1+Z146)</f>
        <v/>
      </c>
      <c r="AA140" s="26">
        <f>Z140*(1+AA146)</f>
        <v/>
      </c>
      <c r="AB140" s="26">
        <f>AA140*(1+AB146)</f>
        <v/>
      </c>
      <c r="AC140" s="26">
        <f>AB140*(1+AC146)</f>
        <v/>
      </c>
      <c r="AD140" s="26">
        <f>AC140*(1+AD146)</f>
        <v/>
      </c>
      <c r="AF140" s="8" t="n">
        <v>1386</v>
      </c>
      <c r="AG140" s="8" t="n">
        <v>1869</v>
      </c>
      <c r="AH140" s="8" t="n">
        <v>2079</v>
      </c>
      <c r="AI140" s="8" t="n">
        <v>1654</v>
      </c>
      <c r="AJ140" s="8" t="n">
        <v>1894</v>
      </c>
      <c r="AK140" s="26">
        <f>V140+W140+X140+Y140</f>
        <v/>
      </c>
      <c r="AL140" s="26">
        <f>Z140+AA140+AB140+AC140</f>
        <v/>
      </c>
      <c r="AM140" s="26">
        <f>AL140*(1+AM146)</f>
        <v/>
      </c>
      <c r="AN140" s="26">
        <f>AM140*(1+AN146)</f>
        <v/>
      </c>
      <c r="AO140" s="26">
        <f>AN140*(1+AO146)</f>
        <v/>
      </c>
    </row>
    <row r="141">
      <c r="C141" s="9" t="inlineStr">
        <is>
          <t>All Other (ex-Mobileye; Altera + IMS + startups)</t>
        </is>
      </c>
      <c r="J141" s="8" t="n">
        <v>982</v>
      </c>
      <c r="K141" s="8" t="n">
        <v>965</v>
      </c>
      <c r="L141" s="8" t="n">
        <v>922</v>
      </c>
      <c r="M141" s="8" t="n">
        <v>660</v>
      </c>
      <c r="N141" s="8" t="n">
        <v>536</v>
      </c>
      <c r="O141" s="8" t="n">
        <v>528</v>
      </c>
      <c r="P141" s="8" t="n">
        <v>554</v>
      </c>
      <c r="Q141" s="8" t="n">
        <v>552</v>
      </c>
      <c r="R141" s="8" t="n">
        <v>505</v>
      </c>
      <c r="S141" s="8" t="n">
        <v>546</v>
      </c>
      <c r="T141" s="8" t="n">
        <v>489</v>
      </c>
      <c r="U141" s="8" t="n">
        <v>129</v>
      </c>
      <c r="V141" s="8" t="n">
        <v>70</v>
      </c>
      <c r="W141" s="26">
        <f>V141*(1+W147)</f>
        <v/>
      </c>
      <c r="X141" s="26">
        <f>W141*(1+X147)</f>
        <v/>
      </c>
      <c r="Y141" s="26">
        <f>X141*(1+Y147)</f>
        <v/>
      </c>
      <c r="Z141" s="26">
        <f>Y141*(1+Z147)</f>
        <v/>
      </c>
      <c r="AA141" s="26">
        <f>Z141*(1+AA147)</f>
        <v/>
      </c>
      <c r="AB141" s="26">
        <f>AA141*(1+AB147)</f>
        <v/>
      </c>
      <c r="AC141" s="26">
        <f>AB141*(1+AC147)</f>
        <v/>
      </c>
      <c r="AD141" s="26">
        <f>AC141*(1+AD147)</f>
        <v/>
      </c>
      <c r="AF141" s="8" t="n">
        <v>7751</v>
      </c>
      <c r="AG141" s="8" t="n">
        <v>3661</v>
      </c>
      <c r="AH141" s="8" t="n">
        <v>3529</v>
      </c>
      <c r="AI141" s="8" t="n">
        <v>2170</v>
      </c>
      <c r="AJ141" s="8" t="n">
        <v>1669</v>
      </c>
      <c r="AK141" s="26">
        <f>V141+W141+X141+Y141</f>
        <v/>
      </c>
      <c r="AL141" s="26">
        <f>Z141+AA141+AB141+AC141</f>
        <v/>
      </c>
      <c r="AM141" s="26">
        <f>AL141*(1+AM147)</f>
        <v/>
      </c>
      <c r="AN141" s="26">
        <f>AM141*(1+AN147)</f>
        <v/>
      </c>
      <c r="AO141" s="26">
        <f>AN141*(1+AO147)</f>
        <v/>
      </c>
    </row>
    <row r="142">
      <c r="C142" s="9" t="inlineStr">
        <is>
          <t>Less: Intersegment Eliminations</t>
        </is>
      </c>
      <c r="J142" s="8" t="n">
        <v>-4713</v>
      </c>
      <c r="K142" s="8" t="n">
        <v>-3941</v>
      </c>
      <c r="L142" s="8" t="n">
        <v>-4419</v>
      </c>
      <c r="M142" s="8" t="n">
        <v>-4884</v>
      </c>
      <c r="N142" s="8" t="n">
        <v>-4353</v>
      </c>
      <c r="O142" s="8" t="n">
        <v>-4254</v>
      </c>
      <c r="P142" s="8" t="n">
        <v>-4297</v>
      </c>
      <c r="Q142" s="8" t="n">
        <v>-4311</v>
      </c>
      <c r="R142" s="8" t="n">
        <v>-4698</v>
      </c>
      <c r="S142" s="8" t="n">
        <v>-4421</v>
      </c>
      <c r="T142" s="8" t="n">
        <v>-4227</v>
      </c>
      <c r="U142" s="8" t="n">
        <v>-4337</v>
      </c>
      <c r="V142" s="8" t="n">
        <v>-5251</v>
      </c>
      <c r="W142" s="26">
        <f>W139*W148</f>
        <v/>
      </c>
      <c r="X142" s="26">
        <f>X139*X148</f>
        <v/>
      </c>
      <c r="Y142" s="26">
        <f>Y139*Y148</f>
        <v/>
      </c>
      <c r="Z142" s="26">
        <f>Z139*Z148</f>
        <v/>
      </c>
      <c r="AA142" s="26">
        <f>AA139*AA148</f>
        <v/>
      </c>
      <c r="AB142" s="26">
        <f>AB139*AB148</f>
        <v/>
      </c>
      <c r="AC142" s="26">
        <f>AC139*AC148</f>
        <v/>
      </c>
      <c r="AD142" s="26">
        <f>AD139*AD148</f>
        <v/>
      </c>
      <c r="AF142" s="8" t="n">
        <v>-22494</v>
      </c>
      <c r="AG142" s="8" t="n">
        <v>-27005</v>
      </c>
      <c r="AH142" s="8" t="n">
        <v>-17957</v>
      </c>
      <c r="AI142" s="8" t="n">
        <v>-17215</v>
      </c>
      <c r="AJ142" s="8" t="n">
        <v>-17683</v>
      </c>
      <c r="AK142" s="26">
        <f>V142+W142+X142+Y142</f>
        <v/>
      </c>
      <c r="AL142" s="26">
        <f>Z142+AA142+AB142+AC142</f>
        <v/>
      </c>
      <c r="AM142" s="26">
        <f>AM139*AM148</f>
        <v/>
      </c>
      <c r="AN142" s="26">
        <f>AN139*AN148</f>
        <v/>
      </c>
      <c r="AO142" s="26">
        <f>AO139*AO148</f>
        <v/>
      </c>
    </row>
    <row r="143">
      <c r="D143" s="11" t="inlineStr">
        <is>
          <t xml:space="preserve">  CCG QoQ growth %</t>
        </is>
      </c>
      <c r="H143" s="34">
        <f>IF(OR(G136="",H136=""),"",H136/G136-1)</f>
        <v/>
      </c>
      <c r="I143" s="34">
        <f>IF(OR(H136="",I136=""),"",I136/H136-1)</f>
        <v/>
      </c>
      <c r="J143" s="34">
        <f>IF(OR(I136="",J136=""),"",J136/I136-1)</f>
        <v/>
      </c>
      <c r="K143" s="34">
        <f>IF(OR(J136="",K136=""),"",K136/J136-1)</f>
        <v/>
      </c>
      <c r="L143" s="34">
        <f>IF(OR(K136="",L136=""),"",L136/K136-1)</f>
        <v/>
      </c>
      <c r="M143" s="34">
        <f>IF(OR(L136="",M136=""),"",M136/L136-1)</f>
        <v/>
      </c>
      <c r="N143" s="34">
        <f>IF(OR(M136="",N136=""),"",N136/M136-1)</f>
        <v/>
      </c>
      <c r="O143" s="34">
        <f>IF(OR(N136="",O136=""),"",O136/N136-1)</f>
        <v/>
      </c>
      <c r="P143" s="34">
        <f>IF(OR(O136="",P136=""),"",P136/O136-1)</f>
        <v/>
      </c>
      <c r="Q143" s="34">
        <f>IF(OR(P136="",Q136=""),"",Q136/P136-1)</f>
        <v/>
      </c>
      <c r="R143" s="34">
        <f>IF(OR(Q136="",R136=""),"",R136/Q136-1)</f>
        <v/>
      </c>
      <c r="S143" s="34">
        <f>IF(OR(R136="",S136=""),"",S136/R136-1)</f>
        <v/>
      </c>
      <c r="T143" s="34">
        <f>IF(OR(S136="",T136=""),"",T136/S136-1)</f>
        <v/>
      </c>
      <c r="U143" s="34">
        <f>IF(OR(T136="",U136=""),"",U136/T136-1)</f>
        <v/>
      </c>
      <c r="V143" s="34">
        <f>IF(OR(U136="",V136=""),"",V136/U136-1)</f>
        <v/>
      </c>
      <c r="W143" s="35" t="n">
        <v>0.008999999999999999</v>
      </c>
      <c r="X143" s="35" t="n">
        <v>0.013</v>
      </c>
      <c r="Y143" s="35" t="n">
        <v>0.025</v>
      </c>
      <c r="Z143" s="35" t="n">
        <v>-0.025</v>
      </c>
      <c r="AA143" s="35" t="n">
        <v>0.013</v>
      </c>
      <c r="AB143" s="35" t="n">
        <v>0.013</v>
      </c>
      <c r="AC143" s="35" t="n">
        <v>0.025</v>
      </c>
      <c r="AD143" s="35" t="n">
        <v>-0.012</v>
      </c>
      <c r="AG143" s="34">
        <f>IF(OR(AF136=0,AF136=""),"",AG136/AF136-1)</f>
        <v/>
      </c>
      <c r="AH143" s="34">
        <f>IF(OR(AG136=0,AG136=""),"",AH136/AG136-1)</f>
        <v/>
      </c>
      <c r="AI143" s="34">
        <f>IF(OR(AH136=0,AH136=""),"",AI136/AH136-1)</f>
        <v/>
      </c>
      <c r="AJ143" s="34">
        <f>IF(OR(AI136=0,AI136=""),"",AJ136/AI136-1)</f>
        <v/>
      </c>
      <c r="AK143" s="36">
        <f>IF(AJ136=0,0,AK136/AJ136-1)</f>
        <v/>
      </c>
      <c r="AL143" s="36">
        <f>IF(AK136=0,0,AL136/AK136-1)</f>
        <v/>
      </c>
      <c r="AM143" s="35" t="n">
        <v>0.053</v>
      </c>
      <c r="AN143" s="35" t="n">
        <v>0.044</v>
      </c>
      <c r="AO143" s="35" t="n">
        <v>0.042</v>
      </c>
    </row>
    <row r="144">
      <c r="D144" s="11" t="inlineStr">
        <is>
          <t xml:space="preserve">  DCAI QoQ growth %</t>
        </is>
      </c>
      <c r="H144" s="34">
        <f>IF(OR(G137="",H137=""),"",H137/G137-1)</f>
        <v/>
      </c>
      <c r="I144" s="34">
        <f>IF(OR(H137="",I137=""),"",I137/H137-1)</f>
        <v/>
      </c>
      <c r="J144" s="34">
        <f>IF(OR(I137="",J137=""),"",J137/I137-1)</f>
        <v/>
      </c>
      <c r="K144" s="34">
        <f>IF(OR(J137="",K137=""),"",K137/J137-1)</f>
        <v/>
      </c>
      <c r="L144" s="34">
        <f>IF(OR(K137="",L137=""),"",L137/K137-1)</f>
        <v/>
      </c>
      <c r="M144" s="34">
        <f>IF(OR(L137="",M137=""),"",M137/L137-1)</f>
        <v/>
      </c>
      <c r="N144" s="34">
        <f>IF(OR(M137="",N137=""),"",N137/M137-1)</f>
        <v/>
      </c>
      <c r="O144" s="34">
        <f>IF(OR(N137="",O137=""),"",O137/N137-1)</f>
        <v/>
      </c>
      <c r="P144" s="34">
        <f>IF(OR(O137="",P137=""),"",P137/O137-1)</f>
        <v/>
      </c>
      <c r="Q144" s="34">
        <f>IF(OR(P137="",Q137=""),"",Q137/P137-1)</f>
        <v/>
      </c>
      <c r="R144" s="34">
        <f>IF(OR(Q137="",R137=""),"",R137/Q137-1)</f>
        <v/>
      </c>
      <c r="S144" s="34">
        <f>IF(OR(R137="",S137=""),"",S137/R137-1)</f>
        <v/>
      </c>
      <c r="T144" s="34">
        <f>IF(OR(S137="",T137=""),"",T137/S137-1)</f>
        <v/>
      </c>
      <c r="U144" s="34">
        <f>IF(OR(T137="",U137=""),"",U137/T137-1)</f>
        <v/>
      </c>
      <c r="V144" s="34">
        <f>IF(OR(U137="",V137=""),"",V137/U137-1)</f>
        <v/>
      </c>
      <c r="W144" s="35" t="n">
        <v>0.019</v>
      </c>
      <c r="X144" s="35" t="n">
        <v>0.049</v>
      </c>
      <c r="Y144" s="35" t="n">
        <v>0.056</v>
      </c>
      <c r="Z144" s="35" t="n">
        <v>0.018</v>
      </c>
      <c r="AA144" s="35" t="n">
        <v>0.052</v>
      </c>
      <c r="AB144" s="35" t="n">
        <v>0.049</v>
      </c>
      <c r="AC144" s="35" t="n">
        <v>0.047</v>
      </c>
      <c r="AD144" s="35" t="n">
        <v>0.03</v>
      </c>
      <c r="AG144" s="34">
        <f>IF(OR(AF137=0,AF137=""),"",AG137/AF137-1)</f>
        <v/>
      </c>
      <c r="AH144" s="34">
        <f>IF(OR(AG137=0,AG137=""),"",AH137/AG137-1)</f>
        <v/>
      </c>
      <c r="AI144" s="34">
        <f>IF(OR(AH137=0,AH137=""),"",AI137/AH137-1)</f>
        <v/>
      </c>
      <c r="AJ144" s="34">
        <f>IF(OR(AI137=0,AI137=""),"",AJ137/AI137-1)</f>
        <v/>
      </c>
      <c r="AK144" s="36">
        <f>IF(AJ137=0,0,AK137/AJ137-1)</f>
        <v/>
      </c>
      <c r="AL144" s="36">
        <f>IF(AK137=0,0,AL137/AK137-1)</f>
        <v/>
      </c>
      <c r="AM144" s="35" t="n">
        <v>0.14</v>
      </c>
      <c r="AN144" s="35" t="n">
        <v>0.123</v>
      </c>
      <c r="AO144" s="35" t="n">
        <v>0.125</v>
      </c>
    </row>
    <row r="145">
      <c r="D145" s="11" t="inlineStr">
        <is>
          <t xml:space="preserve">  Intel Foundry QoQ growth %</t>
        </is>
      </c>
      <c r="H145" s="34">
        <f>IF(OR(G139="",H139=""),"",H139/G139-1)</f>
        <v/>
      </c>
      <c r="I145" s="34">
        <f>IF(OR(H139="",I139=""),"",I139/H139-1)</f>
        <v/>
      </c>
      <c r="J145" s="34">
        <f>IF(OR(I139="",J139=""),"",J139/I139-1)</f>
        <v/>
      </c>
      <c r="K145" s="34">
        <f>IF(OR(J139="",K139=""),"",K139/J139-1)</f>
        <v/>
      </c>
      <c r="L145" s="34">
        <f>IF(OR(K139="",L139=""),"",L139/K139-1)</f>
        <v/>
      </c>
      <c r="M145" s="34">
        <f>IF(OR(L139="",M139=""),"",M139/L139-1)</f>
        <v/>
      </c>
      <c r="N145" s="34">
        <f>IF(OR(M139="",N139=""),"",N139/M139-1)</f>
        <v/>
      </c>
      <c r="O145" s="34">
        <f>IF(OR(N139="",O139=""),"",O139/N139-1)</f>
        <v/>
      </c>
      <c r="P145" s="34">
        <f>IF(OR(O139="",P139=""),"",P139/O139-1)</f>
        <v/>
      </c>
      <c r="Q145" s="34">
        <f>IF(OR(P139="",Q139=""),"",Q139/P139-1)</f>
        <v/>
      </c>
      <c r="R145" s="34">
        <f>IF(OR(Q139="",R139=""),"",R139/Q139-1)</f>
        <v/>
      </c>
      <c r="S145" s="34">
        <f>IF(OR(R139="",S139=""),"",S139/R139-1)</f>
        <v/>
      </c>
      <c r="T145" s="34">
        <f>IF(OR(S139="",T139=""),"",T139/S139-1)</f>
        <v/>
      </c>
      <c r="U145" s="34">
        <f>IF(OR(T139="",U139=""),"",U139/T139-1)</f>
        <v/>
      </c>
      <c r="V145" s="34">
        <f>IF(OR(U139="",V139=""),"",V139/U139-1)</f>
        <v/>
      </c>
      <c r="W145" s="35" t="n">
        <v>0.015</v>
      </c>
      <c r="X145" s="35" t="n">
        <v>0.036</v>
      </c>
      <c r="Y145" s="35" t="n">
        <v>0.035</v>
      </c>
      <c r="Z145" s="35" t="n">
        <v>0.034</v>
      </c>
      <c r="AA145" s="35" t="n">
        <v>0.049</v>
      </c>
      <c r="AB145" s="35" t="n">
        <v>0.047</v>
      </c>
      <c r="AC145" s="35" t="n">
        <v>0.045</v>
      </c>
      <c r="AD145" s="35" t="n">
        <v>0.029</v>
      </c>
      <c r="AG145" s="34">
        <f>IF(OR(AF139=0,AF139=""),"",AG139/AF139-1)</f>
        <v/>
      </c>
      <c r="AH145" s="34">
        <f>IF(OR(AG139=0,AG139=""),"",AH139/AG139-1)</f>
        <v/>
      </c>
      <c r="AI145" s="34">
        <f>IF(OR(AH139=0,AH139=""),"",AI139/AH139-1)</f>
        <v/>
      </c>
      <c r="AJ145" s="34">
        <f>IF(OR(AI139=0,AI139=""),"",AJ139/AI139-1)</f>
        <v/>
      </c>
      <c r="AK145" s="36">
        <f>IF(AJ139=0,0,AK139/AJ139-1)</f>
        <v/>
      </c>
      <c r="AL145" s="36">
        <f>IF(AK139=0,0,AL139/AK139-1)</f>
        <v/>
      </c>
      <c r="AM145" s="35" t="n">
        <v>0.126</v>
      </c>
      <c r="AN145" s="35" t="n">
        <v>0.119</v>
      </c>
      <c r="AO145" s="35" t="n">
        <v>0.121</v>
      </c>
    </row>
    <row r="146">
      <c r="D146" s="11" t="inlineStr">
        <is>
          <t xml:space="preserve">  Mobileye QoQ growth %</t>
        </is>
      </c>
      <c r="H146" s="34">
        <f>IF(OR(G140="",H140=""),"",H140/G140-1)</f>
        <v/>
      </c>
      <c r="I146" s="34">
        <f>IF(OR(H140="",I140=""),"",I140/H140-1)</f>
        <v/>
      </c>
      <c r="J146" s="34">
        <f>IF(OR(I140="",J140=""),"",J140/I140-1)</f>
        <v/>
      </c>
      <c r="K146" s="34">
        <f>IF(OR(J140="",K140=""),"",K140/J140-1)</f>
        <v/>
      </c>
      <c r="L146" s="34">
        <f>IF(OR(K140="",L140=""),"",L140/K140-1)</f>
        <v/>
      </c>
      <c r="M146" s="34">
        <f>IF(OR(L140="",M140=""),"",M140/L140-1)</f>
        <v/>
      </c>
      <c r="N146" s="34">
        <f>IF(OR(M140="",N140=""),"",N140/M140-1)</f>
        <v/>
      </c>
      <c r="O146" s="34">
        <f>IF(OR(N140="",O140=""),"",O140/N140-1)</f>
        <v/>
      </c>
      <c r="P146" s="34">
        <f>IF(OR(O140="",P140=""),"",P140/O140-1)</f>
        <v/>
      </c>
      <c r="Q146" s="34">
        <f>IF(OR(P140="",Q140=""),"",Q140/P140-1)</f>
        <v/>
      </c>
      <c r="R146" s="34">
        <f>IF(OR(Q140="",R140=""),"",R140/Q140-1)</f>
        <v/>
      </c>
      <c r="S146" s="34">
        <f>IF(OR(R140="",S140=""),"",S140/R140-1)</f>
        <v/>
      </c>
      <c r="T146" s="34">
        <f>IF(OR(S140="",T140=""),"",T140/S140-1)</f>
        <v/>
      </c>
      <c r="U146" s="34">
        <f>IF(OR(T140="",U140=""),"",U140/T140-1)</f>
        <v/>
      </c>
      <c r="V146" s="34">
        <f>IF(OR(U140="",V140=""),"",V140/U140-1)</f>
        <v/>
      </c>
      <c r="W146" s="35" t="n">
        <v>0.039</v>
      </c>
      <c r="X146" s="35" t="n">
        <v>0.026</v>
      </c>
      <c r="Y146" s="35" t="n">
        <v>0.025</v>
      </c>
      <c r="Z146" s="35" t="n">
        <v>0.016</v>
      </c>
      <c r="AA146" s="35" t="n">
        <v>0.032</v>
      </c>
      <c r="AB146" s="35" t="n">
        <v>0.023</v>
      </c>
      <c r="AC146" s="35" t="n">
        <v>0.023</v>
      </c>
      <c r="AD146" s="35" t="n">
        <v>0.022</v>
      </c>
      <c r="AG146" s="34">
        <f>IF(OR(AF140=0,AF140=""),"",AG140/AF140-1)</f>
        <v/>
      </c>
      <c r="AH146" s="34">
        <f>IF(OR(AG140=0,AG140=""),"",AH140/AG140-1)</f>
        <v/>
      </c>
      <c r="AI146" s="34">
        <f>IF(OR(AH140=0,AH140=""),"",AI140/AH140-1)</f>
        <v/>
      </c>
      <c r="AJ146" s="34">
        <f>IF(OR(AI140=0,AI140=""),"",AJ140/AI140-1)</f>
        <v/>
      </c>
      <c r="AK146" s="36">
        <f>IF(AJ140=0,0,AK140/AJ140-1)</f>
        <v/>
      </c>
      <c r="AL146" s="36">
        <f>IF(AK140=0,0,AL140/AK140-1)</f>
        <v/>
      </c>
      <c r="AM146" s="35" t="n">
        <v>0.103</v>
      </c>
      <c r="AN146" s="35" t="n">
        <v>0.08799999999999999</v>
      </c>
      <c r="AO146" s="35" t="n">
        <v>0.097</v>
      </c>
    </row>
    <row r="147">
      <c r="D147" s="11" t="inlineStr">
        <is>
          <t xml:space="preserve">  All Other ex-Mob QoQ growth %</t>
        </is>
      </c>
      <c r="H147" s="34">
        <f>IF(OR(G141="",H141=""),"",H141/G141-1)</f>
        <v/>
      </c>
      <c r="I147" s="34">
        <f>IF(OR(H141="",I141=""),"",I141/H141-1)</f>
        <v/>
      </c>
      <c r="J147" s="34">
        <f>IF(OR(I141="",J141=""),"",J141/I141-1)</f>
        <v/>
      </c>
      <c r="K147" s="34">
        <f>IF(OR(J141="",K141=""),"",K141/J141-1)</f>
        <v/>
      </c>
      <c r="L147" s="34">
        <f>IF(OR(K141="",L141=""),"",L141/K141-1)</f>
        <v/>
      </c>
      <c r="M147" s="34">
        <f>IF(OR(L141="",M141=""),"",M141/L141-1)</f>
        <v/>
      </c>
      <c r="N147" s="34">
        <f>IF(OR(M141="",N141=""),"",N141/M141-1)</f>
        <v/>
      </c>
      <c r="O147" s="34">
        <f>IF(OR(N141="",O141=""),"",O141/N141-1)</f>
        <v/>
      </c>
      <c r="P147" s="34">
        <f>IF(OR(O141="",P141=""),"",P141/O141-1)</f>
        <v/>
      </c>
      <c r="Q147" s="34">
        <f>IF(OR(P141="",Q141=""),"",Q141/P141-1)</f>
        <v/>
      </c>
      <c r="R147" s="34">
        <f>IF(OR(Q141="",R141=""),"",R141/Q141-1)</f>
        <v/>
      </c>
      <c r="S147" s="34">
        <f>IF(OR(R141="",S141=""),"",S141/R141-1)</f>
        <v/>
      </c>
      <c r="T147" s="34">
        <f>IF(OR(S141="",T141=""),"",T141/S141-1)</f>
        <v/>
      </c>
      <c r="U147" s="34">
        <f>IF(OR(T141="",U141=""),"",U141/T141-1)</f>
        <v/>
      </c>
      <c r="V147" s="34">
        <f>IF(OR(U141="",V141=""),"",V141/U141-1)</f>
        <v/>
      </c>
      <c r="W147" s="35" t="n">
        <v>0.143</v>
      </c>
      <c r="X147" s="35" t="n">
        <v>0</v>
      </c>
      <c r="Y147" s="35" t="n">
        <v>0.063</v>
      </c>
      <c r="Z147" s="35" t="n">
        <v>0</v>
      </c>
      <c r="AA147" s="35" t="n">
        <v>0.059</v>
      </c>
      <c r="AB147" s="35" t="n">
        <v>0</v>
      </c>
      <c r="AC147" s="35" t="n">
        <v>0.056</v>
      </c>
      <c r="AD147" s="35" t="n">
        <v>0</v>
      </c>
      <c r="AG147" s="34">
        <f>IF(OR(AF141=0,AF141=""),"",AG141/AF141-1)</f>
        <v/>
      </c>
      <c r="AH147" s="34">
        <f>IF(OR(AG141=0,AG141=""),"",AH141/AG141-1)</f>
        <v/>
      </c>
      <c r="AI147" s="34">
        <f>IF(OR(AH141=0,AH141=""),"",AI141/AH141-1)</f>
        <v/>
      </c>
      <c r="AJ147" s="34">
        <f>IF(OR(AI141=0,AI141=""),"",AJ141/AI141-1)</f>
        <v/>
      </c>
      <c r="AK147" s="36">
        <f>IF(AJ141=0,0,AK141/AJ141-1)</f>
        <v/>
      </c>
      <c r="AL147" s="36">
        <f>IF(AK141=0,0,AL141/AK141-1)</f>
        <v/>
      </c>
      <c r="AM147" s="35" t="n">
        <v>0.111</v>
      </c>
      <c r="AN147" s="35" t="n">
        <v>0.1</v>
      </c>
      <c r="AO147" s="35" t="n">
        <v>0.091</v>
      </c>
    </row>
    <row r="148">
      <c r="D148" s="11" t="inlineStr">
        <is>
          <t xml:space="preserve">  Intersegment Elim share (= Elim / Foundry)</t>
        </is>
      </c>
      <c r="G148" s="34">
        <f>IF(OR(G139=0,G139=""),"",G142/G139)</f>
        <v/>
      </c>
      <c r="H148" s="34">
        <f>IF(OR(H139=0,H139=""),"",H142/H139)</f>
        <v/>
      </c>
      <c r="I148" s="34">
        <f>IF(OR(I139=0,I139=""),"",I142/I139)</f>
        <v/>
      </c>
      <c r="J148" s="34">
        <f>IF(OR(J139=0,J139=""),"",J142/J139)</f>
        <v/>
      </c>
      <c r="K148" s="34">
        <f>IF(OR(K139=0,K139=""),"",K142/K139)</f>
        <v/>
      </c>
      <c r="L148" s="34">
        <f>IF(OR(L139=0,L139=""),"",L142/L139)</f>
        <v/>
      </c>
      <c r="M148" s="34">
        <f>IF(OR(M139=0,M139=""),"",M142/M139)</f>
        <v/>
      </c>
      <c r="N148" s="34">
        <f>IF(OR(N139=0,N139=""),"",N142/N139)</f>
        <v/>
      </c>
      <c r="O148" s="34">
        <f>IF(OR(O139=0,O139=""),"",O142/O139)</f>
        <v/>
      </c>
      <c r="P148" s="34">
        <f>IF(OR(P139=0,P139=""),"",P142/P139)</f>
        <v/>
      </c>
      <c r="Q148" s="34">
        <f>IF(OR(Q139=0,Q139=""),"",Q142/Q139)</f>
        <v/>
      </c>
      <c r="R148" s="34">
        <f>IF(OR(R139=0,R139=""),"",R142/R139)</f>
        <v/>
      </c>
      <c r="S148" s="34">
        <f>IF(OR(S139=0,S139=""),"",S142/S139)</f>
        <v/>
      </c>
      <c r="T148" s="34">
        <f>IF(OR(T139=0,T139=""),"",T142/T139)</f>
        <v/>
      </c>
      <c r="U148" s="34">
        <f>IF(OR(U139=0,U139=""),"",U142/U139)</f>
        <v/>
      </c>
      <c r="V148" s="34">
        <f>IF(OR(V139=0,V139=""),"",V142/V139)</f>
        <v/>
      </c>
      <c r="W148" s="35" t="n">
        <v>-0.969</v>
      </c>
      <c r="X148" s="35" t="n">
        <v>-0.963</v>
      </c>
      <c r="Y148" s="35" t="n">
        <v>-0.958</v>
      </c>
      <c r="Z148" s="35" t="n">
        <v>-0.952</v>
      </c>
      <c r="AA148" s="35" t="n">
        <v>-0.952</v>
      </c>
      <c r="AB148" s="35" t="n">
        <v>-0.951</v>
      </c>
      <c r="AC148" s="35" t="n">
        <v>-0.95</v>
      </c>
      <c r="AD148" s="35" t="n">
        <v>-0.947</v>
      </c>
      <c r="AF148" s="34">
        <f>IF(OR(AF139=0,AF139=""),"",AF142/AF139)</f>
        <v/>
      </c>
      <c r="AG148" s="34">
        <f>IF(OR(AG139=0,AG139=""),"",AG142/AG139)</f>
        <v/>
      </c>
      <c r="AH148" s="34">
        <f>IF(OR(AH139=0,AH139=""),"",AH142/AH139)</f>
        <v/>
      </c>
      <c r="AI148" s="34">
        <f>IF(OR(AI139=0,AI139=""),"",AI142/AI139)</f>
        <v/>
      </c>
      <c r="AJ148" s="34">
        <f>IF(OR(AJ139=0,AJ139=""),"",AJ142/AJ139)</f>
        <v/>
      </c>
      <c r="AK148" s="36">
        <f>IF(AK139=0,0,AK142/AK139)</f>
        <v/>
      </c>
      <c r="AL148" s="36">
        <f>IF(AL139=0,0,AL142/AL139)</f>
        <v/>
      </c>
      <c r="AM148" s="35" t="n">
        <v>-0.954</v>
      </c>
      <c r="AN148" s="35" t="n">
        <v>-0.956</v>
      </c>
      <c r="AO148" s="35" t="n">
        <v>-0.959</v>
      </c>
    </row>
    <row r="149">
      <c r="B149" s="7" t="inlineStr">
        <is>
          <t>Total Revenue (from segments)</t>
        </is>
      </c>
      <c r="G149" s="10">
        <f>G136+G137+G138+G139+G140+G141+G142</f>
        <v/>
      </c>
      <c r="H149" s="10">
        <f>H136+H137+H138+H139+H140+H141+H142</f>
        <v/>
      </c>
      <c r="I149" s="10">
        <f>I136+I137+I138+I139+I140+I141+I142</f>
        <v/>
      </c>
      <c r="J149" s="10">
        <f>J136+J137+J138+J139+J140+J141+J142</f>
        <v/>
      </c>
      <c r="K149" s="10">
        <f>K136+K137+K138+K139+K140+K141+K142</f>
        <v/>
      </c>
      <c r="L149" s="10">
        <f>L136+L137+L138+L139+L140+L141+L142</f>
        <v/>
      </c>
      <c r="M149" s="10">
        <f>M136+M137+M138+M139+M140+M141+M142</f>
        <v/>
      </c>
      <c r="N149" s="10">
        <f>N136+N137+N138+N139+N140+N141+N142</f>
        <v/>
      </c>
      <c r="O149" s="10">
        <f>O136+O137+O138+O139+O140+O141+O142</f>
        <v/>
      </c>
      <c r="P149" s="10">
        <f>P136+P137+P138+P139+P140+P141+P142</f>
        <v/>
      </c>
      <c r="Q149" s="10">
        <f>Q136+Q137+Q138+Q139+Q140+Q141+Q142</f>
        <v/>
      </c>
      <c r="R149" s="10">
        <f>R136+R137+R138+R139+R140+R141+R142</f>
        <v/>
      </c>
      <c r="S149" s="10">
        <f>S136+S137+S138+S139+S140+S141+S142</f>
        <v/>
      </c>
      <c r="T149" s="10">
        <f>T136+T137+T138+T139+T140+T141+T142</f>
        <v/>
      </c>
      <c r="U149" s="10">
        <f>U136+U137+U138+U139+U140+U141+U142</f>
        <v/>
      </c>
      <c r="V149" s="10">
        <f>V136+V137+V138+V139+V140+V141+V142</f>
        <v/>
      </c>
      <c r="W149" s="10">
        <f>W136+W137+W138+W139+W140+W141+W142</f>
        <v/>
      </c>
      <c r="X149" s="10">
        <f>X136+X137+X138+X139+X140+X141+X142</f>
        <v/>
      </c>
      <c r="Y149" s="10">
        <f>Y136+Y137+Y138+Y139+Y140+Y141+Y142</f>
        <v/>
      </c>
      <c r="Z149" s="10">
        <f>Z136+Z137+Z138+Z139+Z140+Z141+Z142</f>
        <v/>
      </c>
      <c r="AA149" s="10">
        <f>AA136+AA137+AA138+AA139+AA140+AA141+AA142</f>
        <v/>
      </c>
      <c r="AB149" s="10">
        <f>AB136+AB137+AB138+AB139+AB140+AB141+AB142</f>
        <v/>
      </c>
      <c r="AC149" s="10">
        <f>AC136+AC137+AC138+AC139+AC140+AC141+AC142</f>
        <v/>
      </c>
      <c r="AD149" s="10">
        <f>AD136+AD137+AD138+AD139+AD140+AD141+AD142</f>
        <v/>
      </c>
      <c r="AF149" s="10">
        <f>AF136+AF137+AF138+AF139+AF140+AF141+AF142</f>
        <v/>
      </c>
      <c r="AG149" s="10">
        <f>AG136+AG137+AG138+AG139+AG140+AG141+AG142</f>
        <v/>
      </c>
      <c r="AH149" s="10">
        <f>AH136+AH137+AH138+AH139+AH140+AH141+AH142</f>
        <v/>
      </c>
      <c r="AI149" s="10">
        <f>AI136+AI137+AI138+AI139+AI140+AI141+AI142</f>
        <v/>
      </c>
      <c r="AJ149" s="10">
        <f>AJ136+AJ137+AJ138+AJ139+AJ140+AJ141+AJ142</f>
        <v/>
      </c>
      <c r="AK149" s="10">
        <f>AK136+AK137+AK138+AK139+AK140+AK141+AK142</f>
        <v/>
      </c>
      <c r="AL149" s="10">
        <f>AL136+AL137+AL138+AL139+AL140+AL141+AL142</f>
        <v/>
      </c>
      <c r="AM149" s="10">
        <f>AM136+AM137+AM138+AM139+AM140+AM141+AM142</f>
        <v/>
      </c>
      <c r="AN149" s="10">
        <f>AN136+AN137+AN138+AN139+AN140+AN141+AN142</f>
        <v/>
      </c>
      <c r="AO149" s="10">
        <f>AO136+AO137+AO138+AO139+AO140+AO141+AO142</f>
        <v/>
      </c>
    </row>
    <row r="150">
      <c r="D150" s="11" t="inlineStr">
        <is>
          <t>Recon: KPI Total Revenue vs IS Revenue</t>
        </is>
      </c>
      <c r="G150" s="28">
        <f>IF(G149="","",G149-G10)</f>
        <v/>
      </c>
      <c r="H150" s="28">
        <f>IF(H149="","",H149-H10)</f>
        <v/>
      </c>
      <c r="I150" s="28">
        <f>IF(I149="","",I149-I10)</f>
        <v/>
      </c>
      <c r="J150" s="28">
        <f>IF(J149="","",J149-J10)</f>
        <v/>
      </c>
      <c r="K150" s="28">
        <f>IF(K149="","",K149-K10)</f>
        <v/>
      </c>
      <c r="L150" s="28">
        <f>IF(L149="","",L149-L10)</f>
        <v/>
      </c>
      <c r="M150" s="28">
        <f>IF(M149="","",M149-M10)</f>
        <v/>
      </c>
      <c r="N150" s="28">
        <f>IF(N149="","",N149-N10)</f>
        <v/>
      </c>
      <c r="O150" s="28">
        <f>IF(O149="","",O149-O10)</f>
        <v/>
      </c>
      <c r="P150" s="28">
        <f>IF(P149="","",P149-P10)</f>
        <v/>
      </c>
      <c r="Q150" s="28">
        <f>IF(Q149="","",Q149-Q10)</f>
        <v/>
      </c>
      <c r="R150" s="28">
        <f>IF(R149="","",R149-R10)</f>
        <v/>
      </c>
      <c r="S150" s="28">
        <f>IF(S149="","",S149-S10)</f>
        <v/>
      </c>
      <c r="T150" s="28">
        <f>IF(T149="","",T149-T10)</f>
        <v/>
      </c>
      <c r="U150" s="28">
        <f>IF(U149="","",U149-U10)</f>
        <v/>
      </c>
      <c r="V150" s="28">
        <f>IF(V149="","",V149-V10)</f>
        <v/>
      </c>
      <c r="W150" s="28">
        <f>IF(W149="","",W149-W10)</f>
        <v/>
      </c>
      <c r="X150" s="28">
        <f>IF(X149="","",X149-X10)</f>
        <v/>
      </c>
      <c r="Y150" s="28">
        <f>IF(Y149="","",Y149-Y10)</f>
        <v/>
      </c>
      <c r="Z150" s="28">
        <f>IF(Z149="","",Z149-Z10)</f>
        <v/>
      </c>
      <c r="AA150" s="28">
        <f>IF(AA149="","",AA149-AA10)</f>
        <v/>
      </c>
      <c r="AB150" s="28">
        <f>IF(AB149="","",AB149-AB10)</f>
        <v/>
      </c>
      <c r="AC150" s="28">
        <f>IF(AC149="","",AC149-AC10)</f>
        <v/>
      </c>
      <c r="AD150" s="28">
        <f>IF(AD149="","",AD149-AD10)</f>
        <v/>
      </c>
      <c r="AF150" s="28">
        <f>IF(AF149="","",AF149-AF10)</f>
        <v/>
      </c>
      <c r="AG150" s="28">
        <f>IF(AG149="","",AG149-AG10)</f>
        <v/>
      </c>
      <c r="AH150" s="28">
        <f>IF(AH149="","",AH149-AH10)</f>
        <v/>
      </c>
      <c r="AI150" s="28">
        <f>IF(AI149="","",AI149-AI10)</f>
        <v/>
      </c>
      <c r="AJ150" s="28">
        <f>IF(AJ149="","",AJ149-AJ10)</f>
        <v/>
      </c>
      <c r="AK150" s="28">
        <f>IF(AK149="","",AK149-AK10)</f>
        <v/>
      </c>
      <c r="AL150" s="28">
        <f>IF(AL149="","",AL149-AL10)</f>
        <v/>
      </c>
      <c r="AM150" s="28">
        <f>IF(AM149="","",AM149-AM10)</f>
        <v/>
      </c>
      <c r="AN150" s="28">
        <f>IF(AN149="","",AN149-AN10)</f>
        <v/>
      </c>
      <c r="AO150" s="28">
        <f>IF(AO149="","",AO149-AO10)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AJ27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sheetData>
    <row r="1">
      <c r="B1" s="21" t="inlineStr">
        <is>
          <t>INTC As-Reported Subtotals (for reconciliation)</t>
        </is>
      </c>
    </row>
    <row r="2">
      <c r="B2" s="11" t="inlineStr">
        <is>
          <t>Source: 10-K + 10-Q filings — see intel_model_data.py docstring</t>
        </is>
      </c>
    </row>
    <row r="5">
      <c r="G5" s="7" t="inlineStr">
        <is>
          <t>Q2'22</t>
        </is>
      </c>
      <c r="H5" s="7" t="inlineStr">
        <is>
          <t>Q3'22</t>
        </is>
      </c>
      <c r="I5" s="7" t="inlineStr">
        <is>
          <t>Q4'22</t>
        </is>
      </c>
      <c r="J5" s="7" t="inlineStr">
        <is>
          <t>Q1'23</t>
        </is>
      </c>
      <c r="K5" s="7" t="inlineStr">
        <is>
          <t>Q2'23</t>
        </is>
      </c>
      <c r="L5" s="7" t="inlineStr">
        <is>
          <t>Q3'23</t>
        </is>
      </c>
      <c r="M5" s="7" t="inlineStr">
        <is>
          <t>Q4'23</t>
        </is>
      </c>
      <c r="N5" s="7" t="inlineStr">
        <is>
          <t>Q1'24</t>
        </is>
      </c>
      <c r="O5" s="7" t="inlineStr">
        <is>
          <t>Q2'24</t>
        </is>
      </c>
      <c r="P5" s="7" t="inlineStr">
        <is>
          <t>Q3'24</t>
        </is>
      </c>
      <c r="Q5" s="7" t="inlineStr">
        <is>
          <t>Q4'24</t>
        </is>
      </c>
      <c r="R5" s="7" t="inlineStr">
        <is>
          <t>Q1'25</t>
        </is>
      </c>
      <c r="S5" s="7" t="inlineStr">
        <is>
          <t>Q2'25</t>
        </is>
      </c>
      <c r="T5" s="7" t="inlineStr">
        <is>
          <t>Q3'25</t>
        </is>
      </c>
      <c r="U5" s="7" t="inlineStr">
        <is>
          <t>Q4'25</t>
        </is>
      </c>
      <c r="V5" s="7" t="inlineStr">
        <is>
          <t>Q1'26</t>
        </is>
      </c>
      <c r="AF5" s="7" t="inlineStr">
        <is>
          <t>FY2021</t>
        </is>
      </c>
      <c r="AG5" s="7" t="inlineStr">
        <is>
          <t>FY2022</t>
        </is>
      </c>
      <c r="AH5" s="7" t="inlineStr">
        <is>
          <t>FY2023</t>
        </is>
      </c>
      <c r="AI5" s="7" t="inlineStr">
        <is>
          <t>FY2024</t>
        </is>
      </c>
      <c r="AJ5" s="7" t="inlineStr">
        <is>
          <t>FY2025</t>
        </is>
      </c>
    </row>
    <row r="6">
      <c r="G6" s="22" t="n">
        <v>44738</v>
      </c>
      <c r="H6" s="22" t="n">
        <v>44828</v>
      </c>
      <c r="I6" s="22" t="n">
        <v>44926</v>
      </c>
      <c r="J6" s="22" t="n">
        <v>45017</v>
      </c>
      <c r="K6" s="22" t="n">
        <v>45108</v>
      </c>
      <c r="L6" s="22" t="n">
        <v>45199</v>
      </c>
      <c r="M6" s="22" t="n">
        <v>45290</v>
      </c>
      <c r="N6" s="22" t="n">
        <v>45381</v>
      </c>
      <c r="O6" s="22" t="n">
        <v>45472</v>
      </c>
      <c r="P6" s="22" t="n">
        <v>45563</v>
      </c>
      <c r="Q6" s="22" t="n">
        <v>45654</v>
      </c>
      <c r="R6" s="22" t="n">
        <v>45745</v>
      </c>
      <c r="S6" s="22" t="n">
        <v>45836</v>
      </c>
      <c r="T6" s="22" t="n">
        <v>45927</v>
      </c>
      <c r="U6" s="22" t="n">
        <v>46018</v>
      </c>
      <c r="V6" s="22" t="n">
        <v>46109</v>
      </c>
      <c r="AF6" s="22" t="n">
        <v>44555</v>
      </c>
      <c r="AG6" s="22" t="n">
        <v>44926</v>
      </c>
      <c r="AH6" s="22" t="n">
        <v>45290</v>
      </c>
      <c r="AI6" s="22" t="n">
        <v>45654</v>
      </c>
      <c r="AJ6" s="22" t="n">
        <v>46018</v>
      </c>
    </row>
    <row r="9">
      <c r="B9" s="7" t="inlineStr">
        <is>
          <t>revenue</t>
        </is>
      </c>
      <c r="G9" s="8" t="n">
        <v>15321</v>
      </c>
      <c r="H9" s="8" t="n">
        <v>15338</v>
      </c>
      <c r="I9" s="8" t="n">
        <v>14042</v>
      </c>
      <c r="J9" s="8" t="n">
        <v>11715</v>
      </c>
      <c r="K9" s="8" t="n">
        <v>12949</v>
      </c>
      <c r="L9" s="8" t="n">
        <v>14158</v>
      </c>
      <c r="M9" s="8" t="n">
        <v>15406</v>
      </c>
      <c r="N9" s="8" t="n">
        <v>12724</v>
      </c>
      <c r="O9" s="8" t="n">
        <v>12833</v>
      </c>
      <c r="P9" s="8" t="n">
        <v>13284</v>
      </c>
      <c r="Q9" s="8" t="n">
        <v>14260</v>
      </c>
      <c r="R9" s="8" t="n">
        <v>12667</v>
      </c>
      <c r="S9" s="8" t="n">
        <v>12859</v>
      </c>
      <c r="T9" s="8" t="n">
        <v>13653</v>
      </c>
      <c r="U9" s="8" t="n">
        <v>13674</v>
      </c>
      <c r="V9" s="8" t="n">
        <v>13577</v>
      </c>
      <c r="AF9" s="8" t="n">
        <v>79024</v>
      </c>
      <c r="AG9" s="8" t="n">
        <v>63054</v>
      </c>
      <c r="AH9" s="8" t="n">
        <v>54228</v>
      </c>
      <c r="AI9" s="8" t="n">
        <v>53101</v>
      </c>
      <c r="AJ9" s="8" t="n">
        <v>52853</v>
      </c>
    </row>
    <row r="10">
      <c r="B10" s="7" t="inlineStr">
        <is>
          <t>cogs</t>
        </is>
      </c>
      <c r="G10" s="8" t="n">
        <v>9734</v>
      </c>
      <c r="H10" s="8" t="n">
        <v>8803</v>
      </c>
      <c r="I10" s="8" t="n">
        <v>8542</v>
      </c>
      <c r="J10" s="8" t="n">
        <v>7707</v>
      </c>
      <c r="K10" s="8" t="n">
        <v>8311</v>
      </c>
      <c r="L10" s="8" t="n">
        <v>8140</v>
      </c>
      <c r="M10" s="8" t="n">
        <v>8359</v>
      </c>
      <c r="N10" s="8" t="n">
        <v>7507</v>
      </c>
      <c r="O10" s="8" t="n">
        <v>8286</v>
      </c>
      <c r="P10" s="8" t="n">
        <v>11287</v>
      </c>
      <c r="Q10" s="8" t="n">
        <v>8676</v>
      </c>
      <c r="R10" s="8" t="n">
        <v>7995</v>
      </c>
      <c r="S10" s="8" t="n">
        <v>9317</v>
      </c>
      <c r="T10" s="8" t="n">
        <v>8435</v>
      </c>
      <c r="U10" s="8" t="n">
        <v>8731</v>
      </c>
      <c r="V10" s="8" t="n">
        <v>8230</v>
      </c>
      <c r="AF10" s="8" t="n">
        <v>35209</v>
      </c>
      <c r="AG10" s="8" t="n">
        <v>36188</v>
      </c>
      <c r="AH10" s="8" t="n">
        <v>32517</v>
      </c>
      <c r="AI10" s="8" t="n">
        <v>35756</v>
      </c>
      <c r="AJ10" s="8" t="n">
        <v>34478</v>
      </c>
    </row>
    <row r="11">
      <c r="B11" s="7" t="inlineStr">
        <is>
          <t>gross_profit</t>
        </is>
      </c>
      <c r="G11" s="8" t="n">
        <v>5587</v>
      </c>
      <c r="H11" s="8" t="n">
        <v>6535</v>
      </c>
      <c r="I11" s="8" t="n">
        <v>5500</v>
      </c>
      <c r="J11" s="8" t="n">
        <v>4008</v>
      </c>
      <c r="K11" s="8" t="n">
        <v>4638</v>
      </c>
      <c r="L11" s="8" t="n">
        <v>6018</v>
      </c>
      <c r="M11" s="8" t="n">
        <v>7047</v>
      </c>
      <c r="N11" s="8" t="n">
        <v>5217</v>
      </c>
      <c r="O11" s="8" t="n">
        <v>4547</v>
      </c>
      <c r="P11" s="8" t="n">
        <v>1997</v>
      </c>
      <c r="Q11" s="8" t="n">
        <v>5584</v>
      </c>
      <c r="R11" s="8" t="n">
        <v>4672</v>
      </c>
      <c r="S11" s="8" t="n">
        <v>3542</v>
      </c>
      <c r="T11" s="8" t="n">
        <v>5218</v>
      </c>
      <c r="U11" s="8" t="n">
        <v>4943</v>
      </c>
      <c r="V11" s="8" t="n">
        <v>5347</v>
      </c>
      <c r="AF11" s="8" t="n">
        <v>43815</v>
      </c>
      <c r="AG11" s="8" t="n">
        <v>26866</v>
      </c>
      <c r="AH11" s="8" t="n">
        <v>21711</v>
      </c>
      <c r="AI11" s="8" t="n">
        <v>17345</v>
      </c>
      <c r="AJ11" s="8" t="n">
        <v>18375</v>
      </c>
    </row>
    <row r="12">
      <c r="B12" s="7" t="inlineStr">
        <is>
          <t>total_opex</t>
        </is>
      </c>
      <c r="G12" s="8" t="n">
        <v>6287</v>
      </c>
      <c r="H12" s="8" t="n">
        <v>6710</v>
      </c>
      <c r="I12" s="8" t="n">
        <v>6632</v>
      </c>
      <c r="J12" s="8" t="n">
        <v>5476</v>
      </c>
      <c r="K12" s="8" t="n">
        <v>5654</v>
      </c>
      <c r="L12" s="8" t="n">
        <v>6026</v>
      </c>
      <c r="M12" s="8" t="n">
        <v>4462</v>
      </c>
      <c r="N12" s="8" t="n">
        <v>6286</v>
      </c>
      <c r="O12" s="8" t="n">
        <v>6511</v>
      </c>
      <c r="P12" s="8" t="n">
        <v>11054</v>
      </c>
      <c r="Q12" s="8" t="n">
        <v>5172</v>
      </c>
      <c r="R12" s="8" t="n">
        <v>4973</v>
      </c>
      <c r="S12" s="8" t="n">
        <v>6718</v>
      </c>
      <c r="T12" s="8" t="n">
        <v>4535</v>
      </c>
      <c r="U12" s="8" t="n">
        <v>4363</v>
      </c>
      <c r="V12" s="8" t="n">
        <v>8483</v>
      </c>
      <c r="AF12" s="8" t="n">
        <v>24359</v>
      </c>
      <c r="AG12" s="8" t="n">
        <v>24532</v>
      </c>
      <c r="AH12" s="8" t="n">
        <v>21618</v>
      </c>
      <c r="AI12" s="8" t="n">
        <v>29023</v>
      </c>
      <c r="AJ12" s="8" t="n">
        <v>20589</v>
      </c>
    </row>
    <row r="13">
      <c r="B13" s="7" t="inlineStr">
        <is>
          <t>oper_income</t>
        </is>
      </c>
      <c r="G13" s="8" t="n">
        <v>-700</v>
      </c>
      <c r="H13" s="8" t="n">
        <v>-175</v>
      </c>
      <c r="I13" s="8" t="n">
        <v>-1132</v>
      </c>
      <c r="J13" s="8" t="n">
        <v>-1468</v>
      </c>
      <c r="K13" s="8" t="n">
        <v>-1016</v>
      </c>
      <c r="L13" s="8" t="n">
        <v>-8</v>
      </c>
      <c r="M13" s="8" t="n">
        <v>2585</v>
      </c>
      <c r="N13" s="8" t="n">
        <v>-1069</v>
      </c>
      <c r="O13" s="8" t="n">
        <v>-1964</v>
      </c>
      <c r="P13" s="8" t="n">
        <v>-9057</v>
      </c>
      <c r="Q13" s="8" t="n">
        <v>412</v>
      </c>
      <c r="R13" s="8" t="n">
        <v>-301</v>
      </c>
      <c r="S13" s="8" t="n">
        <v>-3176</v>
      </c>
      <c r="T13" s="8" t="n">
        <v>683</v>
      </c>
      <c r="U13" s="8" t="n">
        <v>580</v>
      </c>
      <c r="V13" s="8" t="n">
        <v>-3136</v>
      </c>
      <c r="AF13" s="8" t="n">
        <v>19456</v>
      </c>
      <c r="AG13" s="8" t="n">
        <v>2334</v>
      </c>
      <c r="AH13" s="8" t="n">
        <v>93</v>
      </c>
      <c r="AI13" s="8" t="n">
        <v>-11678</v>
      </c>
      <c r="AJ13" s="8" t="n">
        <v>-2214</v>
      </c>
    </row>
    <row r="14">
      <c r="B14" s="7" t="inlineStr">
        <is>
          <t>pretax</t>
        </is>
      </c>
      <c r="G14" s="8" t="n">
        <v>-909</v>
      </c>
      <c r="H14" s="8" t="n">
        <v>-188</v>
      </c>
      <c r="I14" s="8" t="n">
        <v>-796</v>
      </c>
      <c r="J14" s="8" t="n">
        <v>-1158</v>
      </c>
      <c r="K14" s="8" t="n">
        <v>-816</v>
      </c>
      <c r="L14" s="8" t="n">
        <v>-52</v>
      </c>
      <c r="M14" s="8" t="n">
        <v>2788</v>
      </c>
      <c r="N14" s="8" t="n">
        <v>-719</v>
      </c>
      <c r="O14" s="8" t="n">
        <v>-2004</v>
      </c>
      <c r="P14" s="8" t="n">
        <v>-9086</v>
      </c>
      <c r="Q14" s="8" t="n">
        <v>599</v>
      </c>
      <c r="R14" s="8" t="n">
        <v>-586</v>
      </c>
      <c r="S14" s="8" t="n">
        <v>-2769</v>
      </c>
      <c r="T14" s="8" t="n">
        <v>4574</v>
      </c>
      <c r="U14" s="8" t="n">
        <v>338</v>
      </c>
      <c r="V14" s="8" t="n">
        <v>-3946</v>
      </c>
      <c r="AF14" s="8" t="n">
        <v>21703</v>
      </c>
      <c r="AG14" s="8" t="n">
        <v>7768</v>
      </c>
      <c r="AH14" s="8" t="n">
        <v>762</v>
      </c>
      <c r="AI14" s="8" t="n">
        <v>-11210</v>
      </c>
      <c r="AJ14" s="8" t="n">
        <v>1557</v>
      </c>
    </row>
    <row r="15">
      <c r="B15" s="7" t="inlineStr">
        <is>
          <t>tax</t>
        </is>
      </c>
      <c r="G15" s="8" t="n">
        <v>455</v>
      </c>
      <c r="H15" s="8" t="n">
        <v>1207</v>
      </c>
      <c r="I15" s="8" t="n">
        <v>135</v>
      </c>
      <c r="J15" s="8" t="n">
        <v>1610</v>
      </c>
      <c r="K15" s="8" t="n">
        <v>2289</v>
      </c>
      <c r="L15" s="8" t="n">
        <v>362</v>
      </c>
      <c r="M15" s="8" t="n">
        <v>128</v>
      </c>
      <c r="N15" s="8" t="n">
        <v>282</v>
      </c>
      <c r="O15" s="8" t="n">
        <v>350</v>
      </c>
      <c r="P15" s="8" t="n">
        <v>7903</v>
      </c>
      <c r="Q15" s="8" t="n">
        <v>752</v>
      </c>
      <c r="R15" s="8" t="n">
        <v>301</v>
      </c>
      <c r="S15" s="8" t="n">
        <v>255</v>
      </c>
      <c r="T15" s="8" t="n">
        <v>304</v>
      </c>
      <c r="U15" s="8" t="n">
        <v>671</v>
      </c>
      <c r="V15" s="8" t="n">
        <v>335</v>
      </c>
      <c r="AF15" s="8" t="n">
        <v>1835</v>
      </c>
      <c r="AG15" s="8" t="n">
        <v>249</v>
      </c>
      <c r="AH15" s="8" t="n">
        <v>913</v>
      </c>
      <c r="AI15" s="8" t="n">
        <v>8023</v>
      </c>
      <c r="AJ15" s="8" t="n">
        <v>1531</v>
      </c>
    </row>
    <row r="16">
      <c r="B16" s="7" t="inlineStr">
        <is>
          <t>net_income</t>
        </is>
      </c>
      <c r="G16" s="8" t="n">
        <v>-454</v>
      </c>
      <c r="H16" s="8" t="n">
        <v>1019</v>
      </c>
      <c r="I16" s="8" t="n">
        <v>-661</v>
      </c>
      <c r="J16" s="8" t="n">
        <v>-2768</v>
      </c>
      <c r="K16" s="8" t="n">
        <v>1473</v>
      </c>
      <c r="L16" s="8" t="n">
        <v>310</v>
      </c>
      <c r="M16" s="8" t="n">
        <v>2660</v>
      </c>
      <c r="N16" s="8" t="n">
        <v>-437</v>
      </c>
      <c r="O16" s="8" t="n">
        <v>-1654</v>
      </c>
      <c r="P16" s="8" t="n">
        <v>-16989</v>
      </c>
      <c r="Q16" s="8" t="n">
        <v>-153</v>
      </c>
      <c r="R16" s="8" t="n">
        <v>-887</v>
      </c>
      <c r="S16" s="8" t="n">
        <v>-3024</v>
      </c>
      <c r="T16" s="8" t="n">
        <v>4270</v>
      </c>
      <c r="U16" s="8" t="n">
        <v>-333</v>
      </c>
      <c r="V16" s="8" t="n">
        <v>-4281</v>
      </c>
      <c r="AF16" s="8" t="n">
        <v>19868</v>
      </c>
      <c r="AG16" s="8" t="n">
        <v>8017</v>
      </c>
      <c r="AH16" s="8" t="n">
        <v>1675</v>
      </c>
      <c r="AI16" s="8" t="n">
        <v>-19233</v>
      </c>
      <c r="AJ16" s="8" t="n">
        <v>26</v>
      </c>
    </row>
    <row r="17">
      <c r="B17" s="7" t="inlineStr">
        <is>
          <t>ni_intc</t>
        </is>
      </c>
      <c r="G17" s="8" t="n">
        <v>-454</v>
      </c>
      <c r="H17" s="8" t="n">
        <v>1019</v>
      </c>
      <c r="I17" s="8" t="n">
        <v>-661</v>
      </c>
      <c r="J17" s="8" t="n">
        <v>-2758</v>
      </c>
      <c r="K17" s="8" t="n">
        <v>1481</v>
      </c>
      <c r="L17" s="8" t="n">
        <v>297</v>
      </c>
      <c r="M17" s="8" t="n">
        <v>2669</v>
      </c>
      <c r="N17" s="8" t="n">
        <v>-381</v>
      </c>
      <c r="O17" s="8" t="n">
        <v>-1610</v>
      </c>
      <c r="P17" s="8" t="n">
        <v>-16639</v>
      </c>
      <c r="Q17" s="8" t="n">
        <v>-126</v>
      </c>
      <c r="R17" s="8" t="n">
        <v>-821</v>
      </c>
      <c r="S17" s="8" t="n">
        <v>-2918</v>
      </c>
      <c r="T17" s="8" t="n">
        <v>4063</v>
      </c>
      <c r="U17" s="8" t="n">
        <v>-591</v>
      </c>
      <c r="V17" s="8" t="n">
        <v>-3728</v>
      </c>
      <c r="AF17" s="8" t="n">
        <v>19868</v>
      </c>
      <c r="AG17" s="8" t="n">
        <v>8014</v>
      </c>
      <c r="AH17" s="8" t="n">
        <v>1689</v>
      </c>
      <c r="AI17" s="8" t="n">
        <v>-18756</v>
      </c>
      <c r="AJ17" s="8" t="n">
        <v>-267</v>
      </c>
    </row>
    <row r="18">
      <c r="B18" s="7" t="inlineStr">
        <is>
          <t>total_current_a</t>
        </is>
      </c>
      <c r="G18" s="8" t="n">
        <v>50588</v>
      </c>
      <c r="H18" s="8" t="n">
        <v>49263</v>
      </c>
      <c r="I18" s="8" t="n">
        <v>50407</v>
      </c>
      <c r="J18" s="8" t="n">
        <v>48314</v>
      </c>
      <c r="K18" s="8" t="n">
        <v>43356</v>
      </c>
      <c r="L18" s="8" t="n">
        <v>43811</v>
      </c>
      <c r="M18" s="8" t="n">
        <v>43269</v>
      </c>
      <c r="N18" s="8" t="n">
        <v>42608</v>
      </c>
      <c r="O18" s="8" t="n">
        <v>50829</v>
      </c>
      <c r="P18" s="8" t="n">
        <v>46137</v>
      </c>
      <c r="Q18" s="8" t="n">
        <v>47324</v>
      </c>
      <c r="R18" s="8" t="n">
        <v>42134</v>
      </c>
      <c r="S18" s="8" t="n">
        <v>43375</v>
      </c>
      <c r="T18" s="8" t="n">
        <v>51731</v>
      </c>
      <c r="U18" s="8" t="n">
        <v>63688</v>
      </c>
      <c r="V18" s="8" t="n">
        <v>62157</v>
      </c>
      <c r="AF18" s="8" t="n">
        <v>57718</v>
      </c>
      <c r="AG18" s="8" t="n">
        <v>50407</v>
      </c>
      <c r="AH18" s="8" t="n">
        <v>43269</v>
      </c>
      <c r="AI18" s="8" t="n">
        <v>47324</v>
      </c>
      <c r="AJ18" s="8" t="n">
        <v>63688</v>
      </c>
    </row>
    <row r="19">
      <c r="B19" s="7" t="inlineStr">
        <is>
          <t>total_assets</t>
        </is>
      </c>
      <c r="G19" s="8" t="n">
        <v>170418</v>
      </c>
      <c r="H19" s="8" t="n">
        <v>174841</v>
      </c>
      <c r="I19" s="8" t="n">
        <v>182103</v>
      </c>
      <c r="J19" s="8" t="n">
        <v>185303</v>
      </c>
      <c r="K19" s="8" t="n">
        <v>185629</v>
      </c>
      <c r="L19" s="8" t="n">
        <v>188837</v>
      </c>
      <c r="M19" s="8" t="n">
        <v>191572</v>
      </c>
      <c r="N19" s="8" t="n">
        <v>192733</v>
      </c>
      <c r="O19" s="8" t="n">
        <v>206205</v>
      </c>
      <c r="P19" s="8" t="n">
        <v>193542</v>
      </c>
      <c r="Q19" s="8" t="n">
        <v>196485</v>
      </c>
      <c r="R19" s="8" t="n">
        <v>192242</v>
      </c>
      <c r="S19" s="8" t="n">
        <v>192520</v>
      </c>
      <c r="T19" s="8" t="n">
        <v>204514</v>
      </c>
      <c r="U19" s="8" t="n">
        <v>211429</v>
      </c>
      <c r="V19" s="8" t="n">
        <v>205332</v>
      </c>
      <c r="AF19" s="8" t="n">
        <v>168406</v>
      </c>
      <c r="AG19" s="8" t="n">
        <v>182103</v>
      </c>
      <c r="AH19" s="8" t="n">
        <v>191572</v>
      </c>
      <c r="AI19" s="8" t="n">
        <v>196485</v>
      </c>
      <c r="AJ19" s="8" t="n">
        <v>211429</v>
      </c>
    </row>
    <row r="20">
      <c r="B20" s="7" t="inlineStr">
        <is>
          <t>total_current_l</t>
        </is>
      </c>
      <c r="G20" s="8" t="n">
        <v>27218</v>
      </c>
      <c r="H20" s="8" t="n">
        <v>27813</v>
      </c>
      <c r="I20" s="8" t="n">
        <v>32155</v>
      </c>
      <c r="J20" s="8" t="n">
        <v>27393</v>
      </c>
      <c r="K20" s="8" t="n">
        <v>27180</v>
      </c>
      <c r="L20" s="8" t="n">
        <v>28614</v>
      </c>
      <c r="M20" s="8" t="n">
        <v>28053</v>
      </c>
      <c r="N20" s="8" t="n">
        <v>27213</v>
      </c>
      <c r="O20" s="8" t="n">
        <v>32027</v>
      </c>
      <c r="P20" s="8" t="n">
        <v>35159</v>
      </c>
      <c r="Q20" s="8" t="n">
        <v>35666</v>
      </c>
      <c r="R20" s="8" t="n">
        <v>32174</v>
      </c>
      <c r="S20" s="8" t="n">
        <v>34966</v>
      </c>
      <c r="T20" s="8" t="n">
        <v>32297</v>
      </c>
      <c r="U20" s="8" t="n">
        <v>31575</v>
      </c>
      <c r="V20" s="8" t="n">
        <v>26885</v>
      </c>
      <c r="AF20" s="8" t="n">
        <v>27462</v>
      </c>
      <c r="AG20" s="8" t="n">
        <v>32155</v>
      </c>
      <c r="AH20" s="8" t="n">
        <v>28053</v>
      </c>
      <c r="AI20" s="8" t="n">
        <v>35666</v>
      </c>
      <c r="AJ20" s="8" t="n">
        <v>31575</v>
      </c>
    </row>
    <row r="21">
      <c r="B21" s="7" t="inlineStr">
        <is>
          <t>intel_equity</t>
        </is>
      </c>
      <c r="G21" s="8" t="n">
        <v>101218</v>
      </c>
      <c r="H21" s="8" t="n">
        <v>99885</v>
      </c>
      <c r="I21" s="8" t="n">
        <v>101423</v>
      </c>
      <c r="J21" s="8" t="n">
        <v>98059</v>
      </c>
      <c r="K21" s="8" t="n">
        <v>101017</v>
      </c>
      <c r="L21" s="8" t="n">
        <v>101813</v>
      </c>
      <c r="M21" s="8" t="n">
        <v>105590</v>
      </c>
      <c r="N21" s="8" t="n">
        <v>105973</v>
      </c>
      <c r="O21" s="8" t="n">
        <v>115229</v>
      </c>
      <c r="P21" s="8" t="n">
        <v>99532</v>
      </c>
      <c r="Q21" s="8" t="n">
        <v>99270</v>
      </c>
      <c r="R21" s="8" t="n">
        <v>99756</v>
      </c>
      <c r="S21" s="8" t="n">
        <v>97883</v>
      </c>
      <c r="T21" s="8" t="n">
        <v>106376</v>
      </c>
      <c r="U21" s="8" t="n">
        <v>114281</v>
      </c>
      <c r="V21" s="8" t="n">
        <v>111394</v>
      </c>
      <c r="AF21" s="8" t="n">
        <v>95391</v>
      </c>
      <c r="AG21" s="8" t="n">
        <v>101423</v>
      </c>
      <c r="AH21" s="8" t="n">
        <v>105590</v>
      </c>
      <c r="AI21" s="8" t="n">
        <v>99270</v>
      </c>
      <c r="AJ21" s="8" t="n">
        <v>114281</v>
      </c>
    </row>
    <row r="22">
      <c r="B22" s="7" t="inlineStr">
        <is>
          <t>total_equity</t>
        </is>
      </c>
      <c r="G22" s="8" t="n">
        <v>101218</v>
      </c>
      <c r="H22" s="8" t="n">
        <v>99885</v>
      </c>
      <c r="I22" s="8" t="n">
        <v>103286</v>
      </c>
      <c r="J22" s="8" t="n">
        <v>100403</v>
      </c>
      <c r="K22" s="8" t="n">
        <v>104471</v>
      </c>
      <c r="L22" s="8" t="n">
        <v>105686</v>
      </c>
      <c r="M22" s="8" t="n">
        <v>109965</v>
      </c>
      <c r="N22" s="8" t="n">
        <v>110756</v>
      </c>
      <c r="O22" s="8" t="n">
        <v>120434</v>
      </c>
      <c r="P22" s="8" t="n">
        <v>104864</v>
      </c>
      <c r="Q22" s="8" t="n">
        <v>105032</v>
      </c>
      <c r="R22" s="8" t="n">
        <v>106413</v>
      </c>
      <c r="S22" s="8" t="n">
        <v>105751</v>
      </c>
      <c r="T22" s="8" t="n">
        <v>116730</v>
      </c>
      <c r="U22" s="8" t="n">
        <v>126360</v>
      </c>
      <c r="V22" s="8" t="n">
        <v>124989</v>
      </c>
      <c r="AF22" s="8" t="n">
        <v>95391</v>
      </c>
      <c r="AG22" s="8" t="n">
        <v>103286</v>
      </c>
      <c r="AH22" s="8" t="n">
        <v>109965</v>
      </c>
      <c r="AI22" s="8" t="n">
        <v>105032</v>
      </c>
      <c r="AJ22" s="8" t="n">
        <v>126360</v>
      </c>
    </row>
    <row r="23">
      <c r="B23" s="7" t="inlineStr">
        <is>
          <t>total_le</t>
        </is>
      </c>
      <c r="G23" s="8" t="n">
        <v>170418</v>
      </c>
      <c r="H23" s="8" t="n">
        <v>174841</v>
      </c>
      <c r="I23" s="8" t="n">
        <v>182103</v>
      </c>
      <c r="J23" s="8" t="n">
        <v>185303</v>
      </c>
      <c r="K23" s="8" t="n">
        <v>185629</v>
      </c>
      <c r="L23" s="8" t="n">
        <v>188837</v>
      </c>
      <c r="M23" s="8" t="n">
        <v>191572</v>
      </c>
      <c r="N23" s="8" t="n">
        <v>192733</v>
      </c>
      <c r="O23" s="8" t="n">
        <v>206205</v>
      </c>
      <c r="P23" s="8" t="n">
        <v>193542</v>
      </c>
      <c r="Q23" s="8" t="n">
        <v>196485</v>
      </c>
      <c r="R23" s="8" t="n">
        <v>192242</v>
      </c>
      <c r="S23" s="8" t="n">
        <v>192520</v>
      </c>
      <c r="T23" s="8" t="n">
        <v>204514</v>
      </c>
      <c r="U23" s="8" t="n">
        <v>211429</v>
      </c>
      <c r="V23" s="8" t="n">
        <v>205332</v>
      </c>
      <c r="AF23" s="8" t="n">
        <v>168406</v>
      </c>
      <c r="AG23" s="8" t="n">
        <v>182103</v>
      </c>
      <c r="AH23" s="8" t="n">
        <v>191572</v>
      </c>
      <c r="AI23" s="8" t="n">
        <v>196485</v>
      </c>
      <c r="AJ23" s="8" t="n">
        <v>211429</v>
      </c>
    </row>
    <row r="24">
      <c r="B24" s="7" t="inlineStr">
        <is>
          <t>cfo</t>
        </is>
      </c>
      <c r="G24" s="8" t="n">
        <v>809</v>
      </c>
      <c r="H24" s="8" t="n">
        <v>1030</v>
      </c>
      <c r="I24" s="8" t="n">
        <v>7703</v>
      </c>
      <c r="J24" s="8" t="n">
        <v>-1785</v>
      </c>
      <c r="K24" s="8" t="n">
        <v>2808</v>
      </c>
      <c r="L24" s="8" t="n">
        <v>5824</v>
      </c>
      <c r="M24" s="8" t="n">
        <v>4624</v>
      </c>
      <c r="N24" s="8" t="n">
        <v>-1223</v>
      </c>
      <c r="O24" s="8" t="n">
        <v>2292</v>
      </c>
      <c r="P24" s="8" t="n">
        <v>4054</v>
      </c>
      <c r="Q24" s="8" t="n">
        <v>3165</v>
      </c>
      <c r="R24" s="8" t="n">
        <v>813</v>
      </c>
      <c r="S24" s="8" t="n">
        <v>2050</v>
      </c>
      <c r="T24" s="8" t="n">
        <v>2546</v>
      </c>
      <c r="U24" s="8" t="n">
        <v>4288</v>
      </c>
      <c r="V24" s="8" t="n">
        <v>1096</v>
      </c>
      <c r="AF24" s="8" t="n">
        <v>29991</v>
      </c>
      <c r="AG24" s="8" t="n">
        <v>15433</v>
      </c>
      <c r="AH24" s="8" t="n">
        <v>11471</v>
      </c>
      <c r="AI24" s="8" t="n">
        <v>8288</v>
      </c>
      <c r="AJ24" s="8" t="n">
        <v>9697</v>
      </c>
    </row>
    <row r="25">
      <c r="B25" s="7" t="inlineStr">
        <is>
          <t>cfi</t>
        </is>
      </c>
      <c r="G25" s="8" t="n">
        <v>168</v>
      </c>
      <c r="H25" s="8" t="n">
        <v>-4574</v>
      </c>
      <c r="I25" s="8" t="n">
        <v>-3431</v>
      </c>
      <c r="J25" s="8" t="n">
        <v>-8521</v>
      </c>
      <c r="K25" s="8" t="n">
        <v>-2808</v>
      </c>
      <c r="L25" s="8" t="n">
        <v>-7394</v>
      </c>
      <c r="M25" s="8" t="n">
        <v>-5318</v>
      </c>
      <c r="N25" s="8" t="n">
        <v>-2563</v>
      </c>
      <c r="O25" s="8" t="n">
        <v>-9165</v>
      </c>
      <c r="P25" s="8" t="n">
        <v>-2764</v>
      </c>
      <c r="Q25" s="8" t="n">
        <v>-3764</v>
      </c>
      <c r="R25" s="8" t="n">
        <v>81</v>
      </c>
      <c r="S25" s="8" t="n">
        <v>-2086</v>
      </c>
      <c r="T25" s="8" t="n">
        <v>-6250</v>
      </c>
      <c r="U25" s="8" t="n">
        <v>-6566</v>
      </c>
      <c r="V25" s="8" t="n">
        <v>3093</v>
      </c>
      <c r="AF25" s="8" t="n">
        <v>-25167</v>
      </c>
      <c r="AG25" s="8" t="n">
        <v>-10477</v>
      </c>
      <c r="AH25" s="8" t="n">
        <v>-24041</v>
      </c>
      <c r="AI25" s="8" t="n">
        <v>-18256</v>
      </c>
      <c r="AJ25" s="8" t="n">
        <v>-14821</v>
      </c>
    </row>
    <row r="26">
      <c r="B26" s="7" t="inlineStr">
        <is>
          <t>cff</t>
        </is>
      </c>
      <c r="G26" s="8" t="n">
        <v>-2802</v>
      </c>
      <c r="H26" s="8" t="n">
        <v>3683</v>
      </c>
      <c r="I26" s="8" t="n">
        <v>2343</v>
      </c>
      <c r="J26" s="8" t="n">
        <v>7394</v>
      </c>
      <c r="K26" s="8" t="n">
        <v>117</v>
      </c>
      <c r="L26" s="8" t="n">
        <v>842</v>
      </c>
      <c r="M26" s="8" t="n">
        <v>152</v>
      </c>
      <c r="N26" s="8" t="n">
        <v>3630</v>
      </c>
      <c r="O26" s="8" t="n">
        <v>11237</v>
      </c>
      <c r="P26" s="8" t="n">
        <v>-3792</v>
      </c>
      <c r="Q26" s="8" t="n">
        <v>63</v>
      </c>
      <c r="R26" s="8" t="n">
        <v>-196</v>
      </c>
      <c r="S26" s="8" t="n">
        <v>782</v>
      </c>
      <c r="T26" s="8" t="n">
        <v>5152</v>
      </c>
      <c r="U26" s="8" t="n">
        <v>5849</v>
      </c>
      <c r="V26" s="8" t="n">
        <v>-1206</v>
      </c>
      <c r="AF26" s="8" t="n">
        <v>-5862</v>
      </c>
      <c r="AG26" s="8" t="n">
        <v>1361</v>
      </c>
      <c r="AH26" s="8" t="n">
        <v>8505</v>
      </c>
      <c r="AI26" s="8" t="n">
        <v>11138</v>
      </c>
      <c r="AJ26" s="8" t="n">
        <v>11587</v>
      </c>
    </row>
    <row r="27">
      <c r="B27" s="7" t="inlineStr">
        <is>
          <t>net_change_cash</t>
        </is>
      </c>
      <c r="G27" s="8" t="n">
        <v>-1825</v>
      </c>
      <c r="H27" s="8" t="n">
        <v>139</v>
      </c>
      <c r="I27" s="8" t="n">
        <v>6615</v>
      </c>
      <c r="J27" s="8" t="n">
        <v>-2912</v>
      </c>
      <c r="K27" s="8" t="n">
        <v>117</v>
      </c>
      <c r="L27" s="8" t="n">
        <v>-728</v>
      </c>
      <c r="M27" s="8" t="n">
        <v>-542</v>
      </c>
      <c r="N27" s="8" t="n">
        <v>-156</v>
      </c>
      <c r="O27" s="8" t="n">
        <v>4364</v>
      </c>
      <c r="P27" s="8" t="n">
        <v>-2502</v>
      </c>
      <c r="Q27" s="8" t="n">
        <v>-536</v>
      </c>
      <c r="R27" s="8" t="n">
        <v>698</v>
      </c>
      <c r="S27" s="8" t="n">
        <v>746</v>
      </c>
      <c r="T27" s="8" t="n">
        <v>1448</v>
      </c>
      <c r="U27" s="8" t="n">
        <v>3571</v>
      </c>
      <c r="V27" s="8" t="n">
        <v>2983</v>
      </c>
      <c r="AF27" s="8" t="n">
        <v>-1038</v>
      </c>
      <c r="AG27" s="8" t="n">
        <v>6317</v>
      </c>
      <c r="AH27" s="8" t="n">
        <v>-4065</v>
      </c>
      <c r="AI27" s="8" t="n">
        <v>1170</v>
      </c>
      <c r="AJ27" s="8" t="n">
        <v>6463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sheetData>
    <row r="3">
      <c r="A3" s="23" t="inlineStr">
        <is>
          <t>X</t>
        </is>
      </c>
      <c r="B3" s="7" t="inlineStr">
        <is>
          <t>Company Name</t>
        </is>
      </c>
      <c r="F3" t="inlineStr">
        <is>
          <t>Intel Corporation</t>
        </is>
      </c>
    </row>
    <row r="5">
      <c r="B5" s="7" t="inlineStr">
        <is>
          <t>Sub-header</t>
        </is>
      </c>
      <c r="F5" t="inlineStr">
        <is>
          <t>Dollars in millions, except per share</t>
        </is>
      </c>
    </row>
    <row r="7">
      <c r="B7" s="7" t="inlineStr">
        <is>
          <t>Last Fiscal Year End</t>
        </is>
      </c>
      <c r="F7" s="22" t="n">
        <v>46018</v>
      </c>
    </row>
    <row r="9">
      <c r="B9" s="7" t="inlineStr">
        <is>
          <t>Today</t>
        </is>
      </c>
      <c r="F9" s="22" t="n">
        <v>46159</v>
      </c>
    </row>
    <row r="12">
      <c r="B12" s="7" t="inlineStr">
        <is>
          <t>Minimum Cash (% of revenue)</t>
        </is>
      </c>
      <c r="F12" s="37" t="n">
        <v>0.1</v>
      </c>
    </row>
    <row r="14">
      <c r="A14" s="23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2026-05-26T00:12:39Z</dcterms:created>
  <dcterms:modified xmlns:dcterms="http://purl.org/dc/terms/" xmlns:xsi="http://www.w3.org/2001/XMLSchema-instance" xsi:type="dcterms:W3CDTF">2026-05-26T00:12:39Z</dcterms:modified>
</cp:coreProperties>
</file>