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&quot;$&quot;#,##0.0_);(&quot;$&quot;#,##0.0)"/>
    <numFmt numFmtId="165" formatCode="#,##0.0_);(#,##0.0)"/>
    <numFmt numFmtId="166" formatCode="#,##0.000_);(#,##0.000)"/>
    <numFmt numFmtId="167" formatCode="#,##0.0%_);(#,##0.0%)"/>
    <numFmt numFmtId="168" formatCode="0.00&quot;x&quot;"/>
    <numFmt numFmtId="169" formatCode="#,##0.00%_);(#,##0.00%)"/>
  </numFmts>
  <fonts count="11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5" fillId="0" borderId="0" pivotButton="0" quotePrefix="0" xfId="0"/>
    <xf numFmtId="0" fontId="8" fillId="2" borderId="0" applyAlignment="1" pivotButton="0" quotePrefix="0" xfId="0">
      <alignment horizontal="centerContinuous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14" fontId="6" fillId="0" borderId="0" applyAlignment="1" pivotButton="0" quotePrefix="0" xfId="0">
      <alignment horizontal="center"/>
    </xf>
    <xf numFmtId="0" fontId="9" fillId="2" borderId="0" applyAlignment="1" pivotButton="0" quotePrefix="0" xfId="0">
      <alignment horizontal="centerContinuous"/>
    </xf>
    <xf numFmtId="0" fontId="6" fillId="0" borderId="0" pivotButton="0" quotePrefix="0" xfId="0"/>
    <xf numFmtId="164" fontId="3" fillId="0" borderId="0" pivotButton="0" quotePrefix="0" xfId="0"/>
    <xf numFmtId="165" fontId="3" fillId="0" borderId="0" pivotButton="0" quotePrefix="0" xfId="0"/>
    <xf numFmtId="0" fontId="1" fillId="0" borderId="0" pivotButton="0" quotePrefix="0" xfId="0"/>
    <xf numFmtId="164" fontId="2" fillId="0" borderId="1" pivotButton="0" quotePrefix="0" xfId="0"/>
    <xf numFmtId="166" fontId="10" fillId="0" borderId="0" pivotButton="0" quotePrefix="0" xfId="0"/>
    <xf numFmtId="166" fontId="3" fillId="0" borderId="0" pivotButton="0" quotePrefix="0" xfId="0"/>
    <xf numFmtId="7" fontId="2" fillId="0" borderId="1" pivotButton="0" quotePrefix="0" xfId="0"/>
    <xf numFmtId="167" fontId="6" fillId="0" borderId="0" pivotButton="0" quotePrefix="0" xfId="0"/>
    <xf numFmtId="0" fontId="9" fillId="3" borderId="0" applyAlignment="1" pivotButton="0" quotePrefix="0" xfId="0">
      <alignment horizontal="centerContinuous"/>
    </xf>
    <xf numFmtId="166" fontId="2" fillId="0" borderId="1" pivotButton="0" quotePrefix="0" xfId="0"/>
    <xf numFmtId="168" fontId="6" fillId="0" borderId="0" pivotButton="0" quotePrefix="0" xfId="0"/>
    <xf numFmtId="164" fontId="6" fillId="0" borderId="0" pivotButton="0" quotePrefix="0" xfId="0"/>
    <xf numFmtId="0" fontId="9" fillId="4" borderId="0" applyAlignment="1" pivotButton="0" quotePrefix="0" xfId="0">
      <alignment horizontal="centerContinuous"/>
    </xf>
    <xf numFmtId="164" fontId="2" fillId="0" borderId="0" pivotButton="0" quotePrefix="0" xfId="0"/>
    <xf numFmtId="7" fontId="6" fillId="0" borderId="0" pivotButton="0" quotePrefix="0" xfId="0"/>
    <xf numFmtId="14" fontId="0" fillId="0" borderId="0" pivotButton="0" quotePrefix="0" xfId="0"/>
    <xf numFmtId="7" fontId="3" fillId="0" borderId="0" pivotButton="0" quotePrefix="0" xfId="0"/>
    <xf numFmtId="167" fontId="0" fillId="0" borderId="0" pivotButton="0" quotePrefix="0" xfId="0"/>
    <xf numFmtId="164" fontId="3" fillId="0" borderId="0" pivotButton="0" quotePrefix="0" xfId="0"/>
    <xf numFmtId="164" fontId="6" fillId="0" borderId="0" applyAlignment="1" pivotButton="0" quotePrefix="0" xfId="0">
      <alignment horizontal="right"/>
    </xf>
    <xf numFmtId="165" fontId="3" fillId="0" borderId="0" pivotButton="0" quotePrefix="0" xfId="0"/>
    <xf numFmtId="165" fontId="6" fillId="0" borderId="0" applyAlignment="1" pivotButton="0" quotePrefix="0" xfId="0">
      <alignment horizontal="right"/>
    </xf>
    <xf numFmtId="164" fontId="2" fillId="0" borderId="1" pivotButton="0" quotePrefix="0" xfId="0"/>
    <xf numFmtId="164" fontId="2" fillId="0" borderId="1" applyAlignment="1" pivotButton="0" quotePrefix="0" xfId="0">
      <alignment horizontal="right"/>
    </xf>
    <xf numFmtId="166" fontId="10" fillId="0" borderId="0" pivotButton="0" quotePrefix="0" xfId="0"/>
    <xf numFmtId="164" fontId="3" fillId="0" borderId="0" applyAlignment="1" pivotButton="0" quotePrefix="0" xfId="0">
      <alignment horizontal="right"/>
    </xf>
    <xf numFmtId="166" fontId="3" fillId="0" borderId="0" pivotButton="0" quotePrefix="0" xfId="0"/>
    <xf numFmtId="166" fontId="6" fillId="0" borderId="0" applyAlignment="1" pivotButton="0" quotePrefix="0" xfId="0">
      <alignment horizontal="right"/>
    </xf>
    <xf numFmtId="7" fontId="2" fillId="0" borderId="1" applyAlignment="1" pivotButton="0" quotePrefix="0" xfId="0">
      <alignment horizontal="right"/>
    </xf>
    <xf numFmtId="167" fontId="6" fillId="0" borderId="0" pivotButton="0" quotePrefix="0" xfId="0"/>
    <xf numFmtId="167" fontId="6" fillId="0" borderId="0" applyAlignment="1" pivotButton="0" quotePrefix="0" xfId="0">
      <alignment horizontal="right"/>
    </xf>
    <xf numFmtId="167" fontId="3" fillId="0" borderId="0" applyAlignment="1" pivotButton="0" quotePrefix="0" xfId="0">
      <alignment horizontal="right"/>
    </xf>
    <xf numFmtId="166" fontId="2" fillId="0" borderId="1" pivotButton="0" quotePrefix="0" xfId="0"/>
    <xf numFmtId="166" fontId="2" fillId="0" borderId="1" applyAlignment="1" pivotButton="0" quotePrefix="0" xfId="0">
      <alignment horizontal="right"/>
    </xf>
    <xf numFmtId="168" fontId="6" fillId="0" borderId="0" applyAlignment="1" pivotButton="0" quotePrefix="0" xfId="0">
      <alignment horizontal="right"/>
    </xf>
    <xf numFmtId="164" fontId="6" fillId="0" borderId="0" pivotButton="0" quotePrefix="0" xfId="0"/>
    <xf numFmtId="165" fontId="3" fillId="0" borderId="0" applyAlignment="1" pivotButton="0" quotePrefix="0" xfId="0">
      <alignment horizontal="right"/>
    </xf>
    <xf numFmtId="164" fontId="2" fillId="0" borderId="0" pivotButton="0" quotePrefix="0" xfId="0"/>
    <xf numFmtId="166" fontId="10" fillId="0" borderId="0" applyAlignment="1" pivotButton="0" quotePrefix="0" xfId="0">
      <alignment horizontal="right"/>
    </xf>
    <xf numFmtId="169" fontId="6" fillId="0" borderId="0" applyAlignment="1" pivotButton="0" quotePrefix="0" xfId="0">
      <alignment horizontal="right"/>
    </xf>
    <xf numFmtId="169" fontId="3" fillId="0" borderId="0" applyAlignment="1" pivotButton="0" quotePrefix="0" xfId="0">
      <alignment horizontal="right"/>
    </xf>
    <xf numFmtId="167" fontId="0" fillId="0" borderId="0" pivotButton="0" quotePrefix="0" xfId="0"/>
    <xf numFmtId="0" fontId="9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259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2" customWidth="1" min="2" max="2"/>
    <col width="42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3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3" customWidth="1" min="50" max="50"/>
    <col width="11" customWidth="1" min="51" max="51"/>
    <col width="11" customWidth="1" min="52" max="52"/>
  </cols>
  <sheetData>
    <row r="1">
      <c r="B1" s="1">
        <f>CONCATENATE("Financial Model for ",name)</f>
        <v/>
      </c>
    </row>
    <row r="2">
      <c r="B2" s="2">
        <f>subheader</f>
        <v/>
      </c>
    </row>
    <row r="3">
      <c r="B3" s="3" t="inlineStr">
        <is>
          <t>Ticker: CPRT  |  FYE: July 31 (fiscal reporter: 1Q = Aug-Oct)  |  Two 2:1 splits (Nov-2022, Aug-2023); per-share data split-adjusted</t>
        </is>
      </c>
    </row>
    <row r="4">
      <c r="B4" s="4" t="n"/>
      <c r="C4" s="4" t="n"/>
      <c r="D4" s="4" t="n"/>
      <c r="E4" s="4" t="n"/>
      <c r="F4" s="4" t="n"/>
      <c r="G4" s="4" t="inlineStr">
        <is>
          <t>Historical Quarters</t>
        </is>
      </c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inlineStr">
        <is>
          <t>Projected Quarters</t>
        </is>
      </c>
      <c r="AE4" s="4" t="n"/>
      <c r="AF4" s="4" t="n"/>
      <c r="AG4" s="4" t="n"/>
      <c r="AH4" s="4" t="n"/>
      <c r="AI4" s="4" t="n"/>
      <c r="AJ4" s="4" t="n"/>
      <c r="AK4" s="4" t="n"/>
      <c r="AL4" s="4" t="n"/>
      <c r="AN4" s="4" t="inlineStr">
        <is>
          <t>Historical Annuals</t>
        </is>
      </c>
      <c r="AO4" s="4" t="n"/>
      <c r="AP4" s="4" t="n"/>
      <c r="AQ4" s="4" t="n"/>
      <c r="AR4" s="4" t="n"/>
      <c r="AS4" s="4" t="inlineStr">
        <is>
          <t>Projected Annuals</t>
        </is>
      </c>
      <c r="AT4" s="4" t="n"/>
      <c r="AU4" s="4" t="n"/>
      <c r="AV4" s="4" t="n"/>
      <c r="AW4" s="4" t="n"/>
    </row>
    <row r="5">
      <c r="G5" s="5" t="inlineStr">
        <is>
          <t>1Q21</t>
        </is>
      </c>
      <c r="H5" s="5" t="inlineStr">
        <is>
          <t>2Q21</t>
        </is>
      </c>
      <c r="I5" s="5" t="inlineStr">
        <is>
          <t>3Q21</t>
        </is>
      </c>
      <c r="J5" s="5" t="inlineStr">
        <is>
          <t>4Q21</t>
        </is>
      </c>
      <c r="K5" s="5" t="inlineStr">
        <is>
          <t>1Q22</t>
        </is>
      </c>
      <c r="L5" s="5" t="inlineStr">
        <is>
          <t>2Q22</t>
        </is>
      </c>
      <c r="M5" s="5" t="inlineStr">
        <is>
          <t>3Q22</t>
        </is>
      </c>
      <c r="N5" s="5" t="inlineStr">
        <is>
          <t>4Q22</t>
        </is>
      </c>
      <c r="O5" s="5" t="inlineStr">
        <is>
          <t>1Q23</t>
        </is>
      </c>
      <c r="P5" s="5" t="inlineStr">
        <is>
          <t>2Q23</t>
        </is>
      </c>
      <c r="Q5" s="5" t="inlineStr">
        <is>
          <t>3Q23</t>
        </is>
      </c>
      <c r="R5" s="5" t="inlineStr">
        <is>
          <t>4Q23</t>
        </is>
      </c>
      <c r="S5" s="5" t="inlineStr">
        <is>
          <t>1Q24</t>
        </is>
      </c>
      <c r="T5" s="5" t="inlineStr">
        <is>
          <t>2Q24</t>
        </is>
      </c>
      <c r="U5" s="5" t="inlineStr">
        <is>
          <t>3Q24</t>
        </is>
      </c>
      <c r="V5" s="5" t="inlineStr">
        <is>
          <t>4Q24</t>
        </is>
      </c>
      <c r="W5" s="5" t="inlineStr">
        <is>
          <t>1Q25</t>
        </is>
      </c>
      <c r="X5" s="5" t="inlineStr">
        <is>
          <t>2Q25</t>
        </is>
      </c>
      <c r="Y5" s="5" t="inlineStr">
        <is>
          <t>3Q25</t>
        </is>
      </c>
      <c r="Z5" s="5" t="inlineStr">
        <is>
          <t>4Q25</t>
        </is>
      </c>
      <c r="AA5" s="5" t="inlineStr">
        <is>
          <t>1Q26</t>
        </is>
      </c>
      <c r="AB5" s="5" t="inlineStr">
        <is>
          <t>2Q26</t>
        </is>
      </c>
      <c r="AC5" s="5" t="inlineStr">
        <is>
          <t>3Q26</t>
        </is>
      </c>
      <c r="AD5" s="5" t="inlineStr">
        <is>
          <t>4Q26E</t>
        </is>
      </c>
      <c r="AE5" s="5" t="inlineStr">
        <is>
          <t>1Q27E</t>
        </is>
      </c>
      <c r="AF5" s="5" t="inlineStr">
        <is>
          <t>2Q27E</t>
        </is>
      </c>
      <c r="AG5" s="5" t="inlineStr">
        <is>
          <t>3Q27E</t>
        </is>
      </c>
      <c r="AH5" s="5" t="inlineStr">
        <is>
          <t>4Q27E</t>
        </is>
      </c>
      <c r="AI5" s="5" t="inlineStr">
        <is>
          <t>1Q28E</t>
        </is>
      </c>
      <c r="AJ5" s="5" t="inlineStr">
        <is>
          <t>2Q28E</t>
        </is>
      </c>
      <c r="AK5" s="5" t="inlineStr">
        <is>
          <t>3Q28E</t>
        </is>
      </c>
      <c r="AL5" s="5" t="inlineStr">
        <is>
          <t>4Q28E</t>
        </is>
      </c>
      <c r="AN5" s="5" t="inlineStr">
        <is>
          <t>FY2021</t>
        </is>
      </c>
      <c r="AO5" s="5" t="inlineStr">
        <is>
          <t>FY2022</t>
        </is>
      </c>
      <c r="AP5" s="5" t="inlineStr">
        <is>
          <t>FY2023</t>
        </is>
      </c>
      <c r="AQ5" s="5" t="inlineStr">
        <is>
          <t>FY2024</t>
        </is>
      </c>
      <c r="AR5" s="5" t="inlineStr">
        <is>
          <t>FY2025</t>
        </is>
      </c>
      <c r="AS5" s="5" t="inlineStr">
        <is>
          <t>FY2026E</t>
        </is>
      </c>
      <c r="AT5" s="5" t="inlineStr">
        <is>
          <t>FY2027E</t>
        </is>
      </c>
      <c r="AU5" s="5" t="inlineStr">
        <is>
          <t>FY2028E</t>
        </is>
      </c>
      <c r="AV5" s="5" t="inlineStr">
        <is>
          <t>FY2029E</t>
        </is>
      </c>
      <c r="AW5" s="5" t="inlineStr">
        <is>
          <t>FY2030E</t>
        </is>
      </c>
      <c r="AY5" s="6" t="inlineStr">
        <is>
          <t>CAGR</t>
        </is>
      </c>
      <c r="AZ5" s="6" t="inlineStr">
        <is>
          <t>Step</t>
        </is>
      </c>
    </row>
    <row r="6">
      <c r="G6" s="7" t="n">
        <v>44135</v>
      </c>
      <c r="H6" s="7" t="n">
        <v>44227</v>
      </c>
      <c r="I6" s="7" t="n">
        <v>44316</v>
      </c>
      <c r="J6" s="7" t="n">
        <v>44408</v>
      </c>
      <c r="K6" s="7" t="n">
        <v>44500</v>
      </c>
      <c r="L6" s="7" t="n">
        <v>44592</v>
      </c>
      <c r="M6" s="7" t="n">
        <v>44681</v>
      </c>
      <c r="N6" s="7" t="n">
        <v>44773</v>
      </c>
      <c r="O6" s="7" t="n">
        <v>44865</v>
      </c>
      <c r="P6" s="7" t="n">
        <v>44957</v>
      </c>
      <c r="Q6" s="7" t="n">
        <v>45046</v>
      </c>
      <c r="R6" s="7" t="n">
        <v>45138</v>
      </c>
      <c r="S6" s="7" t="n">
        <v>45230</v>
      </c>
      <c r="T6" s="7" t="n">
        <v>45322</v>
      </c>
      <c r="U6" s="7" t="n">
        <v>45412</v>
      </c>
      <c r="V6" s="7" t="n">
        <v>45504</v>
      </c>
      <c r="W6" s="7" t="n">
        <v>45596</v>
      </c>
      <c r="X6" s="7" t="n">
        <v>45688</v>
      </c>
      <c r="Y6" s="7" t="n">
        <v>45777</v>
      </c>
      <c r="Z6" s="7" t="n">
        <v>45869</v>
      </c>
      <c r="AA6" s="7" t="n">
        <v>45961</v>
      </c>
      <c r="AB6" s="7" t="n">
        <v>46053</v>
      </c>
      <c r="AC6" s="7" t="n">
        <v>46142</v>
      </c>
      <c r="AD6" s="7" t="n">
        <v>46234</v>
      </c>
      <c r="AE6" s="7" t="n">
        <v>46326</v>
      </c>
      <c r="AF6" s="7" t="n">
        <v>46418</v>
      </c>
      <c r="AG6" s="7" t="n">
        <v>46507</v>
      </c>
      <c r="AH6" s="7" t="n">
        <v>46599</v>
      </c>
      <c r="AI6" s="7" t="n">
        <v>46691</v>
      </c>
      <c r="AJ6" s="7" t="n">
        <v>46783</v>
      </c>
      <c r="AK6" s="7" t="n">
        <v>46873</v>
      </c>
      <c r="AL6" s="7" t="n">
        <v>46965</v>
      </c>
      <c r="AN6" s="7" t="n">
        <v>44408</v>
      </c>
      <c r="AO6" s="7" t="n">
        <v>44773</v>
      </c>
      <c r="AP6" s="7" t="n">
        <v>45138</v>
      </c>
      <c r="AQ6" s="7" t="n">
        <v>45504</v>
      </c>
      <c r="AR6" s="7" t="n">
        <v>45869</v>
      </c>
      <c r="AS6" s="7" t="n">
        <v>46234</v>
      </c>
      <c r="AT6" s="7" t="n">
        <v>46599</v>
      </c>
      <c r="AU6" s="7" t="n">
        <v>46965</v>
      </c>
      <c r="AV6" s="7" t="n">
        <v>47330</v>
      </c>
      <c r="AW6" s="7" t="n">
        <v>47695</v>
      </c>
    </row>
    <row r="7"/>
    <row r="8">
      <c r="B8" s="8" t="inlineStr">
        <is>
          <t>Income Statement</t>
        </is>
      </c>
      <c r="C8" s="8" t="n"/>
      <c r="D8" s="8" t="n"/>
      <c r="E8" s="8" t="n"/>
      <c r="F8" s="8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8" t="n"/>
      <c r="S8" s="8" t="n"/>
      <c r="T8" s="8" t="n"/>
      <c r="U8" s="8" t="n"/>
      <c r="V8" s="8" t="n"/>
      <c r="W8" s="8" t="n"/>
      <c r="X8" s="8" t="n"/>
      <c r="Y8" s="8" t="n"/>
      <c r="Z8" s="8" t="n"/>
      <c r="AA8" s="8" t="n"/>
      <c r="AB8" s="8" t="n"/>
      <c r="AC8" s="8" t="n"/>
      <c r="AD8" s="8" t="n"/>
      <c r="AE8" s="8" t="n"/>
      <c r="AF8" s="8" t="n"/>
      <c r="AG8" s="8" t="n"/>
      <c r="AH8" s="8" t="n"/>
      <c r="AI8" s="8" t="n"/>
      <c r="AJ8" s="8" t="n"/>
      <c r="AK8" s="8" t="n"/>
      <c r="AL8" s="8" t="n"/>
      <c r="AN8" s="8" t="n"/>
      <c r="AO8" s="8" t="n"/>
      <c r="AP8" s="8" t="n"/>
      <c r="AQ8" s="8" t="n"/>
      <c r="AR8" s="8" t="n"/>
      <c r="AS8" s="8" t="n"/>
      <c r="AT8" s="8" t="n"/>
      <c r="AU8" s="8" t="n"/>
      <c r="AV8" s="8" t="n"/>
      <c r="AW8" s="8" t="n"/>
    </row>
    <row r="9"/>
    <row r="10">
      <c r="C10" s="9" t="inlineStr">
        <is>
          <t>Service Revenues</t>
        </is>
      </c>
      <c r="G10" s="28" t="n">
        <v>515.372</v>
      </c>
      <c r="H10" s="28" t="n">
        <v>532.601</v>
      </c>
      <c r="I10" s="28" t="n">
        <v>623.846</v>
      </c>
      <c r="J10" s="28" t="n">
        <v>620.048</v>
      </c>
      <c r="K10" s="28" t="n">
        <v>667.818</v>
      </c>
      <c r="L10" s="28" t="n">
        <v>711.09</v>
      </c>
      <c r="M10" s="28" t="n">
        <v>766.316</v>
      </c>
      <c r="N10" s="28" t="n">
        <v>707.816</v>
      </c>
      <c r="O10" s="28" t="n">
        <v>726.84</v>
      </c>
      <c r="P10" s="28" t="n">
        <v>789.797</v>
      </c>
      <c r="Q10" s="28" t="n">
        <v>847.249</v>
      </c>
      <c r="R10" s="28" t="n">
        <v>834.242</v>
      </c>
      <c r="S10" s="28" t="n">
        <v>859.5359999999999</v>
      </c>
      <c r="T10" s="28" t="n">
        <v>861.745</v>
      </c>
      <c r="U10" s="28" t="n">
        <v>946.63</v>
      </c>
      <c r="V10" s="28" t="n">
        <v>893.091</v>
      </c>
      <c r="W10" s="28" t="n">
        <v>986.336</v>
      </c>
      <c r="X10" s="28" t="n">
        <v>991.2809999999999</v>
      </c>
      <c r="Y10" s="28" t="n">
        <v>1034.836</v>
      </c>
      <c r="Z10" s="28" t="n">
        <v>956.2089999999999</v>
      </c>
      <c r="AA10" s="28" t="n">
        <v>991.845</v>
      </c>
      <c r="AB10" s="28" t="n">
        <v>952.051</v>
      </c>
      <c r="AC10" s="28" t="n">
        <v>1056.08</v>
      </c>
      <c r="AD10" s="29">
        <f>AD70+AD72</f>
        <v/>
      </c>
      <c r="AE10" s="29">
        <f>AE70+AE72</f>
        <v/>
      </c>
      <c r="AF10" s="29">
        <f>AF70+AF72</f>
        <v/>
      </c>
      <c r="AG10" s="29">
        <f>AG70+AG72</f>
        <v/>
      </c>
      <c r="AH10" s="29">
        <f>AH70+AH72</f>
        <v/>
      </c>
      <c r="AI10" s="29">
        <f>AI70+AI72</f>
        <v/>
      </c>
      <c r="AJ10" s="29">
        <f>AJ70+AJ72</f>
        <v/>
      </c>
      <c r="AK10" s="29">
        <f>AK70+AK72</f>
        <v/>
      </c>
      <c r="AL10" s="29">
        <f>AL70+AL72</f>
        <v/>
      </c>
      <c r="AN10" s="28" t="n">
        <v>2291.867</v>
      </c>
      <c r="AO10" s="28" t="n">
        <v>2853.04</v>
      </c>
      <c r="AP10" s="28" t="n">
        <v>3198.128</v>
      </c>
      <c r="AQ10" s="28" t="n">
        <v>3561.002</v>
      </c>
      <c r="AR10" s="28" t="n">
        <v>3968.662</v>
      </c>
      <c r="AS10" s="29">
        <f>AA10+AB10+AC10+AD10</f>
        <v/>
      </c>
      <c r="AT10" s="29">
        <f>AE10+AF10+AG10+AH10</f>
        <v/>
      </c>
      <c r="AU10" s="29">
        <f>AI10+AJ10+AK10+AL10</f>
        <v/>
      </c>
      <c r="AV10" s="29">
        <f>AV70+AV72</f>
        <v/>
      </c>
      <c r="AW10" s="29">
        <f>AW70+AW72</f>
        <v/>
      </c>
    </row>
    <row r="11">
      <c r="C11" s="9" t="inlineStr">
        <is>
          <t>Vehicle Sales</t>
        </is>
      </c>
      <c r="G11" s="30" t="n">
        <v>77.568</v>
      </c>
      <c r="H11" s="30" t="n">
        <v>84.43000000000001</v>
      </c>
      <c r="I11" s="30" t="n">
        <v>110.064</v>
      </c>
      <c r="J11" s="30" t="n">
        <v>128.582</v>
      </c>
      <c r="K11" s="30" t="n">
        <v>142.314</v>
      </c>
      <c r="L11" s="30" t="n">
        <v>156.37</v>
      </c>
      <c r="M11" s="30" t="n">
        <v>173.625</v>
      </c>
      <c r="N11" s="30" t="n">
        <v>175.572</v>
      </c>
      <c r="O11" s="30" t="n">
        <v>166.532</v>
      </c>
      <c r="P11" s="30" t="n">
        <v>166.927</v>
      </c>
      <c r="Q11" s="30" t="n">
        <v>174.582</v>
      </c>
      <c r="R11" s="30" t="n">
        <v>163.349</v>
      </c>
      <c r="S11" s="30" t="n">
        <v>160.88</v>
      </c>
      <c r="T11" s="30" t="n">
        <v>158.404</v>
      </c>
      <c r="U11" s="30" t="n">
        <v>180.629</v>
      </c>
      <c r="V11" s="30" t="n">
        <v>175.908</v>
      </c>
      <c r="W11" s="30" t="n">
        <v>160.493</v>
      </c>
      <c r="X11" s="30" t="n">
        <v>172.035</v>
      </c>
      <c r="Y11" s="30" t="n">
        <v>176.88</v>
      </c>
      <c r="Z11" s="30" t="n">
        <v>168.888</v>
      </c>
      <c r="AA11" s="30" t="n">
        <v>163.185</v>
      </c>
      <c r="AB11" s="30" t="n">
        <v>169.623</v>
      </c>
      <c r="AC11" s="30" t="n">
        <v>180.986</v>
      </c>
      <c r="AD11" s="31">
        <f>AD74+AD76</f>
        <v/>
      </c>
      <c r="AE11" s="31">
        <f>AE74+AE76</f>
        <v/>
      </c>
      <c r="AF11" s="31">
        <f>AF74+AF76</f>
        <v/>
      </c>
      <c r="AG11" s="31">
        <f>AG74+AG76</f>
        <v/>
      </c>
      <c r="AH11" s="31">
        <f>AH74+AH76</f>
        <v/>
      </c>
      <c r="AI11" s="31">
        <f>AI74+AI76</f>
        <v/>
      </c>
      <c r="AJ11" s="31">
        <f>AJ74+AJ76</f>
        <v/>
      </c>
      <c r="AK11" s="31">
        <f>AK74+AK76</f>
        <v/>
      </c>
      <c r="AL11" s="31">
        <f>AL74+AL76</f>
        <v/>
      </c>
      <c r="AN11" s="30" t="n">
        <v>400.644</v>
      </c>
      <c r="AO11" s="30" t="n">
        <v>647.881</v>
      </c>
      <c r="AP11" s="30" t="n">
        <v>671.39</v>
      </c>
      <c r="AQ11" s="30" t="n">
        <v>675.821</v>
      </c>
      <c r="AR11" s="30" t="n">
        <v>678.296</v>
      </c>
      <c r="AS11" s="31">
        <f>AA11+AB11+AC11+AD11</f>
        <v/>
      </c>
      <c r="AT11" s="31">
        <f>AE11+AF11+AG11+AH11</f>
        <v/>
      </c>
      <c r="AU11" s="31">
        <f>AI11+AJ11+AK11+AL11</f>
        <v/>
      </c>
      <c r="AV11" s="31">
        <f>AV74+AV76</f>
        <v/>
      </c>
      <c r="AW11" s="31">
        <f>AW74+AW76</f>
        <v/>
      </c>
    </row>
    <row r="12">
      <c r="A12" s="12" t="inlineStr">
        <is>
          <t>x</t>
        </is>
      </c>
      <c r="B12" s="6" t="inlineStr">
        <is>
          <t>Total Revenue (Service Revenues + Vehicle Sales)</t>
        </is>
      </c>
      <c r="G12" s="32">
        <f>G10+G11</f>
        <v/>
      </c>
      <c r="H12" s="32">
        <f>H10+H11</f>
        <v/>
      </c>
      <c r="I12" s="32">
        <f>I10+I11</f>
        <v/>
      </c>
      <c r="J12" s="32">
        <f>J10+J11</f>
        <v/>
      </c>
      <c r="K12" s="32">
        <f>K10+K11</f>
        <v/>
      </c>
      <c r="L12" s="32">
        <f>L10+L11</f>
        <v/>
      </c>
      <c r="M12" s="32">
        <f>M10+M11</f>
        <v/>
      </c>
      <c r="N12" s="32">
        <f>N10+N11</f>
        <v/>
      </c>
      <c r="O12" s="32">
        <f>O10+O11</f>
        <v/>
      </c>
      <c r="P12" s="32">
        <f>P10+P11</f>
        <v/>
      </c>
      <c r="Q12" s="32">
        <f>Q10+Q11</f>
        <v/>
      </c>
      <c r="R12" s="32">
        <f>R10+R11</f>
        <v/>
      </c>
      <c r="S12" s="32">
        <f>S10+S11</f>
        <v/>
      </c>
      <c r="T12" s="32">
        <f>T10+T11</f>
        <v/>
      </c>
      <c r="U12" s="32">
        <f>U10+U11</f>
        <v/>
      </c>
      <c r="V12" s="32">
        <f>V10+V11</f>
        <v/>
      </c>
      <c r="W12" s="32">
        <f>W10+W11</f>
        <v/>
      </c>
      <c r="X12" s="32">
        <f>X10+X11</f>
        <v/>
      </c>
      <c r="Y12" s="32">
        <f>Y10+Y11</f>
        <v/>
      </c>
      <c r="Z12" s="32">
        <f>Z10+Z11</f>
        <v/>
      </c>
      <c r="AA12" s="32">
        <f>AA10+AA11</f>
        <v/>
      </c>
      <c r="AB12" s="32">
        <f>AB10+AB11</f>
        <v/>
      </c>
      <c r="AC12" s="32">
        <f>AC10+AC11</f>
        <v/>
      </c>
      <c r="AD12" s="32">
        <f>AD10+AD11</f>
        <v/>
      </c>
      <c r="AE12" s="32">
        <f>AE10+AE11</f>
        <v/>
      </c>
      <c r="AF12" s="32">
        <f>AF10+AF11</f>
        <v/>
      </c>
      <c r="AG12" s="32">
        <f>AG10+AG11</f>
        <v/>
      </c>
      <c r="AH12" s="32">
        <f>AH10+AH11</f>
        <v/>
      </c>
      <c r="AI12" s="32">
        <f>AI10+AI11</f>
        <v/>
      </c>
      <c r="AJ12" s="32">
        <f>AJ10+AJ11</f>
        <v/>
      </c>
      <c r="AK12" s="32">
        <f>AK10+AK11</f>
        <v/>
      </c>
      <c r="AL12" s="32">
        <f>AL10+AL11</f>
        <v/>
      </c>
      <c r="AN12" s="32">
        <f>AN10+AN11</f>
        <v/>
      </c>
      <c r="AO12" s="32">
        <f>AO10+AO11</f>
        <v/>
      </c>
      <c r="AP12" s="32">
        <f>AP10+AP11</f>
        <v/>
      </c>
      <c r="AQ12" s="32">
        <f>AQ10+AQ11</f>
        <v/>
      </c>
      <c r="AR12" s="32">
        <f>AR10+AR11</f>
        <v/>
      </c>
      <c r="AS12" s="33">
        <f>AA12+AB12+AC12+AD12</f>
        <v/>
      </c>
      <c r="AT12" s="33">
        <f>AE12+AF12+AG12+AH12</f>
        <v/>
      </c>
      <c r="AU12" s="33">
        <f>AI12+AJ12+AK12+AL12</f>
        <v/>
      </c>
      <c r="AV12" s="32">
        <f>AV10+AV11</f>
        <v/>
      </c>
      <c r="AW12" s="32">
        <f>AW10+AW11</f>
        <v/>
      </c>
    </row>
    <row r="13">
      <c r="D13" s="3" t="inlineStr">
        <is>
          <t>Recon: Total Revenue</t>
        </is>
      </c>
      <c r="G13" s="34">
        <f>IF(_reported!G9="","",G12-_reported!G9)</f>
        <v/>
      </c>
      <c r="H13" s="34">
        <f>IF(_reported!H9="","",H12-_reported!H9)</f>
        <v/>
      </c>
      <c r="I13" s="34">
        <f>IF(_reported!I9="","",I12-_reported!I9)</f>
        <v/>
      </c>
      <c r="J13" s="34">
        <f>IF(_reported!J9="","",J12-_reported!J9)</f>
        <v/>
      </c>
      <c r="K13" s="34">
        <f>IF(_reported!K9="","",K12-_reported!K9)</f>
        <v/>
      </c>
      <c r="L13" s="34">
        <f>IF(_reported!L9="","",L12-_reported!L9)</f>
        <v/>
      </c>
      <c r="M13" s="34">
        <f>IF(_reported!M9="","",M12-_reported!M9)</f>
        <v/>
      </c>
      <c r="N13" s="34">
        <f>IF(_reported!N9="","",N12-_reported!N9)</f>
        <v/>
      </c>
      <c r="O13" s="34">
        <f>IF(_reported!O9="","",O12-_reported!O9)</f>
        <v/>
      </c>
      <c r="P13" s="34">
        <f>IF(_reported!P9="","",P12-_reported!P9)</f>
        <v/>
      </c>
      <c r="Q13" s="34">
        <f>IF(_reported!Q9="","",Q12-_reported!Q9)</f>
        <v/>
      </c>
      <c r="R13" s="34">
        <f>IF(_reported!R9="","",R12-_reported!R9)</f>
        <v/>
      </c>
      <c r="S13" s="34">
        <f>IF(_reported!S9="","",S12-_reported!S9)</f>
        <v/>
      </c>
      <c r="T13" s="34">
        <f>IF(_reported!T9="","",T12-_reported!T9)</f>
        <v/>
      </c>
      <c r="U13" s="34">
        <f>IF(_reported!U9="","",U12-_reported!U9)</f>
        <v/>
      </c>
      <c r="V13" s="34">
        <f>IF(_reported!V9="","",V12-_reported!V9)</f>
        <v/>
      </c>
      <c r="W13" s="34">
        <f>IF(_reported!W9="","",W12-_reported!W9)</f>
        <v/>
      </c>
      <c r="X13" s="34">
        <f>IF(_reported!X9="","",X12-_reported!X9)</f>
        <v/>
      </c>
      <c r="Y13" s="34">
        <f>IF(_reported!Y9="","",Y12-_reported!Y9)</f>
        <v/>
      </c>
      <c r="Z13" s="34">
        <f>IF(_reported!Z9="","",Z12-_reported!Z9)</f>
        <v/>
      </c>
      <c r="AA13" s="34">
        <f>IF(_reported!AA9="","",AA12-_reported!AA9)</f>
        <v/>
      </c>
      <c r="AB13" s="34">
        <f>IF(_reported!AB9="","",AB12-_reported!AB9)</f>
        <v/>
      </c>
      <c r="AC13" s="34">
        <f>IF(_reported!AC9="","",AC12-_reported!AC9)</f>
        <v/>
      </c>
      <c r="AN13" s="34">
        <f>IF(_reported!AN9="","",AN12-_reported!AN9)</f>
        <v/>
      </c>
      <c r="AO13" s="34">
        <f>IF(_reported!AO9="","",AO12-_reported!AO9)</f>
        <v/>
      </c>
      <c r="AP13" s="34">
        <f>IF(_reported!AP9="","",AP12-_reported!AP9)</f>
        <v/>
      </c>
      <c r="AQ13" s="34">
        <f>IF(_reported!AQ9="","",AQ12-_reported!AQ9)</f>
        <v/>
      </c>
      <c r="AR13" s="34">
        <f>IF(_reported!AR9="","",AR12-_reported!AR9)</f>
        <v/>
      </c>
    </row>
    <row r="14"/>
    <row r="15">
      <c r="C15" s="9" t="inlineStr">
        <is>
          <t>Less: Facility Operations (Yard Operations pre-FY26)</t>
        </is>
      </c>
      <c r="G15" s="28" t="n">
        <v>-231.811</v>
      </c>
      <c r="H15" s="28" t="n">
        <v>-235.904</v>
      </c>
      <c r="I15" s="28" t="n">
        <v>-258.071</v>
      </c>
      <c r="J15" s="28" t="n">
        <v>-277.506</v>
      </c>
      <c r="K15" s="28" t="n">
        <v>-298.694</v>
      </c>
      <c r="L15" s="28" t="n">
        <v>-323.814</v>
      </c>
      <c r="M15" s="28" t="n">
        <v>-346.428</v>
      </c>
      <c r="N15" s="28" t="n">
        <v>-340.561</v>
      </c>
      <c r="O15" s="28" t="n">
        <v>-372.777</v>
      </c>
      <c r="P15" s="28" t="n">
        <v>-375.497</v>
      </c>
      <c r="Q15" s="28" t="n">
        <v>-378.958</v>
      </c>
      <c r="R15" s="28" t="n">
        <v>-390.797</v>
      </c>
      <c r="S15" s="28" t="n">
        <v>-408.501</v>
      </c>
      <c r="T15" s="28" t="n">
        <v>-409.178</v>
      </c>
      <c r="U15" s="28" t="n">
        <v>-438.873</v>
      </c>
      <c r="V15" s="28" t="n">
        <v>-453.532</v>
      </c>
      <c r="W15" s="28" t="n">
        <v>-496.546</v>
      </c>
      <c r="X15" s="28" t="n">
        <v>-490.056</v>
      </c>
      <c r="Y15" s="28" t="n">
        <v>-489.735</v>
      </c>
      <c r="Z15" s="28" t="n">
        <v>-467.981</v>
      </c>
      <c r="AA15" s="28" t="n">
        <v>-476.489</v>
      </c>
      <c r="AB15" s="28" t="n">
        <v>-478.43</v>
      </c>
      <c r="AC15" s="28" t="n">
        <v>-504.19</v>
      </c>
      <c r="AD15" s="29">
        <f>-AD10*AD53</f>
        <v/>
      </c>
      <c r="AE15" s="29">
        <f>-AE10*AE53</f>
        <v/>
      </c>
      <c r="AF15" s="29">
        <f>-AF10*AF53</f>
        <v/>
      </c>
      <c r="AG15" s="29">
        <f>-AG10*AG53</f>
        <v/>
      </c>
      <c r="AH15" s="29">
        <f>-AH10*AH53</f>
        <v/>
      </c>
      <c r="AI15" s="29">
        <f>-AI10*AI53</f>
        <v/>
      </c>
      <c r="AJ15" s="29">
        <f>-AJ10*AJ53</f>
        <v/>
      </c>
      <c r="AK15" s="29">
        <f>-AK10*AK53</f>
        <v/>
      </c>
      <c r="AL15" s="29">
        <f>-AL10*AL53</f>
        <v/>
      </c>
      <c r="AN15" s="28" t="n">
        <v>-1003.292</v>
      </c>
      <c r="AO15" s="28" t="n">
        <v>-1309.497</v>
      </c>
      <c r="AP15" s="28" t="n">
        <v>-1518.029</v>
      </c>
      <c r="AQ15" s="28" t="n">
        <v>-1710.084</v>
      </c>
      <c r="AR15" s="28" t="n">
        <v>-1944.318</v>
      </c>
      <c r="AS15" s="29">
        <f>AA15+AB15+AC15+AD15</f>
        <v/>
      </c>
      <c r="AT15" s="29">
        <f>AE15+AF15+AG15+AH15</f>
        <v/>
      </c>
      <c r="AU15" s="29">
        <f>AI15+AJ15+AK15+AL15</f>
        <v/>
      </c>
      <c r="AV15" s="29">
        <f>-AV10*AV53</f>
        <v/>
      </c>
      <c r="AW15" s="29">
        <f>-AW10*AW53</f>
        <v/>
      </c>
    </row>
    <row r="16">
      <c r="C16" s="9" t="inlineStr">
        <is>
          <t>Less: Cost of Vehicle Sales</t>
        </is>
      </c>
      <c r="G16" s="30" t="n">
        <v>-64.36</v>
      </c>
      <c r="H16" s="30" t="n">
        <v>-73.629</v>
      </c>
      <c r="I16" s="30" t="n">
        <v>-94.498</v>
      </c>
      <c r="J16" s="30" t="n">
        <v>-113.641</v>
      </c>
      <c r="K16" s="30" t="n">
        <v>-126.408</v>
      </c>
      <c r="L16" s="30" t="n">
        <v>-140.304</v>
      </c>
      <c r="M16" s="30" t="n">
        <v>-157.236</v>
      </c>
      <c r="N16" s="30" t="n">
        <v>-161.255</v>
      </c>
      <c r="O16" s="30" t="n">
        <v>-151.112</v>
      </c>
      <c r="P16" s="30" t="n">
        <v>-154.727</v>
      </c>
      <c r="Q16" s="30" t="n">
        <v>-159.443</v>
      </c>
      <c r="R16" s="30" t="n">
        <v>-149.216</v>
      </c>
      <c r="S16" s="30" t="n">
        <v>-147.896</v>
      </c>
      <c r="T16" s="30" t="n">
        <v>-146.819</v>
      </c>
      <c r="U16" s="30" t="n">
        <v>-162.881</v>
      </c>
      <c r="V16" s="30" t="n">
        <v>-161.891</v>
      </c>
      <c r="W16" s="30" t="n">
        <v>-138.178</v>
      </c>
      <c r="X16" s="30" t="n">
        <v>-147.707</v>
      </c>
      <c r="Y16" s="30" t="n">
        <v>-169.714</v>
      </c>
      <c r="Z16" s="30" t="n">
        <v>-147.398</v>
      </c>
      <c r="AA16" s="30" t="n">
        <v>-141.543</v>
      </c>
      <c r="AB16" s="30" t="n">
        <v>-150.432</v>
      </c>
      <c r="AC16" s="30" t="n">
        <v>-160.277</v>
      </c>
      <c r="AD16" s="31">
        <f>-AD11*AD54</f>
        <v/>
      </c>
      <c r="AE16" s="31">
        <f>-AE11*AE54</f>
        <v/>
      </c>
      <c r="AF16" s="31">
        <f>-AF11*AF54</f>
        <v/>
      </c>
      <c r="AG16" s="31">
        <f>-AG11*AG54</f>
        <v/>
      </c>
      <c r="AH16" s="31">
        <f>-AH11*AH54</f>
        <v/>
      </c>
      <c r="AI16" s="31">
        <f>-AI11*AI54</f>
        <v/>
      </c>
      <c r="AJ16" s="31">
        <f>-AJ11*AJ54</f>
        <v/>
      </c>
      <c r="AK16" s="31">
        <f>-AK11*AK54</f>
        <v/>
      </c>
      <c r="AL16" s="31">
        <f>-AL11*AL54</f>
        <v/>
      </c>
      <c r="AN16" s="30" t="n">
        <v>-346.128</v>
      </c>
      <c r="AO16" s="30" t="n">
        <v>-585.203</v>
      </c>
      <c r="AP16" s="30" t="n">
        <v>-614.498</v>
      </c>
      <c r="AQ16" s="30" t="n">
        <v>-619.487</v>
      </c>
      <c r="AR16" s="30" t="n">
        <v>-602.997</v>
      </c>
      <c r="AS16" s="31">
        <f>AA16+AB16+AC16+AD16</f>
        <v/>
      </c>
      <c r="AT16" s="31">
        <f>AE16+AF16+AG16+AH16</f>
        <v/>
      </c>
      <c r="AU16" s="31">
        <f>AI16+AJ16+AK16+AL16</f>
        <v/>
      </c>
      <c r="AV16" s="31">
        <f>-AV11*AV54</f>
        <v/>
      </c>
      <c r="AW16" s="31">
        <f>-AW11*AW54</f>
        <v/>
      </c>
    </row>
    <row r="17">
      <c r="C17" s="9" t="inlineStr">
        <is>
          <t>Less: General and Administrative</t>
        </is>
      </c>
      <c r="G17" s="30" t="n">
        <v>-48.175</v>
      </c>
      <c r="H17" s="30" t="n">
        <v>-49.277</v>
      </c>
      <c r="I17" s="30" t="n">
        <v>-53.23</v>
      </c>
      <c r="J17" s="30" t="n">
        <v>-55.983</v>
      </c>
      <c r="K17" s="30" t="n">
        <v>-54.909</v>
      </c>
      <c r="L17" s="30" t="n">
        <v>-56.014</v>
      </c>
      <c r="M17" s="30" t="n">
        <v>-63.522</v>
      </c>
      <c r="N17" s="30" t="n">
        <v>-56.779</v>
      </c>
      <c r="O17" s="30" t="n">
        <v>-57.98</v>
      </c>
      <c r="P17" s="30" t="n">
        <v>-60.975</v>
      </c>
      <c r="Q17" s="30" t="n">
        <v>-64.506</v>
      </c>
      <c r="R17" s="30" t="n">
        <v>-66.961</v>
      </c>
      <c r="S17" s="30" t="n">
        <v>-68.643</v>
      </c>
      <c r="T17" s="30" t="n">
        <v>-84.252</v>
      </c>
      <c r="U17" s="30" t="n">
        <v>-88.30200000000001</v>
      </c>
      <c r="V17" s="30" t="n">
        <v>-94.032</v>
      </c>
      <c r="W17" s="30" t="n">
        <v>-105.738</v>
      </c>
      <c r="X17" s="30" t="n">
        <v>-99.342</v>
      </c>
      <c r="Y17" s="30" t="n">
        <v>-100.722</v>
      </c>
      <c r="Z17" s="30" t="n">
        <v>-97.127</v>
      </c>
      <c r="AA17" s="30" t="n">
        <v>-106.304</v>
      </c>
      <c r="AB17" s="30" t="n">
        <v>-104.102</v>
      </c>
      <c r="AC17" s="30" t="n">
        <v>-108.317</v>
      </c>
      <c r="AD17" s="31">
        <f>-AD12*AD56</f>
        <v/>
      </c>
      <c r="AE17" s="31">
        <f>-AE12*AE56</f>
        <v/>
      </c>
      <c r="AF17" s="31">
        <f>-AF12*AF56</f>
        <v/>
      </c>
      <c r="AG17" s="31">
        <f>-AG12*AG56</f>
        <v/>
      </c>
      <c r="AH17" s="31">
        <f>-AH12*AH56</f>
        <v/>
      </c>
      <c r="AI17" s="31">
        <f>-AI12*AI56</f>
        <v/>
      </c>
      <c r="AJ17" s="31">
        <f>-AJ12*AJ56</f>
        <v/>
      </c>
      <c r="AK17" s="31">
        <f>-AK12*AK56</f>
        <v/>
      </c>
      <c r="AL17" s="31">
        <f>-AL12*AL56</f>
        <v/>
      </c>
      <c r="AN17" s="30" t="n">
        <v>-206.665</v>
      </c>
      <c r="AO17" s="30" t="n">
        <v>-231.224</v>
      </c>
      <c r="AP17" s="30" t="n">
        <v>-250.422</v>
      </c>
      <c r="AQ17" s="30" t="n">
        <v>-335.229</v>
      </c>
      <c r="AR17" s="30" t="n">
        <v>-402.929</v>
      </c>
      <c r="AS17" s="31">
        <f>AA17+AB17+AC17+AD17</f>
        <v/>
      </c>
      <c r="AT17" s="31">
        <f>AE17+AF17+AG17+AH17</f>
        <v/>
      </c>
      <c r="AU17" s="31">
        <f>AI17+AJ17+AK17+AL17</f>
        <v/>
      </c>
      <c r="AV17" s="31">
        <f>-AV12*AV56</f>
        <v/>
      </c>
      <c r="AW17" s="31">
        <f>-AW12*AW56</f>
        <v/>
      </c>
    </row>
    <row r="18">
      <c r="B18" s="6" t="inlineStr">
        <is>
          <t>Total Operating Expenses</t>
        </is>
      </c>
      <c r="G18" s="32">
        <f>G15+G16+G17</f>
        <v/>
      </c>
      <c r="H18" s="32">
        <f>H15+H16+H17</f>
        <v/>
      </c>
      <c r="I18" s="32">
        <f>I15+I16+I17</f>
        <v/>
      </c>
      <c r="J18" s="32">
        <f>J15+J16+J17</f>
        <v/>
      </c>
      <c r="K18" s="32">
        <f>K15+K16+K17</f>
        <v/>
      </c>
      <c r="L18" s="32">
        <f>L15+L16+L17</f>
        <v/>
      </c>
      <c r="M18" s="32">
        <f>M15+M16+M17</f>
        <v/>
      </c>
      <c r="N18" s="32">
        <f>N15+N16+N17</f>
        <v/>
      </c>
      <c r="O18" s="32">
        <f>O15+O16+O17</f>
        <v/>
      </c>
      <c r="P18" s="32">
        <f>P15+P16+P17</f>
        <v/>
      </c>
      <c r="Q18" s="32">
        <f>Q15+Q16+Q17</f>
        <v/>
      </c>
      <c r="R18" s="32">
        <f>R15+R16+R17</f>
        <v/>
      </c>
      <c r="S18" s="32">
        <f>S15+S16+S17</f>
        <v/>
      </c>
      <c r="T18" s="32">
        <f>T15+T16+T17</f>
        <v/>
      </c>
      <c r="U18" s="32">
        <f>U15+U16+U17</f>
        <v/>
      </c>
      <c r="V18" s="32">
        <f>V15+V16+V17</f>
        <v/>
      </c>
      <c r="W18" s="32">
        <f>W15+W16+W17</f>
        <v/>
      </c>
      <c r="X18" s="32">
        <f>X15+X16+X17</f>
        <v/>
      </c>
      <c r="Y18" s="32">
        <f>Y15+Y16+Y17</f>
        <v/>
      </c>
      <c r="Z18" s="32">
        <f>Z15+Z16+Z17</f>
        <v/>
      </c>
      <c r="AA18" s="32">
        <f>AA15+AA16+AA17</f>
        <v/>
      </c>
      <c r="AB18" s="32">
        <f>AB15+AB16+AB17</f>
        <v/>
      </c>
      <c r="AC18" s="32">
        <f>AC15+AC16+AC17</f>
        <v/>
      </c>
      <c r="AD18" s="32">
        <f>AD15+AD16+AD17</f>
        <v/>
      </c>
      <c r="AE18" s="32">
        <f>AE15+AE16+AE17</f>
        <v/>
      </c>
      <c r="AF18" s="32">
        <f>AF15+AF16+AF17</f>
        <v/>
      </c>
      <c r="AG18" s="32">
        <f>AG15+AG16+AG17</f>
        <v/>
      </c>
      <c r="AH18" s="32">
        <f>AH15+AH16+AH17</f>
        <v/>
      </c>
      <c r="AI18" s="32">
        <f>AI15+AI16+AI17</f>
        <v/>
      </c>
      <c r="AJ18" s="32">
        <f>AJ15+AJ16+AJ17</f>
        <v/>
      </c>
      <c r="AK18" s="32">
        <f>AK15+AK16+AK17</f>
        <v/>
      </c>
      <c r="AL18" s="32">
        <f>AL15+AL16+AL17</f>
        <v/>
      </c>
      <c r="AN18" s="32">
        <f>AN15+AN16+AN17</f>
        <v/>
      </c>
      <c r="AO18" s="32">
        <f>AO15+AO16+AO17</f>
        <v/>
      </c>
      <c r="AP18" s="32">
        <f>AP15+AP16+AP17</f>
        <v/>
      </c>
      <c r="AQ18" s="32">
        <f>AQ15+AQ16+AQ17</f>
        <v/>
      </c>
      <c r="AR18" s="32">
        <f>AR15+AR16+AR17</f>
        <v/>
      </c>
      <c r="AS18" s="33">
        <f>AA18+AB18+AC18+AD18</f>
        <v/>
      </c>
      <c r="AT18" s="33">
        <f>AE18+AF18+AG18+AH18</f>
        <v/>
      </c>
      <c r="AU18" s="33">
        <f>AI18+AJ18+AK18+AL18</f>
        <v/>
      </c>
      <c r="AV18" s="32">
        <f>AV15+AV16+AV17</f>
        <v/>
      </c>
      <c r="AW18" s="32">
        <f>AW15+AW16+AW17</f>
        <v/>
      </c>
    </row>
    <row r="19">
      <c r="D19" s="3" t="inlineStr">
        <is>
          <t>Recon: Total OpEx</t>
        </is>
      </c>
      <c r="G19" s="34">
        <f>IF(_reported!G10="","",G18-_reported!G10)</f>
        <v/>
      </c>
      <c r="H19" s="34">
        <f>IF(_reported!H10="","",H18-_reported!H10)</f>
        <v/>
      </c>
      <c r="I19" s="34">
        <f>IF(_reported!I10="","",I18-_reported!I10)</f>
        <v/>
      </c>
      <c r="J19" s="34">
        <f>IF(_reported!J10="","",J18-_reported!J10)</f>
        <v/>
      </c>
      <c r="K19" s="34">
        <f>IF(_reported!K10="","",K18-_reported!K10)</f>
        <v/>
      </c>
      <c r="L19" s="34">
        <f>IF(_reported!L10="","",L18-_reported!L10)</f>
        <v/>
      </c>
      <c r="M19" s="34">
        <f>IF(_reported!M10="","",M18-_reported!M10)</f>
        <v/>
      </c>
      <c r="N19" s="34">
        <f>IF(_reported!N10="","",N18-_reported!N10)</f>
        <v/>
      </c>
      <c r="O19" s="34">
        <f>IF(_reported!O10="","",O18-_reported!O10)</f>
        <v/>
      </c>
      <c r="P19" s="34">
        <f>IF(_reported!P10="","",P18-_reported!P10)</f>
        <v/>
      </c>
      <c r="Q19" s="34">
        <f>IF(_reported!Q10="","",Q18-_reported!Q10)</f>
        <v/>
      </c>
      <c r="R19" s="34">
        <f>IF(_reported!R10="","",R18-_reported!R10)</f>
        <v/>
      </c>
      <c r="S19" s="34">
        <f>IF(_reported!S10="","",S18-_reported!S10)</f>
        <v/>
      </c>
      <c r="T19" s="34">
        <f>IF(_reported!T10="","",T18-_reported!T10)</f>
        <v/>
      </c>
      <c r="U19" s="34">
        <f>IF(_reported!U10="","",U18-_reported!U10)</f>
        <v/>
      </c>
      <c r="V19" s="34">
        <f>IF(_reported!V10="","",V18-_reported!V10)</f>
        <v/>
      </c>
      <c r="W19" s="34">
        <f>IF(_reported!W10="","",W18-_reported!W10)</f>
        <v/>
      </c>
      <c r="X19" s="34">
        <f>IF(_reported!X10="","",X18-_reported!X10)</f>
        <v/>
      </c>
      <c r="Y19" s="34">
        <f>IF(_reported!Y10="","",Y18-_reported!Y10)</f>
        <v/>
      </c>
      <c r="Z19" s="34">
        <f>IF(_reported!Z10="","",Z18-_reported!Z10)</f>
        <v/>
      </c>
      <c r="AA19" s="34">
        <f>IF(_reported!AA10="","",AA18-_reported!AA10)</f>
        <v/>
      </c>
      <c r="AB19" s="34">
        <f>IF(_reported!AB10="","",AB18-_reported!AB10)</f>
        <v/>
      </c>
      <c r="AC19" s="34">
        <f>IF(_reported!AC10="","",AC18-_reported!AC10)</f>
        <v/>
      </c>
      <c r="AN19" s="34">
        <f>IF(_reported!AN10="","",AN18-_reported!AN10)</f>
        <v/>
      </c>
      <c r="AO19" s="34">
        <f>IF(_reported!AO10="","",AO18-_reported!AO10)</f>
        <v/>
      </c>
      <c r="AP19" s="34">
        <f>IF(_reported!AP10="","",AP18-_reported!AP10)</f>
        <v/>
      </c>
      <c r="AQ19" s="34">
        <f>IF(_reported!AQ10="","",AQ18-_reported!AQ10)</f>
        <v/>
      </c>
      <c r="AR19" s="34">
        <f>IF(_reported!AR10="","",AR18-_reported!AR10)</f>
        <v/>
      </c>
    </row>
    <row r="20">
      <c r="A20" s="12" t="inlineStr">
        <is>
          <t>x</t>
        </is>
      </c>
      <c r="B20" s="6" t="inlineStr">
        <is>
          <t>Operating Income</t>
        </is>
      </c>
      <c r="G20" s="32">
        <f>G12+G18</f>
        <v/>
      </c>
      <c r="H20" s="32">
        <f>H12+H18</f>
        <v/>
      </c>
      <c r="I20" s="32">
        <f>I12+I18</f>
        <v/>
      </c>
      <c r="J20" s="32">
        <f>J12+J18</f>
        <v/>
      </c>
      <c r="K20" s="32">
        <f>K12+K18</f>
        <v/>
      </c>
      <c r="L20" s="32">
        <f>L12+L18</f>
        <v/>
      </c>
      <c r="M20" s="32">
        <f>M12+M18</f>
        <v/>
      </c>
      <c r="N20" s="32">
        <f>N12+N18</f>
        <v/>
      </c>
      <c r="O20" s="32">
        <f>O12+O18</f>
        <v/>
      </c>
      <c r="P20" s="32">
        <f>P12+P18</f>
        <v/>
      </c>
      <c r="Q20" s="32">
        <f>Q12+Q18</f>
        <v/>
      </c>
      <c r="R20" s="32">
        <f>R12+R18</f>
        <v/>
      </c>
      <c r="S20" s="32">
        <f>S12+S18</f>
        <v/>
      </c>
      <c r="T20" s="32">
        <f>T12+T18</f>
        <v/>
      </c>
      <c r="U20" s="32">
        <f>U12+U18</f>
        <v/>
      </c>
      <c r="V20" s="32">
        <f>V12+V18</f>
        <v/>
      </c>
      <c r="W20" s="32">
        <f>W12+W18</f>
        <v/>
      </c>
      <c r="X20" s="32">
        <f>X12+X18</f>
        <v/>
      </c>
      <c r="Y20" s="32">
        <f>Y12+Y18</f>
        <v/>
      </c>
      <c r="Z20" s="32">
        <f>Z12+Z18</f>
        <v/>
      </c>
      <c r="AA20" s="32">
        <f>AA12+AA18</f>
        <v/>
      </c>
      <c r="AB20" s="32">
        <f>AB12+AB18</f>
        <v/>
      </c>
      <c r="AC20" s="32">
        <f>AC12+AC18</f>
        <v/>
      </c>
      <c r="AD20" s="32">
        <f>AD12+AD18</f>
        <v/>
      </c>
      <c r="AE20" s="32">
        <f>AE12+AE18</f>
        <v/>
      </c>
      <c r="AF20" s="32">
        <f>AF12+AF18</f>
        <v/>
      </c>
      <c r="AG20" s="32">
        <f>AG12+AG18</f>
        <v/>
      </c>
      <c r="AH20" s="32">
        <f>AH12+AH18</f>
        <v/>
      </c>
      <c r="AI20" s="32">
        <f>AI12+AI18</f>
        <v/>
      </c>
      <c r="AJ20" s="32">
        <f>AJ12+AJ18</f>
        <v/>
      </c>
      <c r="AK20" s="32">
        <f>AK12+AK18</f>
        <v/>
      </c>
      <c r="AL20" s="32">
        <f>AL12+AL18</f>
        <v/>
      </c>
      <c r="AN20" s="32">
        <f>AN12+AN18</f>
        <v/>
      </c>
      <c r="AO20" s="32">
        <f>AO12+AO18</f>
        <v/>
      </c>
      <c r="AP20" s="32">
        <f>AP12+AP18</f>
        <v/>
      </c>
      <c r="AQ20" s="32">
        <f>AQ12+AQ18</f>
        <v/>
      </c>
      <c r="AR20" s="32">
        <f>AR12+AR18</f>
        <v/>
      </c>
      <c r="AS20" s="33">
        <f>AA20+AB20+AC20+AD20</f>
        <v/>
      </c>
      <c r="AT20" s="33">
        <f>AE20+AF20+AG20+AH20</f>
        <v/>
      </c>
      <c r="AU20" s="33">
        <f>AI20+AJ20+AK20+AL20</f>
        <v/>
      </c>
      <c r="AV20" s="32">
        <f>AV12+AV18</f>
        <v/>
      </c>
      <c r="AW20" s="32">
        <f>AW12+AW18</f>
        <v/>
      </c>
    </row>
    <row r="21">
      <c r="D21" s="3" t="inlineStr">
        <is>
          <t>Recon: Operating Income</t>
        </is>
      </c>
      <c r="G21" s="34">
        <f>IF(_reported!G11="","",G20-_reported!G11)</f>
        <v/>
      </c>
      <c r="H21" s="34">
        <f>IF(_reported!H11="","",H20-_reported!H11)</f>
        <v/>
      </c>
      <c r="I21" s="34">
        <f>IF(_reported!I11="","",I20-_reported!I11)</f>
        <v/>
      </c>
      <c r="J21" s="34">
        <f>IF(_reported!J11="","",J20-_reported!J11)</f>
        <v/>
      </c>
      <c r="K21" s="34">
        <f>IF(_reported!K11="","",K20-_reported!K11)</f>
        <v/>
      </c>
      <c r="L21" s="34">
        <f>IF(_reported!L11="","",L20-_reported!L11)</f>
        <v/>
      </c>
      <c r="M21" s="34">
        <f>IF(_reported!M11="","",M20-_reported!M11)</f>
        <v/>
      </c>
      <c r="N21" s="34">
        <f>IF(_reported!N11="","",N20-_reported!N11)</f>
        <v/>
      </c>
      <c r="O21" s="34">
        <f>IF(_reported!O11="","",O20-_reported!O11)</f>
        <v/>
      </c>
      <c r="P21" s="34">
        <f>IF(_reported!P11="","",P20-_reported!P11)</f>
        <v/>
      </c>
      <c r="Q21" s="34">
        <f>IF(_reported!Q11="","",Q20-_reported!Q11)</f>
        <v/>
      </c>
      <c r="R21" s="34">
        <f>IF(_reported!R11="","",R20-_reported!R11)</f>
        <v/>
      </c>
      <c r="S21" s="34">
        <f>IF(_reported!S11="","",S20-_reported!S11)</f>
        <v/>
      </c>
      <c r="T21" s="34">
        <f>IF(_reported!T11="","",T20-_reported!T11)</f>
        <v/>
      </c>
      <c r="U21" s="34">
        <f>IF(_reported!U11="","",U20-_reported!U11)</f>
        <v/>
      </c>
      <c r="V21" s="34">
        <f>IF(_reported!V11="","",V20-_reported!V11)</f>
        <v/>
      </c>
      <c r="W21" s="34">
        <f>IF(_reported!W11="","",W20-_reported!W11)</f>
        <v/>
      </c>
      <c r="X21" s="34">
        <f>IF(_reported!X11="","",X20-_reported!X11)</f>
        <v/>
      </c>
      <c r="Y21" s="34">
        <f>IF(_reported!Y11="","",Y20-_reported!Y11)</f>
        <v/>
      </c>
      <c r="Z21" s="34">
        <f>IF(_reported!Z11="","",Z20-_reported!Z11)</f>
        <v/>
      </c>
      <c r="AA21" s="34">
        <f>IF(_reported!AA11="","",AA20-_reported!AA11)</f>
        <v/>
      </c>
      <c r="AB21" s="34">
        <f>IF(_reported!AB11="","",AB20-_reported!AB11)</f>
        <v/>
      </c>
      <c r="AC21" s="34">
        <f>IF(_reported!AC11="","",AC20-_reported!AC11)</f>
        <v/>
      </c>
      <c r="AN21" s="34">
        <f>IF(_reported!AN11="","",AN20-_reported!AN11)</f>
        <v/>
      </c>
      <c r="AO21" s="34">
        <f>IF(_reported!AO11="","",AO20-_reported!AO11)</f>
        <v/>
      </c>
      <c r="AP21" s="34">
        <f>IF(_reported!AP11="","",AP20-_reported!AP11)</f>
        <v/>
      </c>
      <c r="AQ21" s="34">
        <f>IF(_reported!AQ11="","",AQ20-_reported!AQ11)</f>
        <v/>
      </c>
      <c r="AR21" s="34">
        <f>IF(_reported!AR11="","",AR20-_reported!AR11)</f>
        <v/>
      </c>
    </row>
    <row r="22"/>
    <row r="23">
      <c r="C23" s="9" t="inlineStr">
        <is>
          <t>Interest Income (Expense), Net</t>
        </is>
      </c>
      <c r="G23" s="28" t="n">
        <v>-5.032</v>
      </c>
      <c r="H23" s="28" t="n">
        <v>-4.849</v>
      </c>
      <c r="I23" s="28" t="n">
        <v>-5.346</v>
      </c>
      <c r="J23" s="28" t="n">
        <v>-5.02</v>
      </c>
      <c r="K23" s="28" t="n">
        <v>-5.107</v>
      </c>
      <c r="L23" s="28" t="n">
        <v>-4.433</v>
      </c>
      <c r="M23" s="28" t="n">
        <v>-4.492</v>
      </c>
      <c r="N23" s="28" t="n">
        <v>-2.656</v>
      </c>
      <c r="O23" s="28" t="n">
        <v>4.422</v>
      </c>
      <c r="P23" s="28" t="n">
        <v>14.48</v>
      </c>
      <c r="Q23" s="28" t="n">
        <v>17.878</v>
      </c>
      <c r="R23" s="28" t="n">
        <v>29.148</v>
      </c>
      <c r="S23" s="28" t="n">
        <v>32.005</v>
      </c>
      <c r="T23" s="28" t="n">
        <v>33.956</v>
      </c>
      <c r="U23" s="28" t="n">
        <v>36.218</v>
      </c>
      <c r="V23" s="28" t="n">
        <v>43.494</v>
      </c>
      <c r="W23" s="28" t="n">
        <v>45.547</v>
      </c>
      <c r="X23" s="28" t="n">
        <v>40.747</v>
      </c>
      <c r="Y23" s="28" t="n">
        <v>42.776</v>
      </c>
      <c r="Z23" s="28" t="n">
        <v>49.839</v>
      </c>
      <c r="AA23" s="28" t="n">
        <v>53.505</v>
      </c>
      <c r="AB23" s="28" t="n">
        <v>49.987</v>
      </c>
      <c r="AC23" s="28" t="n">
        <v>38.813</v>
      </c>
      <c r="AD23" s="29">
        <f>(AC85+AC86)*AD157</f>
        <v/>
      </c>
      <c r="AE23" s="29">
        <f>(AD85+AD86)*AE157</f>
        <v/>
      </c>
      <c r="AF23" s="29">
        <f>(AE85+AE86)*AF157</f>
        <v/>
      </c>
      <c r="AG23" s="29">
        <f>(AF85+AF86)*AG157</f>
        <v/>
      </c>
      <c r="AH23" s="29">
        <f>(AG85+AG86)*AH157</f>
        <v/>
      </c>
      <c r="AI23" s="29">
        <f>(AH85+AH86)*AI157</f>
        <v/>
      </c>
      <c r="AJ23" s="29">
        <f>(AI85+AI86)*AJ157</f>
        <v/>
      </c>
      <c r="AK23" s="29">
        <f>(AJ85+AJ86)*AK157</f>
        <v/>
      </c>
      <c r="AL23" s="29">
        <f>(AK85+AK86)*AL157</f>
        <v/>
      </c>
      <c r="AN23" s="28" t="n">
        <v>-20.247</v>
      </c>
      <c r="AO23" s="28" t="n">
        <v>-16.688</v>
      </c>
      <c r="AP23" s="28" t="n">
        <v>65.928</v>
      </c>
      <c r="AQ23" s="28" t="n">
        <v>145.673</v>
      </c>
      <c r="AR23" s="28" t="n">
        <v>178.909</v>
      </c>
      <c r="AS23" s="29">
        <f>AA23+AB23+AC23+AD23</f>
        <v/>
      </c>
      <c r="AT23" s="29">
        <f>AE23+AF23+AG23+AH23</f>
        <v/>
      </c>
      <c r="AU23" s="29">
        <f>AI23+AJ23+AK23+AL23</f>
        <v/>
      </c>
      <c r="AV23" s="29">
        <f>(AU85+AU86)*AV157</f>
        <v/>
      </c>
      <c r="AW23" s="29">
        <f>(AV85+AV86)*AW157</f>
        <v/>
      </c>
    </row>
    <row r="24">
      <c r="C24" s="9" t="inlineStr">
        <is>
          <t>Other Income (Expense), Net</t>
        </is>
      </c>
      <c r="G24" s="30" t="n">
        <v>3.253</v>
      </c>
      <c r="H24" s="30" t="n">
        <v>-0.92</v>
      </c>
      <c r="I24" s="30" t="n">
        <v>0.77</v>
      </c>
      <c r="J24" s="30" t="n">
        <v>2.564</v>
      </c>
      <c r="K24" s="30" t="n">
        <v>0.8120000000000001</v>
      </c>
      <c r="L24" s="30" t="n">
        <v>-0.84</v>
      </c>
      <c r="M24" s="30" t="n">
        <v>1.342</v>
      </c>
      <c r="N24" s="30" t="n">
        <v>-1.91</v>
      </c>
      <c r="O24" s="30" t="n">
        <v>-2.822</v>
      </c>
      <c r="P24" s="30" t="n">
        <v>-2.902</v>
      </c>
      <c r="Q24" s="30" t="n">
        <v>3.628</v>
      </c>
      <c r="R24" s="30" t="n">
        <v>3.927</v>
      </c>
      <c r="S24" s="30" t="n">
        <v>-4.072</v>
      </c>
      <c r="T24" s="30" t="n">
        <v>-3.103</v>
      </c>
      <c r="U24" s="30" t="n">
        <v>-1.309</v>
      </c>
      <c r="V24" s="30" t="n">
        <v>5.389</v>
      </c>
      <c r="W24" s="30" t="n">
        <v>-0.596</v>
      </c>
      <c r="X24" s="30" t="n">
        <v>-3.907</v>
      </c>
      <c r="Y24" s="30" t="n">
        <v>8.483000000000001</v>
      </c>
      <c r="Z24" s="30" t="n">
        <v>15.978</v>
      </c>
      <c r="AA24" s="30" t="n">
        <v>2.924</v>
      </c>
      <c r="AB24" s="30" t="n">
        <v>2.352</v>
      </c>
      <c r="AC24" s="30" t="n">
        <v>-1.001</v>
      </c>
      <c r="AD24" s="31">
        <f>AD12*AD59</f>
        <v/>
      </c>
      <c r="AE24" s="31">
        <f>AE12*AE59</f>
        <v/>
      </c>
      <c r="AF24" s="31">
        <f>AF12*AF59</f>
        <v/>
      </c>
      <c r="AG24" s="31">
        <f>AG12*AG59</f>
        <v/>
      </c>
      <c r="AH24" s="31">
        <f>AH12*AH59</f>
        <v/>
      </c>
      <c r="AI24" s="31">
        <f>AI12*AI59</f>
        <v/>
      </c>
      <c r="AJ24" s="31">
        <f>AJ12*AJ59</f>
        <v/>
      </c>
      <c r="AK24" s="31">
        <f>AK12*AK59</f>
        <v/>
      </c>
      <c r="AL24" s="31">
        <f>AL12*AL59</f>
        <v/>
      </c>
      <c r="AN24" s="30" t="n">
        <v>5.667</v>
      </c>
      <c r="AO24" s="30" t="n">
        <v>-0.596</v>
      </c>
      <c r="AP24" s="30" t="n">
        <v>1.831</v>
      </c>
      <c r="AQ24" s="30" t="n">
        <v>-3.095</v>
      </c>
      <c r="AR24" s="30" t="n">
        <v>19.958</v>
      </c>
      <c r="AS24" s="31">
        <f>AA24+AB24+AC24+AD24</f>
        <v/>
      </c>
      <c r="AT24" s="31">
        <f>AE24+AF24+AG24+AH24</f>
        <v/>
      </c>
      <c r="AU24" s="31">
        <f>AI24+AJ24+AK24+AL24</f>
        <v/>
      </c>
      <c r="AV24" s="31">
        <f>AV12*AV59</f>
        <v/>
      </c>
      <c r="AW24" s="31">
        <f>AW12*AW59</f>
        <v/>
      </c>
    </row>
    <row r="25">
      <c r="C25" s="9" t="inlineStr">
        <is>
          <t>Loss on Extinguishment of Debt (4Q22 notes redemption)</t>
        </is>
      </c>
      <c r="N25" s="28" t="n">
        <v>-16.759</v>
      </c>
      <c r="AD25" s="35" t="n">
        <v>0</v>
      </c>
      <c r="AE25" s="35" t="n">
        <v>0</v>
      </c>
      <c r="AF25" s="35" t="n">
        <v>0</v>
      </c>
      <c r="AG25" s="35" t="n">
        <v>0</v>
      </c>
      <c r="AH25" s="35" t="n">
        <v>0</v>
      </c>
      <c r="AI25" s="35" t="n">
        <v>0</v>
      </c>
      <c r="AJ25" s="35" t="n">
        <v>0</v>
      </c>
      <c r="AK25" s="35" t="n">
        <v>0</v>
      </c>
      <c r="AL25" s="35" t="n">
        <v>0</v>
      </c>
      <c r="AO25" s="28" t="n">
        <v>-16.759</v>
      </c>
      <c r="AS25" s="29">
        <f>AA25+AB25+AC25+AD25</f>
        <v/>
      </c>
      <c r="AT25" s="29">
        <f>AE25+AF25+AG25+AH25</f>
        <v/>
      </c>
      <c r="AU25" s="29">
        <f>AI25+AJ25+AK25+AL25</f>
        <v/>
      </c>
      <c r="AV25" s="35" t="n">
        <v>0</v>
      </c>
      <c r="AW25" s="35" t="n">
        <v>0</v>
      </c>
    </row>
    <row r="26">
      <c r="B26" s="6" t="inlineStr">
        <is>
          <t>Total Other Income (Expense)</t>
        </is>
      </c>
      <c r="G26" s="32">
        <f>G23+G24+G25</f>
        <v/>
      </c>
      <c r="H26" s="32">
        <f>H23+H24+H25</f>
        <v/>
      </c>
      <c r="I26" s="32">
        <f>I23+I24+I25</f>
        <v/>
      </c>
      <c r="J26" s="32">
        <f>J23+J24+J25</f>
        <v/>
      </c>
      <c r="K26" s="32">
        <f>K23+K24+K25</f>
        <v/>
      </c>
      <c r="L26" s="32">
        <f>L23+L24+L25</f>
        <v/>
      </c>
      <c r="M26" s="32">
        <f>M23+M24+M25</f>
        <v/>
      </c>
      <c r="N26" s="32">
        <f>N23+N24+N25</f>
        <v/>
      </c>
      <c r="O26" s="32">
        <f>O23+O24+O25</f>
        <v/>
      </c>
      <c r="P26" s="32">
        <f>P23+P24+P25</f>
        <v/>
      </c>
      <c r="Q26" s="32">
        <f>Q23+Q24+Q25</f>
        <v/>
      </c>
      <c r="R26" s="32">
        <f>R23+R24+R25</f>
        <v/>
      </c>
      <c r="S26" s="32">
        <f>S23+S24+S25</f>
        <v/>
      </c>
      <c r="T26" s="32">
        <f>T23+T24+T25</f>
        <v/>
      </c>
      <c r="U26" s="32">
        <f>U23+U24+U25</f>
        <v/>
      </c>
      <c r="V26" s="32">
        <f>V23+V24+V25</f>
        <v/>
      </c>
      <c r="W26" s="32">
        <f>W23+W24+W25</f>
        <v/>
      </c>
      <c r="X26" s="32">
        <f>X23+X24+X25</f>
        <v/>
      </c>
      <c r="Y26" s="32">
        <f>Y23+Y24+Y25</f>
        <v/>
      </c>
      <c r="Z26" s="32">
        <f>Z23+Z24+Z25</f>
        <v/>
      </c>
      <c r="AA26" s="32">
        <f>AA23+AA24+AA25</f>
        <v/>
      </c>
      <c r="AB26" s="32">
        <f>AB23+AB24+AB25</f>
        <v/>
      </c>
      <c r="AC26" s="32">
        <f>AC23+AC24+AC25</f>
        <v/>
      </c>
      <c r="AD26" s="32">
        <f>AD23+AD24+AD25</f>
        <v/>
      </c>
      <c r="AE26" s="32">
        <f>AE23+AE24+AE25</f>
        <v/>
      </c>
      <c r="AF26" s="32">
        <f>AF23+AF24+AF25</f>
        <v/>
      </c>
      <c r="AG26" s="32">
        <f>AG23+AG24+AG25</f>
        <v/>
      </c>
      <c r="AH26" s="32">
        <f>AH23+AH24+AH25</f>
        <v/>
      </c>
      <c r="AI26" s="32">
        <f>AI23+AI24+AI25</f>
        <v/>
      </c>
      <c r="AJ26" s="32">
        <f>AJ23+AJ24+AJ25</f>
        <v/>
      </c>
      <c r="AK26" s="32">
        <f>AK23+AK24+AK25</f>
        <v/>
      </c>
      <c r="AL26" s="32">
        <f>AL23+AL24+AL25</f>
        <v/>
      </c>
      <c r="AN26" s="32">
        <f>AN23+AN24+AN25</f>
        <v/>
      </c>
      <c r="AO26" s="32">
        <f>AO23+AO24+AO25</f>
        <v/>
      </c>
      <c r="AP26" s="32">
        <f>AP23+AP24+AP25</f>
        <v/>
      </c>
      <c r="AQ26" s="32">
        <f>AQ23+AQ24+AQ25</f>
        <v/>
      </c>
      <c r="AR26" s="32">
        <f>AR23+AR24+AR25</f>
        <v/>
      </c>
      <c r="AS26" s="33">
        <f>AA26+AB26+AC26+AD26</f>
        <v/>
      </c>
      <c r="AT26" s="33">
        <f>AE26+AF26+AG26+AH26</f>
        <v/>
      </c>
      <c r="AU26" s="33">
        <f>AI26+AJ26+AK26+AL26</f>
        <v/>
      </c>
      <c r="AV26" s="32">
        <f>AV23+AV24+AV25</f>
        <v/>
      </c>
      <c r="AW26" s="32">
        <f>AW23+AW24+AW25</f>
        <v/>
      </c>
    </row>
    <row r="27">
      <c r="D27" s="3" t="inlineStr">
        <is>
          <t>Recon: Total Other Income</t>
        </is>
      </c>
      <c r="G27" s="34">
        <f>IF(_reported!G12="","",G26-_reported!G12)</f>
        <v/>
      </c>
      <c r="H27" s="34">
        <f>IF(_reported!H12="","",H26-_reported!H12)</f>
        <v/>
      </c>
      <c r="I27" s="34">
        <f>IF(_reported!I12="","",I26-_reported!I12)</f>
        <v/>
      </c>
      <c r="J27" s="34">
        <f>IF(_reported!J12="","",J26-_reported!J12)</f>
        <v/>
      </c>
      <c r="K27" s="34">
        <f>IF(_reported!K12="","",K26-_reported!K12)</f>
        <v/>
      </c>
      <c r="L27" s="34">
        <f>IF(_reported!L12="","",L26-_reported!L12)</f>
        <v/>
      </c>
      <c r="M27" s="34">
        <f>IF(_reported!M12="","",M26-_reported!M12)</f>
        <v/>
      </c>
      <c r="N27" s="34">
        <f>IF(_reported!N12="","",N26-_reported!N12)</f>
        <v/>
      </c>
      <c r="O27" s="34">
        <f>IF(_reported!O12="","",O26-_reported!O12)</f>
        <v/>
      </c>
      <c r="P27" s="34">
        <f>IF(_reported!P12="","",P26-_reported!P12)</f>
        <v/>
      </c>
      <c r="Q27" s="34">
        <f>IF(_reported!Q12="","",Q26-_reported!Q12)</f>
        <v/>
      </c>
      <c r="R27" s="34">
        <f>IF(_reported!R12="","",R26-_reported!R12)</f>
        <v/>
      </c>
      <c r="S27" s="34">
        <f>IF(_reported!S12="","",S26-_reported!S12)</f>
        <v/>
      </c>
      <c r="T27" s="34">
        <f>IF(_reported!T12="","",T26-_reported!T12)</f>
        <v/>
      </c>
      <c r="U27" s="34">
        <f>IF(_reported!U12="","",U26-_reported!U12)</f>
        <v/>
      </c>
      <c r="V27" s="34">
        <f>IF(_reported!V12="","",V26-_reported!V12)</f>
        <v/>
      </c>
      <c r="W27" s="34">
        <f>IF(_reported!W12="","",W26-_reported!W12)</f>
        <v/>
      </c>
      <c r="X27" s="34">
        <f>IF(_reported!X12="","",X26-_reported!X12)</f>
        <v/>
      </c>
      <c r="Y27" s="34">
        <f>IF(_reported!Y12="","",Y26-_reported!Y12)</f>
        <v/>
      </c>
      <c r="Z27" s="34">
        <f>IF(_reported!Z12="","",Z26-_reported!Z12)</f>
        <v/>
      </c>
      <c r="AA27" s="34">
        <f>IF(_reported!AA12="","",AA26-_reported!AA12)</f>
        <v/>
      </c>
      <c r="AB27" s="34">
        <f>IF(_reported!AB12="","",AB26-_reported!AB12)</f>
        <v/>
      </c>
      <c r="AC27" s="34">
        <f>IF(_reported!AC12="","",AC26-_reported!AC12)</f>
        <v/>
      </c>
      <c r="AN27" s="34">
        <f>IF(_reported!AN12="","",AN26-_reported!AN12)</f>
        <v/>
      </c>
      <c r="AO27" s="34">
        <f>IF(_reported!AO12="","",AO26-_reported!AO12)</f>
        <v/>
      </c>
      <c r="AP27" s="34">
        <f>IF(_reported!AP12="","",AP26-_reported!AP12)</f>
        <v/>
      </c>
      <c r="AQ27" s="34">
        <f>IF(_reported!AQ12="","",AQ26-_reported!AQ12)</f>
        <v/>
      </c>
      <c r="AR27" s="34">
        <f>IF(_reported!AR12="","",AR26-_reported!AR12)</f>
        <v/>
      </c>
    </row>
    <row r="28">
      <c r="B28" s="6" t="inlineStr">
        <is>
          <t>Income Before Income Taxes</t>
        </is>
      </c>
      <c r="G28" s="32">
        <f>G20+G26</f>
        <v/>
      </c>
      <c r="H28" s="32">
        <f>H20+H26</f>
        <v/>
      </c>
      <c r="I28" s="32">
        <f>I20+I26</f>
        <v/>
      </c>
      <c r="J28" s="32">
        <f>J20+J26</f>
        <v/>
      </c>
      <c r="K28" s="32">
        <f>K20+K26</f>
        <v/>
      </c>
      <c r="L28" s="32">
        <f>L20+L26</f>
        <v/>
      </c>
      <c r="M28" s="32">
        <f>M20+M26</f>
        <v/>
      </c>
      <c r="N28" s="32">
        <f>N20+N26</f>
        <v/>
      </c>
      <c r="O28" s="32">
        <f>O20+O26</f>
        <v/>
      </c>
      <c r="P28" s="32">
        <f>P20+P26</f>
        <v/>
      </c>
      <c r="Q28" s="32">
        <f>Q20+Q26</f>
        <v/>
      </c>
      <c r="R28" s="32">
        <f>R20+R26</f>
        <v/>
      </c>
      <c r="S28" s="32">
        <f>S20+S26</f>
        <v/>
      </c>
      <c r="T28" s="32">
        <f>T20+T26</f>
        <v/>
      </c>
      <c r="U28" s="32">
        <f>U20+U26</f>
        <v/>
      </c>
      <c r="V28" s="32">
        <f>V20+V26</f>
        <v/>
      </c>
      <c r="W28" s="32">
        <f>W20+W26</f>
        <v/>
      </c>
      <c r="X28" s="32">
        <f>X20+X26</f>
        <v/>
      </c>
      <c r="Y28" s="32">
        <f>Y20+Y26</f>
        <v/>
      </c>
      <c r="Z28" s="32">
        <f>Z20+Z26</f>
        <v/>
      </c>
      <c r="AA28" s="32">
        <f>AA20+AA26</f>
        <v/>
      </c>
      <c r="AB28" s="32">
        <f>AB20+AB26</f>
        <v/>
      </c>
      <c r="AC28" s="32">
        <f>AC20+AC26</f>
        <v/>
      </c>
      <c r="AD28" s="32">
        <f>AD20+AD26</f>
        <v/>
      </c>
      <c r="AE28" s="32">
        <f>AE20+AE26</f>
        <v/>
      </c>
      <c r="AF28" s="32">
        <f>AF20+AF26</f>
        <v/>
      </c>
      <c r="AG28" s="32">
        <f>AG20+AG26</f>
        <v/>
      </c>
      <c r="AH28" s="32">
        <f>AH20+AH26</f>
        <v/>
      </c>
      <c r="AI28" s="32">
        <f>AI20+AI26</f>
        <v/>
      </c>
      <c r="AJ28" s="32">
        <f>AJ20+AJ26</f>
        <v/>
      </c>
      <c r="AK28" s="32">
        <f>AK20+AK26</f>
        <v/>
      </c>
      <c r="AL28" s="32">
        <f>AL20+AL26</f>
        <v/>
      </c>
      <c r="AN28" s="32">
        <f>AN20+AN26</f>
        <v/>
      </c>
      <c r="AO28" s="32">
        <f>AO20+AO26</f>
        <v/>
      </c>
      <c r="AP28" s="32">
        <f>AP20+AP26</f>
        <v/>
      </c>
      <c r="AQ28" s="32">
        <f>AQ20+AQ26</f>
        <v/>
      </c>
      <c r="AR28" s="32">
        <f>AR20+AR26</f>
        <v/>
      </c>
      <c r="AS28" s="33">
        <f>AA28+AB28+AC28+AD28</f>
        <v/>
      </c>
      <c r="AT28" s="33">
        <f>AE28+AF28+AG28+AH28</f>
        <v/>
      </c>
      <c r="AU28" s="33">
        <f>AI28+AJ28+AK28+AL28</f>
        <v/>
      </c>
      <c r="AV28" s="32">
        <f>AV20+AV26</f>
        <v/>
      </c>
      <c r="AW28" s="32">
        <f>AW20+AW26</f>
        <v/>
      </c>
    </row>
    <row r="29">
      <c r="D29" s="3" t="inlineStr">
        <is>
          <t>Recon: Pretax Income</t>
        </is>
      </c>
      <c r="G29" s="34">
        <f>IF(_reported!G13="","",G28-_reported!G13)</f>
        <v/>
      </c>
      <c r="H29" s="34">
        <f>IF(_reported!H13="","",H28-_reported!H13)</f>
        <v/>
      </c>
      <c r="I29" s="34">
        <f>IF(_reported!I13="","",I28-_reported!I13)</f>
        <v/>
      </c>
      <c r="J29" s="34">
        <f>IF(_reported!J13="","",J28-_reported!J13)</f>
        <v/>
      </c>
      <c r="K29" s="34">
        <f>IF(_reported!K13="","",K28-_reported!K13)</f>
        <v/>
      </c>
      <c r="L29" s="34">
        <f>IF(_reported!L13="","",L28-_reported!L13)</f>
        <v/>
      </c>
      <c r="M29" s="34">
        <f>IF(_reported!M13="","",M28-_reported!M13)</f>
        <v/>
      </c>
      <c r="N29" s="34">
        <f>IF(_reported!N13="","",N28-_reported!N13)</f>
        <v/>
      </c>
      <c r="O29" s="34">
        <f>IF(_reported!O13="","",O28-_reported!O13)</f>
        <v/>
      </c>
      <c r="P29" s="34">
        <f>IF(_reported!P13="","",P28-_reported!P13)</f>
        <v/>
      </c>
      <c r="Q29" s="34">
        <f>IF(_reported!Q13="","",Q28-_reported!Q13)</f>
        <v/>
      </c>
      <c r="R29" s="34">
        <f>IF(_reported!R13="","",R28-_reported!R13)</f>
        <v/>
      </c>
      <c r="S29" s="34">
        <f>IF(_reported!S13="","",S28-_reported!S13)</f>
        <v/>
      </c>
      <c r="T29" s="34">
        <f>IF(_reported!T13="","",T28-_reported!T13)</f>
        <v/>
      </c>
      <c r="U29" s="34">
        <f>IF(_reported!U13="","",U28-_reported!U13)</f>
        <v/>
      </c>
      <c r="V29" s="34">
        <f>IF(_reported!V13="","",V28-_reported!V13)</f>
        <v/>
      </c>
      <c r="W29" s="34">
        <f>IF(_reported!W13="","",W28-_reported!W13)</f>
        <v/>
      </c>
      <c r="X29" s="34">
        <f>IF(_reported!X13="","",X28-_reported!X13)</f>
        <v/>
      </c>
      <c r="Y29" s="34">
        <f>IF(_reported!Y13="","",Y28-_reported!Y13)</f>
        <v/>
      </c>
      <c r="Z29" s="34">
        <f>IF(_reported!Z13="","",Z28-_reported!Z13)</f>
        <v/>
      </c>
      <c r="AA29" s="34">
        <f>IF(_reported!AA13="","",AA28-_reported!AA13)</f>
        <v/>
      </c>
      <c r="AB29" s="34">
        <f>IF(_reported!AB13="","",AB28-_reported!AB13)</f>
        <v/>
      </c>
      <c r="AC29" s="34">
        <f>IF(_reported!AC13="","",AC28-_reported!AC13)</f>
        <v/>
      </c>
      <c r="AN29" s="34">
        <f>IF(_reported!AN13="","",AN28-_reported!AN13)</f>
        <v/>
      </c>
      <c r="AO29" s="34">
        <f>IF(_reported!AO13="","",AO28-_reported!AO13)</f>
        <v/>
      </c>
      <c r="AP29" s="34">
        <f>IF(_reported!AP13="","",AP28-_reported!AP13)</f>
        <v/>
      </c>
      <c r="AQ29" s="34">
        <f>IF(_reported!AQ13="","",AQ28-_reported!AQ13)</f>
        <v/>
      </c>
      <c r="AR29" s="34">
        <f>IF(_reported!AR13="","",AR28-_reported!AR13)</f>
        <v/>
      </c>
    </row>
    <row r="30"/>
    <row r="31">
      <c r="C31" s="9" t="inlineStr">
        <is>
          <t>Less: Income Tax Expense</t>
        </is>
      </c>
      <c r="G31" s="28" t="n">
        <v>-46.53</v>
      </c>
      <c r="H31" s="28" t="n">
        <v>-59.012</v>
      </c>
      <c r="I31" s="28" t="n">
        <v>-36.739</v>
      </c>
      <c r="J31" s="28" t="n">
        <v>-43.07</v>
      </c>
      <c r="K31" s="28" t="n">
        <v>-65.46299999999999</v>
      </c>
      <c r="L31" s="28" t="n">
        <v>-54.643</v>
      </c>
      <c r="M31" s="28" t="n">
        <v>-90.985</v>
      </c>
      <c r="N31" s="28" t="n">
        <v>-39.733</v>
      </c>
      <c r="O31" s="28" t="n">
        <v>-67.255</v>
      </c>
      <c r="P31" s="28" t="n">
        <v>-83.426</v>
      </c>
      <c r="Q31" s="28" t="n">
        <v>-89.999</v>
      </c>
      <c r="R31" s="28" t="n">
        <v>-75.907</v>
      </c>
      <c r="S31" s="28" t="n">
        <v>-90.777</v>
      </c>
      <c r="T31" s="28" t="n">
        <v>-85.226</v>
      </c>
      <c r="U31" s="28" t="n">
        <v>-90.002</v>
      </c>
      <c r="V31" s="28" t="n">
        <v>-86.249</v>
      </c>
      <c r="W31" s="28" t="n">
        <v>-90.142</v>
      </c>
      <c r="X31" s="28" t="n">
        <v>-76.51000000000001</v>
      </c>
      <c r="Y31" s="28" t="n">
        <v>-97.46599999999999</v>
      </c>
      <c r="Z31" s="28" t="n">
        <v>-83.09999999999999</v>
      </c>
      <c r="AA31" s="28" t="n">
        <v>-84.913</v>
      </c>
      <c r="AB31" s="28" t="n">
        <v>-91.08199999999999</v>
      </c>
      <c r="AC31" s="28" t="n">
        <v>-100.701</v>
      </c>
      <c r="AD31" s="29">
        <f>-AD28*AD60</f>
        <v/>
      </c>
      <c r="AE31" s="29">
        <f>-AE28*AE60</f>
        <v/>
      </c>
      <c r="AF31" s="29">
        <f>-AF28*AF60</f>
        <v/>
      </c>
      <c r="AG31" s="29">
        <f>-AG28*AG60</f>
        <v/>
      </c>
      <c r="AH31" s="29">
        <f>-AH28*AH60</f>
        <v/>
      </c>
      <c r="AI31" s="29">
        <f>-AI28*AI60</f>
        <v/>
      </c>
      <c r="AJ31" s="29">
        <f>-AJ28*AJ60</f>
        <v/>
      </c>
      <c r="AK31" s="29">
        <f>-AK28*AK60</f>
        <v/>
      </c>
      <c r="AL31" s="29">
        <f>-AL28*AL60</f>
        <v/>
      </c>
      <c r="AN31" s="28" t="n">
        <v>-185.351</v>
      </c>
      <c r="AO31" s="28" t="n">
        <v>-250.824</v>
      </c>
      <c r="AP31" s="28" t="n">
        <v>-316.587</v>
      </c>
      <c r="AQ31" s="28" t="n">
        <v>-352.254</v>
      </c>
      <c r="AR31" s="28" t="n">
        <v>-347.218</v>
      </c>
      <c r="AS31" s="29">
        <f>AA31+AB31+AC31+AD31</f>
        <v/>
      </c>
      <c r="AT31" s="29">
        <f>AE31+AF31+AG31+AH31</f>
        <v/>
      </c>
      <c r="AU31" s="29">
        <f>AI31+AJ31+AK31+AL31</f>
        <v/>
      </c>
      <c r="AV31" s="29">
        <f>-AV28*AV60</f>
        <v/>
      </c>
      <c r="AW31" s="29">
        <f>-AW28*AW60</f>
        <v/>
      </c>
    </row>
    <row r="32">
      <c r="A32" s="12" t="inlineStr">
        <is>
          <t>x</t>
        </is>
      </c>
      <c r="B32" s="6" t="inlineStr">
        <is>
          <t>Net Income (Consolidated)</t>
        </is>
      </c>
      <c r="G32" s="32">
        <f>G28+G31</f>
        <v/>
      </c>
      <c r="H32" s="32">
        <f>H28+H31</f>
        <v/>
      </c>
      <c r="I32" s="32">
        <f>I28+I31</f>
        <v/>
      </c>
      <c r="J32" s="32">
        <f>J28+J31</f>
        <v/>
      </c>
      <c r="K32" s="32">
        <f>K28+K31</f>
        <v/>
      </c>
      <c r="L32" s="32">
        <f>L28+L31</f>
        <v/>
      </c>
      <c r="M32" s="32">
        <f>M28+M31</f>
        <v/>
      </c>
      <c r="N32" s="32">
        <f>N28+N31</f>
        <v/>
      </c>
      <c r="O32" s="32">
        <f>O28+O31</f>
        <v/>
      </c>
      <c r="P32" s="32">
        <f>P28+P31</f>
        <v/>
      </c>
      <c r="Q32" s="32">
        <f>Q28+Q31</f>
        <v/>
      </c>
      <c r="R32" s="32">
        <f>R28+R31</f>
        <v/>
      </c>
      <c r="S32" s="32">
        <f>S28+S31</f>
        <v/>
      </c>
      <c r="T32" s="32">
        <f>T28+T31</f>
        <v/>
      </c>
      <c r="U32" s="32">
        <f>U28+U31</f>
        <v/>
      </c>
      <c r="V32" s="32">
        <f>V28+V31</f>
        <v/>
      </c>
      <c r="W32" s="32">
        <f>W28+W31</f>
        <v/>
      </c>
      <c r="X32" s="32">
        <f>X28+X31</f>
        <v/>
      </c>
      <c r="Y32" s="32">
        <f>Y28+Y31</f>
        <v/>
      </c>
      <c r="Z32" s="32">
        <f>Z28+Z31</f>
        <v/>
      </c>
      <c r="AA32" s="32">
        <f>AA28+AA31</f>
        <v/>
      </c>
      <c r="AB32" s="32">
        <f>AB28+AB31</f>
        <v/>
      </c>
      <c r="AC32" s="32">
        <f>AC28+AC31</f>
        <v/>
      </c>
      <c r="AD32" s="32">
        <f>AD28+AD31</f>
        <v/>
      </c>
      <c r="AE32" s="32">
        <f>AE28+AE31</f>
        <v/>
      </c>
      <c r="AF32" s="32">
        <f>AF28+AF31</f>
        <v/>
      </c>
      <c r="AG32" s="32">
        <f>AG28+AG31</f>
        <v/>
      </c>
      <c r="AH32" s="32">
        <f>AH28+AH31</f>
        <v/>
      </c>
      <c r="AI32" s="32">
        <f>AI28+AI31</f>
        <v/>
      </c>
      <c r="AJ32" s="32">
        <f>AJ28+AJ31</f>
        <v/>
      </c>
      <c r="AK32" s="32">
        <f>AK28+AK31</f>
        <v/>
      </c>
      <c r="AL32" s="32">
        <f>AL28+AL31</f>
        <v/>
      </c>
      <c r="AN32" s="32">
        <f>AN28+AN31</f>
        <v/>
      </c>
      <c r="AO32" s="32">
        <f>AO28+AO31</f>
        <v/>
      </c>
      <c r="AP32" s="32">
        <f>AP28+AP31</f>
        <v/>
      </c>
      <c r="AQ32" s="32">
        <f>AQ28+AQ31</f>
        <v/>
      </c>
      <c r="AR32" s="32">
        <f>AR28+AR31</f>
        <v/>
      </c>
      <c r="AS32" s="33">
        <f>AA32+AB32+AC32+AD32</f>
        <v/>
      </c>
      <c r="AT32" s="33">
        <f>AE32+AF32+AG32+AH32</f>
        <v/>
      </c>
      <c r="AU32" s="33">
        <f>AI32+AJ32+AK32+AL32</f>
        <v/>
      </c>
      <c r="AV32" s="32">
        <f>AV28+AV31</f>
        <v/>
      </c>
      <c r="AW32" s="32">
        <f>AW28+AW31</f>
        <v/>
      </c>
    </row>
    <row r="33">
      <c r="D33" s="3" t="inlineStr">
        <is>
          <t>Recon: Net Income</t>
        </is>
      </c>
      <c r="G33" s="34">
        <f>IF(_reported!G14="","",G32-_reported!G14)</f>
        <v/>
      </c>
      <c r="H33" s="34">
        <f>IF(_reported!H14="","",H32-_reported!H14)</f>
        <v/>
      </c>
      <c r="I33" s="34">
        <f>IF(_reported!I14="","",I32-_reported!I14)</f>
        <v/>
      </c>
      <c r="J33" s="34">
        <f>IF(_reported!J14="","",J32-_reported!J14)</f>
        <v/>
      </c>
      <c r="K33" s="34">
        <f>IF(_reported!K14="","",K32-_reported!K14)</f>
        <v/>
      </c>
      <c r="L33" s="34">
        <f>IF(_reported!L14="","",L32-_reported!L14)</f>
        <v/>
      </c>
      <c r="M33" s="34">
        <f>IF(_reported!M14="","",M32-_reported!M14)</f>
        <v/>
      </c>
      <c r="N33" s="34">
        <f>IF(_reported!N14="","",N32-_reported!N14)</f>
        <v/>
      </c>
      <c r="O33" s="34">
        <f>IF(_reported!O14="","",O32-_reported!O14)</f>
        <v/>
      </c>
      <c r="P33" s="34">
        <f>IF(_reported!P14="","",P32-_reported!P14)</f>
        <v/>
      </c>
      <c r="Q33" s="34">
        <f>IF(_reported!Q14="","",Q32-_reported!Q14)</f>
        <v/>
      </c>
      <c r="R33" s="34">
        <f>IF(_reported!R14="","",R32-_reported!R14)</f>
        <v/>
      </c>
      <c r="S33" s="34">
        <f>IF(_reported!S14="","",S32-_reported!S14)</f>
        <v/>
      </c>
      <c r="T33" s="34">
        <f>IF(_reported!T14="","",T32-_reported!T14)</f>
        <v/>
      </c>
      <c r="U33" s="34">
        <f>IF(_reported!U14="","",U32-_reported!U14)</f>
        <v/>
      </c>
      <c r="V33" s="34">
        <f>IF(_reported!V14="","",V32-_reported!V14)</f>
        <v/>
      </c>
      <c r="W33" s="34">
        <f>IF(_reported!W14="","",W32-_reported!W14)</f>
        <v/>
      </c>
      <c r="X33" s="34">
        <f>IF(_reported!X14="","",X32-_reported!X14)</f>
        <v/>
      </c>
      <c r="Y33" s="34">
        <f>IF(_reported!Y14="","",Y32-_reported!Y14)</f>
        <v/>
      </c>
      <c r="Z33" s="34">
        <f>IF(_reported!Z14="","",Z32-_reported!Z14)</f>
        <v/>
      </c>
      <c r="AA33" s="34">
        <f>IF(_reported!AA14="","",AA32-_reported!AA14)</f>
        <v/>
      </c>
      <c r="AB33" s="34">
        <f>IF(_reported!AB14="","",AB32-_reported!AB14)</f>
        <v/>
      </c>
      <c r="AC33" s="34">
        <f>IF(_reported!AC14="","",AC32-_reported!AC14)</f>
        <v/>
      </c>
      <c r="AN33" s="34">
        <f>IF(_reported!AN14="","",AN32-_reported!AN14)</f>
        <v/>
      </c>
      <c r="AO33" s="34">
        <f>IF(_reported!AO14="","",AO32-_reported!AO14)</f>
        <v/>
      </c>
      <c r="AP33" s="34">
        <f>IF(_reported!AP14="","",AP32-_reported!AP14)</f>
        <v/>
      </c>
      <c r="AQ33" s="34">
        <f>IF(_reported!AQ14="","",AQ32-_reported!AQ14)</f>
        <v/>
      </c>
      <c r="AR33" s="34">
        <f>IF(_reported!AR14="","",AR32-_reported!AR14)</f>
        <v/>
      </c>
    </row>
    <row r="34">
      <c r="C34" s="9" t="inlineStr">
        <is>
          <t>Less: Net Loss (Income) Attributable to Redeemable NCI</t>
        </is>
      </c>
      <c r="S34" s="28" t="n">
        <v>0.005</v>
      </c>
      <c r="T34" s="28" t="n">
        <v>-0.108</v>
      </c>
      <c r="U34" s="28" t="n">
        <v>-0.181</v>
      </c>
      <c r="V34" s="28" t="n">
        <v>-0.389</v>
      </c>
      <c r="W34" s="28" t="n">
        <v>-0.91</v>
      </c>
      <c r="X34" s="28" t="n">
        <v>-0.859</v>
      </c>
      <c r="Y34" s="28" t="n">
        <v>-1.271</v>
      </c>
      <c r="Z34" s="28" t="n">
        <v>-1.046</v>
      </c>
      <c r="AA34" s="28" t="n">
        <v>-1.504</v>
      </c>
      <c r="AB34" s="28" t="n">
        <v>-0.765</v>
      </c>
      <c r="AC34" s="28" t="n">
        <v>-1.008</v>
      </c>
      <c r="AD34" s="29">
        <f>AC34</f>
        <v/>
      </c>
      <c r="AE34" s="29">
        <f>AD34</f>
        <v/>
      </c>
      <c r="AF34" s="29">
        <f>AE34</f>
        <v/>
      </c>
      <c r="AG34" s="29">
        <f>AF34</f>
        <v/>
      </c>
      <c r="AH34" s="29">
        <f>AG34</f>
        <v/>
      </c>
      <c r="AI34" s="29">
        <f>AH34</f>
        <v/>
      </c>
      <c r="AJ34" s="29">
        <f>AI34</f>
        <v/>
      </c>
      <c r="AK34" s="29">
        <f>AJ34</f>
        <v/>
      </c>
      <c r="AL34" s="29">
        <f>AK34</f>
        <v/>
      </c>
      <c r="AQ34" s="28" t="n">
        <v>-0.673</v>
      </c>
      <c r="AR34" s="28" t="n">
        <v>-4.086</v>
      </c>
      <c r="AS34" s="29">
        <f>AA34+AB34+AC34+AD34</f>
        <v/>
      </c>
      <c r="AT34" s="29">
        <f>AE34+AF34+AG34+AH34</f>
        <v/>
      </c>
      <c r="AU34" s="29">
        <f>AI34+AJ34+AK34+AL34</f>
        <v/>
      </c>
      <c r="AV34" s="29">
        <f>AU34</f>
        <v/>
      </c>
      <c r="AW34" s="29">
        <f>AV34</f>
        <v/>
      </c>
    </row>
    <row r="35">
      <c r="B35" s="6" t="inlineStr">
        <is>
          <t>Net Income Attributable to Copart, Inc.</t>
        </is>
      </c>
      <c r="G35" s="32">
        <f>G32-G34</f>
        <v/>
      </c>
      <c r="H35" s="32">
        <f>H32-H34</f>
        <v/>
      </c>
      <c r="I35" s="32">
        <f>I32-I34</f>
        <v/>
      </c>
      <c r="J35" s="32">
        <f>J32-J34</f>
        <v/>
      </c>
      <c r="K35" s="32">
        <f>K32-K34</f>
        <v/>
      </c>
      <c r="L35" s="32">
        <f>L32-L34</f>
        <v/>
      </c>
      <c r="M35" s="32">
        <f>M32-M34</f>
        <v/>
      </c>
      <c r="N35" s="32">
        <f>N32-N34</f>
        <v/>
      </c>
      <c r="O35" s="32">
        <f>O32-O34</f>
        <v/>
      </c>
      <c r="P35" s="32">
        <f>P32-P34</f>
        <v/>
      </c>
      <c r="Q35" s="32">
        <f>Q32-Q34</f>
        <v/>
      </c>
      <c r="R35" s="32">
        <f>R32-R34</f>
        <v/>
      </c>
      <c r="S35" s="32">
        <f>S32-S34</f>
        <v/>
      </c>
      <c r="T35" s="32">
        <f>T32-T34</f>
        <v/>
      </c>
      <c r="U35" s="32">
        <f>U32-U34</f>
        <v/>
      </c>
      <c r="V35" s="32">
        <f>V32-V34</f>
        <v/>
      </c>
      <c r="W35" s="32">
        <f>W32-W34</f>
        <v/>
      </c>
      <c r="X35" s="32">
        <f>X32-X34</f>
        <v/>
      </c>
      <c r="Y35" s="32">
        <f>Y32-Y34</f>
        <v/>
      </c>
      <c r="Z35" s="32">
        <f>Z32-Z34</f>
        <v/>
      </c>
      <c r="AA35" s="32">
        <f>AA32-AA34</f>
        <v/>
      </c>
      <c r="AB35" s="32">
        <f>AB32-AB34</f>
        <v/>
      </c>
      <c r="AC35" s="32">
        <f>AC32-AC34</f>
        <v/>
      </c>
      <c r="AD35" s="32">
        <f>AD32-AD34</f>
        <v/>
      </c>
      <c r="AE35" s="32">
        <f>AE32-AE34</f>
        <v/>
      </c>
      <c r="AF35" s="32">
        <f>AF32-AF34</f>
        <v/>
      </c>
      <c r="AG35" s="32">
        <f>AG32-AG34</f>
        <v/>
      </c>
      <c r="AH35" s="32">
        <f>AH32-AH34</f>
        <v/>
      </c>
      <c r="AI35" s="32">
        <f>AI32-AI34</f>
        <v/>
      </c>
      <c r="AJ35" s="32">
        <f>AJ32-AJ34</f>
        <v/>
      </c>
      <c r="AK35" s="32">
        <f>AK32-AK34</f>
        <v/>
      </c>
      <c r="AL35" s="32">
        <f>AL32-AL34</f>
        <v/>
      </c>
      <c r="AN35" s="32">
        <f>AN32-AN34</f>
        <v/>
      </c>
      <c r="AO35" s="32">
        <f>AO32-AO34</f>
        <v/>
      </c>
      <c r="AP35" s="32">
        <f>AP32-AP34</f>
        <v/>
      </c>
      <c r="AQ35" s="32">
        <f>AQ32-AQ34</f>
        <v/>
      </c>
      <c r="AR35" s="32">
        <f>AR32-AR34</f>
        <v/>
      </c>
      <c r="AS35" s="33">
        <f>AA35+AB35+AC35+AD35</f>
        <v/>
      </c>
      <c r="AT35" s="33">
        <f>AE35+AF35+AG35+AH35</f>
        <v/>
      </c>
      <c r="AU35" s="33">
        <f>AI35+AJ35+AK35+AL35</f>
        <v/>
      </c>
      <c r="AV35" s="32">
        <f>AV32-AV34</f>
        <v/>
      </c>
      <c r="AW35" s="32">
        <f>AW32-AW34</f>
        <v/>
      </c>
    </row>
    <row r="36">
      <c r="D36" s="3" t="inlineStr">
        <is>
          <t>Recon: NI Attributable</t>
        </is>
      </c>
      <c r="G36" s="34">
        <f>IF(_reported!G15="","",G35-_reported!G15)</f>
        <v/>
      </c>
      <c r="H36" s="34">
        <f>IF(_reported!H15="","",H35-_reported!H15)</f>
        <v/>
      </c>
      <c r="I36" s="34">
        <f>IF(_reported!I15="","",I35-_reported!I15)</f>
        <v/>
      </c>
      <c r="J36" s="34">
        <f>IF(_reported!J15="","",J35-_reported!J15)</f>
        <v/>
      </c>
      <c r="K36" s="34">
        <f>IF(_reported!K15="","",K35-_reported!K15)</f>
        <v/>
      </c>
      <c r="L36" s="34">
        <f>IF(_reported!L15="","",L35-_reported!L15)</f>
        <v/>
      </c>
      <c r="M36" s="34">
        <f>IF(_reported!M15="","",M35-_reported!M15)</f>
        <v/>
      </c>
      <c r="N36" s="34">
        <f>IF(_reported!N15="","",N35-_reported!N15)</f>
        <v/>
      </c>
      <c r="O36" s="34">
        <f>IF(_reported!O15="","",O35-_reported!O15)</f>
        <v/>
      </c>
      <c r="P36" s="34">
        <f>IF(_reported!P15="","",P35-_reported!P15)</f>
        <v/>
      </c>
      <c r="Q36" s="34">
        <f>IF(_reported!Q15="","",Q35-_reported!Q15)</f>
        <v/>
      </c>
      <c r="R36" s="34">
        <f>IF(_reported!R15="","",R35-_reported!R15)</f>
        <v/>
      </c>
      <c r="S36" s="34">
        <f>IF(_reported!S15="","",S35-_reported!S15)</f>
        <v/>
      </c>
      <c r="T36" s="34">
        <f>IF(_reported!T15="","",T35-_reported!T15)</f>
        <v/>
      </c>
      <c r="U36" s="34">
        <f>IF(_reported!U15="","",U35-_reported!U15)</f>
        <v/>
      </c>
      <c r="V36" s="34">
        <f>IF(_reported!V15="","",V35-_reported!V15)</f>
        <v/>
      </c>
      <c r="W36" s="34">
        <f>IF(_reported!W15="","",W35-_reported!W15)</f>
        <v/>
      </c>
      <c r="X36" s="34">
        <f>IF(_reported!X15="","",X35-_reported!X15)</f>
        <v/>
      </c>
      <c r="Y36" s="34">
        <f>IF(_reported!Y15="","",Y35-_reported!Y15)</f>
        <v/>
      </c>
      <c r="Z36" s="34">
        <f>IF(_reported!Z15="","",Z35-_reported!Z15)</f>
        <v/>
      </c>
      <c r="AA36" s="34">
        <f>IF(_reported!AA15="","",AA35-_reported!AA15)</f>
        <v/>
      </c>
      <c r="AB36" s="34">
        <f>IF(_reported!AB15="","",AB35-_reported!AB15)</f>
        <v/>
      </c>
      <c r="AC36" s="34">
        <f>IF(_reported!AC15="","",AC35-_reported!AC15)</f>
        <v/>
      </c>
      <c r="AN36" s="34">
        <f>IF(_reported!AN15="","",AN35-_reported!AN15)</f>
        <v/>
      </c>
      <c r="AO36" s="34">
        <f>IF(_reported!AO15="","",AO35-_reported!AO15)</f>
        <v/>
      </c>
      <c r="AP36" s="34">
        <f>IF(_reported!AP15="","",AP35-_reported!AP15)</f>
        <v/>
      </c>
      <c r="AQ36" s="34">
        <f>IF(_reported!AQ15="","",AQ35-_reported!AQ15)</f>
        <v/>
      </c>
      <c r="AR36" s="34">
        <f>IF(_reported!AR15="","",AR35-_reported!AR15)</f>
        <v/>
      </c>
    </row>
    <row r="37"/>
    <row r="38">
      <c r="C38" s="9" t="inlineStr">
        <is>
          <t>Weighted Avg Shares — Basic (M)</t>
        </is>
      </c>
      <c r="G38" s="36" t="n">
        <v>943.164</v>
      </c>
      <c r="H38" s="36" t="n">
        <v>944.6079999999999</v>
      </c>
      <c r="I38" s="36" t="n">
        <v>945.5839999999999</v>
      </c>
      <c r="J38" s="36" t="n">
        <v>946.716</v>
      </c>
      <c r="K38" s="36" t="n">
        <v>948.272</v>
      </c>
      <c r="L38" s="36" t="n">
        <v>948.744</v>
      </c>
      <c r="M38" s="36" t="n">
        <v>950.02</v>
      </c>
      <c r="N38" s="36" t="n">
        <v>951.364</v>
      </c>
      <c r="O38" s="36" t="n">
        <v>952.198</v>
      </c>
      <c r="P38" s="36" t="n">
        <v>952.752</v>
      </c>
      <c r="Q38" s="36" t="n">
        <v>953.574</v>
      </c>
      <c r="R38" s="36" t="n">
        <v>955.773</v>
      </c>
      <c r="S38" s="36" t="n">
        <v>958.127</v>
      </c>
      <c r="T38" s="36" t="n">
        <v>960.525</v>
      </c>
      <c r="U38" s="36" t="n">
        <v>961.813</v>
      </c>
      <c r="V38" s="36" t="n">
        <v>962.515</v>
      </c>
      <c r="W38" s="36" t="n">
        <v>963.176</v>
      </c>
      <c r="X38" s="36" t="n">
        <v>964.746</v>
      </c>
      <c r="Y38" s="36" t="n">
        <v>966.234</v>
      </c>
      <c r="Z38" s="36" t="n">
        <v>967.1</v>
      </c>
      <c r="AA38" s="36" t="n">
        <v>967.65</v>
      </c>
      <c r="AB38" s="36" t="n">
        <v>967.212</v>
      </c>
      <c r="AC38" s="36" t="n">
        <v>936.293</v>
      </c>
      <c r="AD38" s="37">
        <f>AC38*(1+AD61)</f>
        <v/>
      </c>
      <c r="AE38" s="37">
        <f>AD38*(1+AE61)</f>
        <v/>
      </c>
      <c r="AF38" s="37">
        <f>AE38*(1+AF61)</f>
        <v/>
      </c>
      <c r="AG38" s="37">
        <f>AF38*(1+AG61)</f>
        <v/>
      </c>
      <c r="AH38" s="37">
        <f>AG38*(1+AH61)</f>
        <v/>
      </c>
      <c r="AI38" s="37">
        <f>AH38*(1+AI61)</f>
        <v/>
      </c>
      <c r="AJ38" s="37">
        <f>AI38*(1+AJ61)</f>
        <v/>
      </c>
      <c r="AK38" s="37">
        <f>AJ38*(1+AK61)</f>
        <v/>
      </c>
      <c r="AL38" s="37">
        <f>AK38*(1+AL61)</f>
        <v/>
      </c>
      <c r="AN38" s="36" t="n">
        <v>945.008</v>
      </c>
      <c r="AO38" s="36" t="n">
        <v>949.676</v>
      </c>
      <c r="AP38" s="36" t="n">
        <v>953.574</v>
      </c>
      <c r="AQ38" s="36" t="n">
        <v>960.739</v>
      </c>
      <c r="AR38" s="36" t="n">
        <v>965.306</v>
      </c>
      <c r="AS38" s="37">
        <f>AVERAGE(AA38,AB38,AC38,AD38)</f>
        <v/>
      </c>
      <c r="AT38" s="37">
        <f>AVERAGE(AE38,AF38,AG38,AH38)</f>
        <v/>
      </c>
      <c r="AU38" s="37">
        <f>AVERAGE(AI38,AJ38,AK38,AL38)</f>
        <v/>
      </c>
      <c r="AV38" s="37">
        <f>AU38*(1+AV61)</f>
        <v/>
      </c>
      <c r="AW38" s="37">
        <f>AV38*(1+AW61)</f>
        <v/>
      </c>
    </row>
    <row r="39">
      <c r="C39" s="9" t="inlineStr">
        <is>
          <t>Weighted Avg Shares — Diluted (M)</t>
        </is>
      </c>
      <c r="G39" s="36" t="n">
        <v>959.872</v>
      </c>
      <c r="H39" s="36" t="n">
        <v>961.12</v>
      </c>
      <c r="I39" s="36" t="n">
        <v>960.832</v>
      </c>
      <c r="J39" s="36" t="n">
        <v>962.856</v>
      </c>
      <c r="K39" s="36" t="n">
        <v>964.884</v>
      </c>
      <c r="L39" s="36" t="n">
        <v>964.748</v>
      </c>
      <c r="M39" s="36" t="n">
        <v>962.896</v>
      </c>
      <c r="N39" s="36" t="n">
        <v>962.944</v>
      </c>
      <c r="O39" s="36" t="n">
        <v>964.336</v>
      </c>
      <c r="P39" s="36" t="n">
        <v>965.072</v>
      </c>
      <c r="Q39" s="36" t="n">
        <v>967.38</v>
      </c>
      <c r="R39" s="36" t="n">
        <v>970.255</v>
      </c>
      <c r="S39" s="36" t="n">
        <v>971.682</v>
      </c>
      <c r="T39" s="36" t="n">
        <v>974.5890000000001</v>
      </c>
      <c r="U39" s="36" t="n">
        <v>976.4450000000001</v>
      </c>
      <c r="V39" s="36" t="n">
        <v>976.5</v>
      </c>
      <c r="W39" s="36" t="n">
        <v>976.506</v>
      </c>
      <c r="X39" s="36" t="n">
        <v>977.91</v>
      </c>
      <c r="Y39" s="36" t="n">
        <v>978.0890000000001</v>
      </c>
      <c r="Z39" s="36" t="n">
        <v>977.778</v>
      </c>
      <c r="AA39" s="36" t="n">
        <v>977.1</v>
      </c>
      <c r="AB39" s="36" t="n">
        <v>975.0890000000001</v>
      </c>
      <c r="AC39" s="36" t="n">
        <v>942.77</v>
      </c>
      <c r="AD39" s="37">
        <f>AC39*(1+AD61)</f>
        <v/>
      </c>
      <c r="AE39" s="37">
        <f>AD39*(1+AE61)</f>
        <v/>
      </c>
      <c r="AF39" s="37">
        <f>AE39*(1+AF61)</f>
        <v/>
      </c>
      <c r="AG39" s="37">
        <f>AF39*(1+AG61)</f>
        <v/>
      </c>
      <c r="AH39" s="37">
        <f>AG39*(1+AH61)</f>
        <v/>
      </c>
      <c r="AI39" s="37">
        <f>AH39*(1+AI61)</f>
        <v/>
      </c>
      <c r="AJ39" s="37">
        <f>AI39*(1+AJ61)</f>
        <v/>
      </c>
      <c r="AK39" s="37">
        <f>AJ39*(1+AK61)</f>
        <v/>
      </c>
      <c r="AL39" s="37">
        <f>AK39*(1+AL61)</f>
        <v/>
      </c>
      <c r="AN39" s="36" t="n">
        <v>961.16</v>
      </c>
      <c r="AO39" s="36" t="n">
        <v>964.604</v>
      </c>
      <c r="AP39" s="36" t="n">
        <v>966.647</v>
      </c>
      <c r="AQ39" s="36" t="n">
        <v>974.798</v>
      </c>
      <c r="AR39" s="36" t="n">
        <v>977.563</v>
      </c>
      <c r="AS39" s="37">
        <f>AVERAGE(AA39,AB39,AC39,AD39)</f>
        <v/>
      </c>
      <c r="AT39" s="37">
        <f>AVERAGE(AE39,AF39,AG39,AH39)</f>
        <v/>
      </c>
      <c r="AU39" s="37">
        <f>AVERAGE(AI39,AJ39,AK39,AL39)</f>
        <v/>
      </c>
      <c r="AV39" s="37">
        <f>AU39*(1+AV61)</f>
        <v/>
      </c>
      <c r="AW39" s="37">
        <f>AV39*(1+AW61)</f>
        <v/>
      </c>
    </row>
    <row r="40">
      <c r="B40" s="6" t="inlineStr">
        <is>
          <t>EPS — Basic</t>
        </is>
      </c>
      <c r="G40" s="16">
        <f>IFERROR(G35/G38,"")</f>
        <v/>
      </c>
      <c r="H40" s="16">
        <f>IFERROR(H35/H38,"")</f>
        <v/>
      </c>
      <c r="I40" s="16">
        <f>IFERROR(I35/I38,"")</f>
        <v/>
      </c>
      <c r="J40" s="16">
        <f>IFERROR(J35/J38,"")</f>
        <v/>
      </c>
      <c r="K40" s="16">
        <f>IFERROR(K35/K38,"")</f>
        <v/>
      </c>
      <c r="L40" s="16">
        <f>IFERROR(L35/L38,"")</f>
        <v/>
      </c>
      <c r="M40" s="16">
        <f>IFERROR(M35/M38,"")</f>
        <v/>
      </c>
      <c r="N40" s="16">
        <f>IFERROR(N35/N38,"")</f>
        <v/>
      </c>
      <c r="O40" s="16">
        <f>IFERROR(O35/O38,"")</f>
        <v/>
      </c>
      <c r="P40" s="16">
        <f>IFERROR(P35/P38,"")</f>
        <v/>
      </c>
      <c r="Q40" s="16">
        <f>IFERROR(Q35/Q38,"")</f>
        <v/>
      </c>
      <c r="R40" s="16">
        <f>IFERROR(R35/R38,"")</f>
        <v/>
      </c>
      <c r="S40" s="16">
        <f>IFERROR(S35/S38,"")</f>
        <v/>
      </c>
      <c r="T40" s="16">
        <f>IFERROR(T35/T38,"")</f>
        <v/>
      </c>
      <c r="U40" s="16">
        <f>IFERROR(U35/U38,"")</f>
        <v/>
      </c>
      <c r="V40" s="16">
        <f>IFERROR(V35/V38,"")</f>
        <v/>
      </c>
      <c r="W40" s="16">
        <f>IFERROR(W35/W38,"")</f>
        <v/>
      </c>
      <c r="X40" s="16">
        <f>IFERROR(X35/X38,"")</f>
        <v/>
      </c>
      <c r="Y40" s="16">
        <f>IFERROR(Y35/Y38,"")</f>
        <v/>
      </c>
      <c r="Z40" s="16">
        <f>IFERROR(Z35/Z38,"")</f>
        <v/>
      </c>
      <c r="AA40" s="16">
        <f>IFERROR(AA35/AA38,"")</f>
        <v/>
      </c>
      <c r="AB40" s="16">
        <f>IFERROR(AB35/AB38,"")</f>
        <v/>
      </c>
      <c r="AC40" s="16">
        <f>IFERROR(AC35/AC38,"")</f>
        <v/>
      </c>
      <c r="AD40" s="38">
        <f>IFERROR(AD35/AD38,"")</f>
        <v/>
      </c>
      <c r="AE40" s="38">
        <f>IFERROR(AE35/AE38,"")</f>
        <v/>
      </c>
      <c r="AF40" s="38">
        <f>IFERROR(AF35/AF38,"")</f>
        <v/>
      </c>
      <c r="AG40" s="38">
        <f>IFERROR(AG35/AG38,"")</f>
        <v/>
      </c>
      <c r="AH40" s="38">
        <f>IFERROR(AH35/AH38,"")</f>
        <v/>
      </c>
      <c r="AI40" s="38">
        <f>IFERROR(AI35/AI38,"")</f>
        <v/>
      </c>
      <c r="AJ40" s="38">
        <f>IFERROR(AJ35/AJ38,"")</f>
        <v/>
      </c>
      <c r="AK40" s="38">
        <f>IFERROR(AK35/AK38,"")</f>
        <v/>
      </c>
      <c r="AL40" s="38">
        <f>IFERROR(AL35/AL38,"")</f>
        <v/>
      </c>
      <c r="AN40" s="16">
        <f>IFERROR(AN35/AN38,"")</f>
        <v/>
      </c>
      <c r="AO40" s="16">
        <f>IFERROR(AO35/AO38,"")</f>
        <v/>
      </c>
      <c r="AP40" s="16">
        <f>IFERROR(AP35/AP38,"")</f>
        <v/>
      </c>
      <c r="AQ40" s="16">
        <f>IFERROR(AQ35/AQ38,"")</f>
        <v/>
      </c>
      <c r="AR40" s="16">
        <f>IFERROR(AR35/AR38,"")</f>
        <v/>
      </c>
      <c r="AS40" s="38">
        <f>IFERROR(AS35/AS38,"")</f>
        <v/>
      </c>
      <c r="AT40" s="38">
        <f>IFERROR(AT35/AT38,"")</f>
        <v/>
      </c>
      <c r="AU40" s="38">
        <f>IFERROR(AU35/AU38,"")</f>
        <v/>
      </c>
      <c r="AV40" s="38">
        <f>IFERROR(AV35/AV38,"")</f>
        <v/>
      </c>
      <c r="AW40" s="38">
        <f>IFERROR(AW35/AW38,"")</f>
        <v/>
      </c>
    </row>
    <row r="41">
      <c r="D41" s="3" t="inlineStr">
        <is>
          <t>Recon: EPS Basic (vs filed)</t>
        </is>
      </c>
      <c r="G41" s="34">
        <f>IF(_reported!G16="","",G40-_reported!G16)</f>
        <v/>
      </c>
      <c r="H41" s="34">
        <f>IF(_reported!H16="","",H40-_reported!H16)</f>
        <v/>
      </c>
      <c r="I41" s="34">
        <f>IF(_reported!I16="","",I40-_reported!I16)</f>
        <v/>
      </c>
      <c r="J41" s="34">
        <f>IF(_reported!J16="","",J40-_reported!J16)</f>
        <v/>
      </c>
      <c r="K41" s="34">
        <f>IF(_reported!K16="","",K40-_reported!K16)</f>
        <v/>
      </c>
      <c r="L41" s="34">
        <f>IF(_reported!L16="","",L40-_reported!L16)</f>
        <v/>
      </c>
      <c r="M41" s="34">
        <f>IF(_reported!M16="","",M40-_reported!M16)</f>
        <v/>
      </c>
      <c r="N41" s="34">
        <f>IF(_reported!N16="","",N40-_reported!N16)</f>
        <v/>
      </c>
      <c r="O41" s="34">
        <f>IF(_reported!O16="","",O40-_reported!O16)</f>
        <v/>
      </c>
      <c r="P41" s="34">
        <f>IF(_reported!P16="","",P40-_reported!P16)</f>
        <v/>
      </c>
      <c r="Q41" s="34">
        <f>IF(_reported!Q16="","",Q40-_reported!Q16)</f>
        <v/>
      </c>
      <c r="R41" s="34">
        <f>IF(_reported!R16="","",R40-_reported!R16)</f>
        <v/>
      </c>
      <c r="S41" s="34">
        <f>IF(_reported!S16="","",S40-_reported!S16)</f>
        <v/>
      </c>
      <c r="T41" s="34">
        <f>IF(_reported!T16="","",T40-_reported!T16)</f>
        <v/>
      </c>
      <c r="U41" s="34">
        <f>IF(_reported!U16="","",U40-_reported!U16)</f>
        <v/>
      </c>
      <c r="V41" s="34">
        <f>IF(_reported!V16="","",V40-_reported!V16)</f>
        <v/>
      </c>
      <c r="W41" s="34">
        <f>IF(_reported!W16="","",W40-_reported!W16)</f>
        <v/>
      </c>
      <c r="X41" s="34">
        <f>IF(_reported!X16="","",X40-_reported!X16)</f>
        <v/>
      </c>
      <c r="Y41" s="34">
        <f>IF(_reported!Y16="","",Y40-_reported!Y16)</f>
        <v/>
      </c>
      <c r="Z41" s="34">
        <f>IF(_reported!Z16="","",Z40-_reported!Z16)</f>
        <v/>
      </c>
      <c r="AA41" s="34">
        <f>IF(_reported!AA16="","",AA40-_reported!AA16)</f>
        <v/>
      </c>
      <c r="AB41" s="34">
        <f>IF(_reported!AB16="","",AB40-_reported!AB16)</f>
        <v/>
      </c>
      <c r="AC41" s="34">
        <f>IF(_reported!AC16="","",AC40-_reported!AC16)</f>
        <v/>
      </c>
      <c r="AN41" s="34">
        <f>IF(_reported!AN16="","",AN40-_reported!AN16)</f>
        <v/>
      </c>
      <c r="AO41" s="34">
        <f>IF(_reported!AO16="","",AO40-_reported!AO16)</f>
        <v/>
      </c>
      <c r="AP41" s="34">
        <f>IF(_reported!AP16="","",AP40-_reported!AP16)</f>
        <v/>
      </c>
      <c r="AQ41" s="34">
        <f>IF(_reported!AQ16="","",AQ40-_reported!AQ16)</f>
        <v/>
      </c>
      <c r="AR41" s="34">
        <f>IF(_reported!AR16="","",AR40-_reported!AR16)</f>
        <v/>
      </c>
    </row>
    <row r="42">
      <c r="A42" s="12" t="inlineStr">
        <is>
          <t>x</t>
        </is>
      </c>
      <c r="B42" s="6" t="inlineStr">
        <is>
          <t>EPS — Diluted</t>
        </is>
      </c>
      <c r="G42" s="16">
        <f>IFERROR(G35/G39,"")</f>
        <v/>
      </c>
      <c r="H42" s="16">
        <f>IFERROR(H35/H39,"")</f>
        <v/>
      </c>
      <c r="I42" s="16">
        <f>IFERROR(I35/I39,"")</f>
        <v/>
      </c>
      <c r="J42" s="16">
        <f>IFERROR(J35/J39,"")</f>
        <v/>
      </c>
      <c r="K42" s="16">
        <f>IFERROR(K35/K39,"")</f>
        <v/>
      </c>
      <c r="L42" s="16">
        <f>IFERROR(L35/L39,"")</f>
        <v/>
      </c>
      <c r="M42" s="16">
        <f>IFERROR(M35/M39,"")</f>
        <v/>
      </c>
      <c r="N42" s="16">
        <f>IFERROR(N35/N39,"")</f>
        <v/>
      </c>
      <c r="O42" s="16">
        <f>IFERROR(O35/O39,"")</f>
        <v/>
      </c>
      <c r="P42" s="16">
        <f>IFERROR(P35/P39,"")</f>
        <v/>
      </c>
      <c r="Q42" s="16">
        <f>IFERROR(Q35/Q39,"")</f>
        <v/>
      </c>
      <c r="R42" s="16">
        <f>IFERROR(R35/R39,"")</f>
        <v/>
      </c>
      <c r="S42" s="16">
        <f>IFERROR(S35/S39,"")</f>
        <v/>
      </c>
      <c r="T42" s="16">
        <f>IFERROR(T35/T39,"")</f>
        <v/>
      </c>
      <c r="U42" s="16">
        <f>IFERROR(U35/U39,"")</f>
        <v/>
      </c>
      <c r="V42" s="16">
        <f>IFERROR(V35/V39,"")</f>
        <v/>
      </c>
      <c r="W42" s="16">
        <f>IFERROR(W35/W39,"")</f>
        <v/>
      </c>
      <c r="X42" s="16">
        <f>IFERROR(X35/X39,"")</f>
        <v/>
      </c>
      <c r="Y42" s="16">
        <f>IFERROR(Y35/Y39,"")</f>
        <v/>
      </c>
      <c r="Z42" s="16">
        <f>IFERROR(Z35/Z39,"")</f>
        <v/>
      </c>
      <c r="AA42" s="16">
        <f>IFERROR(AA35/AA39,"")</f>
        <v/>
      </c>
      <c r="AB42" s="16">
        <f>IFERROR(AB35/AB39,"")</f>
        <v/>
      </c>
      <c r="AC42" s="16">
        <f>IFERROR(AC35/AC39,"")</f>
        <v/>
      </c>
      <c r="AD42" s="38">
        <f>IFERROR(AD35/AD39,"")</f>
        <v/>
      </c>
      <c r="AE42" s="38">
        <f>IFERROR(AE35/AE39,"")</f>
        <v/>
      </c>
      <c r="AF42" s="38">
        <f>IFERROR(AF35/AF39,"")</f>
        <v/>
      </c>
      <c r="AG42" s="38">
        <f>IFERROR(AG35/AG39,"")</f>
        <v/>
      </c>
      <c r="AH42" s="38">
        <f>IFERROR(AH35/AH39,"")</f>
        <v/>
      </c>
      <c r="AI42" s="38">
        <f>IFERROR(AI35/AI39,"")</f>
        <v/>
      </c>
      <c r="AJ42" s="38">
        <f>IFERROR(AJ35/AJ39,"")</f>
        <v/>
      </c>
      <c r="AK42" s="38">
        <f>IFERROR(AK35/AK39,"")</f>
        <v/>
      </c>
      <c r="AL42" s="38">
        <f>IFERROR(AL35/AL39,"")</f>
        <v/>
      </c>
      <c r="AN42" s="16">
        <f>IFERROR(AN35/AN39,"")</f>
        <v/>
      </c>
      <c r="AO42" s="16">
        <f>IFERROR(AO35/AO39,"")</f>
        <v/>
      </c>
      <c r="AP42" s="16">
        <f>IFERROR(AP35/AP39,"")</f>
        <v/>
      </c>
      <c r="AQ42" s="16">
        <f>IFERROR(AQ35/AQ39,"")</f>
        <v/>
      </c>
      <c r="AR42" s="16">
        <f>IFERROR(AR35/AR39,"")</f>
        <v/>
      </c>
      <c r="AS42" s="38">
        <f>IFERROR(AS35/AS39,"")</f>
        <v/>
      </c>
      <c r="AT42" s="38">
        <f>IFERROR(AT35/AT39,"")</f>
        <v/>
      </c>
      <c r="AU42" s="38">
        <f>IFERROR(AU35/AU39,"")</f>
        <v/>
      </c>
      <c r="AV42" s="38">
        <f>IFERROR(AV35/AV39,"")</f>
        <v/>
      </c>
      <c r="AW42" s="38">
        <f>IFERROR(AW35/AW39,"")</f>
        <v/>
      </c>
    </row>
    <row r="43">
      <c r="D43" s="3" t="inlineStr">
        <is>
          <t>Recon: EPS Diluted (vs filed)</t>
        </is>
      </c>
      <c r="G43" s="34">
        <f>IF(_reported!G17="","",G42-_reported!G17)</f>
        <v/>
      </c>
      <c r="H43" s="34">
        <f>IF(_reported!H17="","",H42-_reported!H17)</f>
        <v/>
      </c>
      <c r="I43" s="34">
        <f>IF(_reported!I17="","",I42-_reported!I17)</f>
        <v/>
      </c>
      <c r="J43" s="34">
        <f>IF(_reported!J17="","",J42-_reported!J17)</f>
        <v/>
      </c>
      <c r="K43" s="34">
        <f>IF(_reported!K17="","",K42-_reported!K17)</f>
        <v/>
      </c>
      <c r="L43" s="34">
        <f>IF(_reported!L17="","",L42-_reported!L17)</f>
        <v/>
      </c>
      <c r="M43" s="34">
        <f>IF(_reported!M17="","",M42-_reported!M17)</f>
        <v/>
      </c>
      <c r="N43" s="34">
        <f>IF(_reported!N17="","",N42-_reported!N17)</f>
        <v/>
      </c>
      <c r="O43" s="34">
        <f>IF(_reported!O17="","",O42-_reported!O17)</f>
        <v/>
      </c>
      <c r="P43" s="34">
        <f>IF(_reported!P17="","",P42-_reported!P17)</f>
        <v/>
      </c>
      <c r="Q43" s="34">
        <f>IF(_reported!Q17="","",Q42-_reported!Q17)</f>
        <v/>
      </c>
      <c r="R43" s="34">
        <f>IF(_reported!R17="","",R42-_reported!R17)</f>
        <v/>
      </c>
      <c r="S43" s="34">
        <f>IF(_reported!S17="","",S42-_reported!S17)</f>
        <v/>
      </c>
      <c r="T43" s="34">
        <f>IF(_reported!T17="","",T42-_reported!T17)</f>
        <v/>
      </c>
      <c r="U43" s="34">
        <f>IF(_reported!U17="","",U42-_reported!U17)</f>
        <v/>
      </c>
      <c r="V43" s="34">
        <f>IF(_reported!V17="","",V42-_reported!V17)</f>
        <v/>
      </c>
      <c r="W43" s="34">
        <f>IF(_reported!W17="","",W42-_reported!W17)</f>
        <v/>
      </c>
      <c r="X43" s="34">
        <f>IF(_reported!X17="","",X42-_reported!X17)</f>
        <v/>
      </c>
      <c r="Y43" s="34">
        <f>IF(_reported!Y17="","",Y42-_reported!Y17)</f>
        <v/>
      </c>
      <c r="Z43" s="34">
        <f>IF(_reported!Z17="","",Z42-_reported!Z17)</f>
        <v/>
      </c>
      <c r="AA43" s="34">
        <f>IF(_reported!AA17="","",AA42-_reported!AA17)</f>
        <v/>
      </c>
      <c r="AB43" s="34">
        <f>IF(_reported!AB17="","",AB42-_reported!AB17)</f>
        <v/>
      </c>
      <c r="AC43" s="34">
        <f>IF(_reported!AC17="","",AC42-_reported!AC17)</f>
        <v/>
      </c>
      <c r="AN43" s="34">
        <f>IF(_reported!AN17="","",AN42-_reported!AN17)</f>
        <v/>
      </c>
      <c r="AO43" s="34">
        <f>IF(_reported!AO17="","",AO42-_reported!AO17)</f>
        <v/>
      </c>
      <c r="AP43" s="34">
        <f>IF(_reported!AP17="","",AP42-_reported!AP17)</f>
        <v/>
      </c>
      <c r="AQ43" s="34">
        <f>IF(_reported!AQ17="","",AQ42-_reported!AQ17)</f>
        <v/>
      </c>
      <c r="AR43" s="34">
        <f>IF(_reported!AR17="","",AR42-_reported!AR17)</f>
        <v/>
      </c>
    </row>
    <row r="44"/>
    <row r="45"/>
    <row r="46">
      <c r="B46" s="8" t="inlineStr">
        <is>
          <t>Ratios &amp; Assumptions</t>
        </is>
      </c>
      <c r="C46" s="8" t="n"/>
      <c r="D46" s="8" t="n"/>
      <c r="E46" s="8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8" t="n"/>
      <c r="S46" s="8" t="n"/>
      <c r="T46" s="8" t="n"/>
      <c r="U46" s="8" t="n"/>
      <c r="V46" s="8" t="n"/>
      <c r="W46" s="8" t="n"/>
      <c r="X46" s="8" t="n"/>
      <c r="Y46" s="8" t="n"/>
      <c r="Z46" s="8" t="n"/>
      <c r="AA46" s="8" t="n"/>
      <c r="AB46" s="8" t="n"/>
      <c r="AC46" s="8" t="n"/>
      <c r="AD46" s="8" t="n"/>
      <c r="AE46" s="8" t="n"/>
      <c r="AF46" s="8" t="n"/>
      <c r="AG46" s="8" t="n"/>
      <c r="AH46" s="8" t="n"/>
      <c r="AI46" s="8" t="n"/>
      <c r="AJ46" s="8" t="n"/>
      <c r="AK46" s="8" t="n"/>
      <c r="AL46" s="8" t="n"/>
      <c r="AN46" s="8" t="n"/>
      <c r="AO46" s="8" t="n"/>
      <c r="AP46" s="8" t="n"/>
      <c r="AQ46" s="8" t="n"/>
      <c r="AR46" s="8" t="n"/>
      <c r="AS46" s="8" t="n"/>
      <c r="AT46" s="8" t="n"/>
      <c r="AU46" s="8" t="n"/>
      <c r="AV46" s="8" t="n"/>
      <c r="AW46" s="8" t="n"/>
    </row>
    <row r="47"/>
    <row r="48">
      <c r="D48" s="9" t="inlineStr">
        <is>
          <t>Service Revenues (as % of Total Revenue)</t>
        </is>
      </c>
      <c r="G48" s="39">
        <f>IFERROR(G10/G12,"")</f>
        <v/>
      </c>
      <c r="H48" s="39">
        <f>IFERROR(H10/H12,"")</f>
        <v/>
      </c>
      <c r="I48" s="39">
        <f>IFERROR(I10/I12,"")</f>
        <v/>
      </c>
      <c r="J48" s="39">
        <f>IFERROR(J10/J12,"")</f>
        <v/>
      </c>
      <c r="K48" s="39">
        <f>IFERROR(K10/K12,"")</f>
        <v/>
      </c>
      <c r="L48" s="39">
        <f>IFERROR(L10/L12,"")</f>
        <v/>
      </c>
      <c r="M48" s="39">
        <f>IFERROR(M10/M12,"")</f>
        <v/>
      </c>
      <c r="N48" s="39">
        <f>IFERROR(N10/N12,"")</f>
        <v/>
      </c>
      <c r="O48" s="39">
        <f>IFERROR(O10/O12,"")</f>
        <v/>
      </c>
      <c r="P48" s="39">
        <f>IFERROR(P10/P12,"")</f>
        <v/>
      </c>
      <c r="Q48" s="39">
        <f>IFERROR(Q10/Q12,"")</f>
        <v/>
      </c>
      <c r="R48" s="39">
        <f>IFERROR(R10/R12,"")</f>
        <v/>
      </c>
      <c r="S48" s="39">
        <f>IFERROR(S10/S12,"")</f>
        <v/>
      </c>
      <c r="T48" s="39">
        <f>IFERROR(T10/T12,"")</f>
        <v/>
      </c>
      <c r="U48" s="39">
        <f>IFERROR(U10/U12,"")</f>
        <v/>
      </c>
      <c r="V48" s="39">
        <f>IFERROR(V10/V12,"")</f>
        <v/>
      </c>
      <c r="W48" s="39">
        <f>IFERROR(W10/W12,"")</f>
        <v/>
      </c>
      <c r="X48" s="39">
        <f>IFERROR(X10/X12,"")</f>
        <v/>
      </c>
      <c r="Y48" s="39">
        <f>IFERROR(Y10/Y12,"")</f>
        <v/>
      </c>
      <c r="Z48" s="39">
        <f>IFERROR(Z10/Z12,"")</f>
        <v/>
      </c>
      <c r="AA48" s="39">
        <f>IFERROR(AA10/AA12,"")</f>
        <v/>
      </c>
      <c r="AB48" s="39">
        <f>IFERROR(AB10/AB12,"")</f>
        <v/>
      </c>
      <c r="AC48" s="39">
        <f>IFERROR(AC10/AC12,"")</f>
        <v/>
      </c>
      <c r="AD48" s="40">
        <f>IFERROR(AD10/AD12,"")</f>
        <v/>
      </c>
      <c r="AE48" s="40">
        <f>IFERROR(AE10/AE12,"")</f>
        <v/>
      </c>
      <c r="AF48" s="40">
        <f>IFERROR(AF10/AF12,"")</f>
        <v/>
      </c>
      <c r="AG48" s="40">
        <f>IFERROR(AG10/AG12,"")</f>
        <v/>
      </c>
      <c r="AH48" s="40">
        <f>IFERROR(AH10/AH12,"")</f>
        <v/>
      </c>
      <c r="AI48" s="40">
        <f>IFERROR(AI10/AI12,"")</f>
        <v/>
      </c>
      <c r="AJ48" s="40">
        <f>IFERROR(AJ10/AJ12,"")</f>
        <v/>
      </c>
      <c r="AK48" s="40">
        <f>IFERROR(AK10/AK12,"")</f>
        <v/>
      </c>
      <c r="AL48" s="40">
        <f>IFERROR(AL10/AL12,"")</f>
        <v/>
      </c>
      <c r="AN48" s="39">
        <f>IFERROR(AN10/AN12,"")</f>
        <v/>
      </c>
      <c r="AO48" s="39">
        <f>IFERROR(AO10/AO12,"")</f>
        <v/>
      </c>
      <c r="AP48" s="39">
        <f>IFERROR(AP10/AP12,"")</f>
        <v/>
      </c>
      <c r="AQ48" s="39">
        <f>IFERROR(AQ10/AQ12,"")</f>
        <v/>
      </c>
      <c r="AR48" s="39">
        <f>IFERROR(AR10/AR12,"")</f>
        <v/>
      </c>
      <c r="AS48" s="40">
        <f>IFERROR(AS10/AS12,"")</f>
        <v/>
      </c>
      <c r="AT48" s="40">
        <f>IFERROR(AT10/AT12,"")</f>
        <v/>
      </c>
      <c r="AU48" s="40">
        <f>IFERROR(AU10/AU12,"")</f>
        <v/>
      </c>
      <c r="AV48" s="40">
        <f>IFERROR(AV10/AV12,"")</f>
        <v/>
      </c>
      <c r="AW48" s="40">
        <f>IFERROR(AW10/AW12,"")</f>
        <v/>
      </c>
    </row>
    <row r="49">
      <c r="D49" s="9" t="inlineStr">
        <is>
          <t>Vehicle Sales (as % of Total Revenue)</t>
        </is>
      </c>
      <c r="G49" s="39">
        <f>IFERROR(G11/G12,"")</f>
        <v/>
      </c>
      <c r="H49" s="39">
        <f>IFERROR(H11/H12,"")</f>
        <v/>
      </c>
      <c r="I49" s="39">
        <f>IFERROR(I11/I12,"")</f>
        <v/>
      </c>
      <c r="J49" s="39">
        <f>IFERROR(J11/J12,"")</f>
        <v/>
      </c>
      <c r="K49" s="39">
        <f>IFERROR(K11/K12,"")</f>
        <v/>
      </c>
      <c r="L49" s="39">
        <f>IFERROR(L11/L12,"")</f>
        <v/>
      </c>
      <c r="M49" s="39">
        <f>IFERROR(M11/M12,"")</f>
        <v/>
      </c>
      <c r="N49" s="39">
        <f>IFERROR(N11/N12,"")</f>
        <v/>
      </c>
      <c r="O49" s="39">
        <f>IFERROR(O11/O12,"")</f>
        <v/>
      </c>
      <c r="P49" s="39">
        <f>IFERROR(P11/P12,"")</f>
        <v/>
      </c>
      <c r="Q49" s="39">
        <f>IFERROR(Q11/Q12,"")</f>
        <v/>
      </c>
      <c r="R49" s="39">
        <f>IFERROR(R11/R12,"")</f>
        <v/>
      </c>
      <c r="S49" s="39">
        <f>IFERROR(S11/S12,"")</f>
        <v/>
      </c>
      <c r="T49" s="39">
        <f>IFERROR(T11/T12,"")</f>
        <v/>
      </c>
      <c r="U49" s="39">
        <f>IFERROR(U11/U12,"")</f>
        <v/>
      </c>
      <c r="V49" s="39">
        <f>IFERROR(V11/V12,"")</f>
        <v/>
      </c>
      <c r="W49" s="39">
        <f>IFERROR(W11/W12,"")</f>
        <v/>
      </c>
      <c r="X49" s="39">
        <f>IFERROR(X11/X12,"")</f>
        <v/>
      </c>
      <c r="Y49" s="39">
        <f>IFERROR(Y11/Y12,"")</f>
        <v/>
      </c>
      <c r="Z49" s="39">
        <f>IFERROR(Z11/Z12,"")</f>
        <v/>
      </c>
      <c r="AA49" s="39">
        <f>IFERROR(AA11/AA12,"")</f>
        <v/>
      </c>
      <c r="AB49" s="39">
        <f>IFERROR(AB11/AB12,"")</f>
        <v/>
      </c>
      <c r="AC49" s="39">
        <f>IFERROR(AC11/AC12,"")</f>
        <v/>
      </c>
      <c r="AD49" s="40">
        <f>IFERROR(AD11/AD12,"")</f>
        <v/>
      </c>
      <c r="AE49" s="40">
        <f>IFERROR(AE11/AE12,"")</f>
        <v/>
      </c>
      <c r="AF49" s="40">
        <f>IFERROR(AF11/AF12,"")</f>
        <v/>
      </c>
      <c r="AG49" s="40">
        <f>IFERROR(AG11/AG12,"")</f>
        <v/>
      </c>
      <c r="AH49" s="40">
        <f>IFERROR(AH11/AH12,"")</f>
        <v/>
      </c>
      <c r="AI49" s="40">
        <f>IFERROR(AI11/AI12,"")</f>
        <v/>
      </c>
      <c r="AJ49" s="40">
        <f>IFERROR(AJ11/AJ12,"")</f>
        <v/>
      </c>
      <c r="AK49" s="40">
        <f>IFERROR(AK11/AK12,"")</f>
        <v/>
      </c>
      <c r="AL49" s="40">
        <f>IFERROR(AL11/AL12,"")</f>
        <v/>
      </c>
      <c r="AN49" s="39">
        <f>IFERROR(AN11/AN12,"")</f>
        <v/>
      </c>
      <c r="AO49" s="39">
        <f>IFERROR(AO11/AO12,"")</f>
        <v/>
      </c>
      <c r="AP49" s="39">
        <f>IFERROR(AP11/AP12,"")</f>
        <v/>
      </c>
      <c r="AQ49" s="39">
        <f>IFERROR(AQ11/AQ12,"")</f>
        <v/>
      </c>
      <c r="AR49" s="39">
        <f>IFERROR(AR11/AR12,"")</f>
        <v/>
      </c>
      <c r="AS49" s="40">
        <f>IFERROR(AS11/AS12,"")</f>
        <v/>
      </c>
      <c r="AT49" s="40">
        <f>IFERROR(AT11/AT12,"")</f>
        <v/>
      </c>
      <c r="AU49" s="40">
        <f>IFERROR(AU11/AU12,"")</f>
        <v/>
      </c>
      <c r="AV49" s="40">
        <f>IFERROR(AV11/AV12,"")</f>
        <v/>
      </c>
      <c r="AW49" s="40">
        <f>IFERROR(AW11/AW12,"")</f>
        <v/>
      </c>
    </row>
    <row r="50">
      <c r="D50" s="9" t="inlineStr">
        <is>
          <t>YoY Service Revenues Growth</t>
        </is>
      </c>
      <c r="K50" s="39">
        <f>IFERROR(K10/G10-1,"")</f>
        <v/>
      </c>
      <c r="L50" s="39">
        <f>IFERROR(L10/H10-1,"")</f>
        <v/>
      </c>
      <c r="M50" s="39">
        <f>IFERROR(M10/I10-1,"")</f>
        <v/>
      </c>
      <c r="N50" s="39">
        <f>IFERROR(N10/J10-1,"")</f>
        <v/>
      </c>
      <c r="O50" s="39">
        <f>IFERROR(O10/K10-1,"")</f>
        <v/>
      </c>
      <c r="P50" s="39">
        <f>IFERROR(P10/L10-1,"")</f>
        <v/>
      </c>
      <c r="Q50" s="39">
        <f>IFERROR(Q10/M10-1,"")</f>
        <v/>
      </c>
      <c r="R50" s="39">
        <f>IFERROR(R10/N10-1,"")</f>
        <v/>
      </c>
      <c r="S50" s="39">
        <f>IFERROR(S10/O10-1,"")</f>
        <v/>
      </c>
      <c r="T50" s="39">
        <f>IFERROR(T10/P10-1,"")</f>
        <v/>
      </c>
      <c r="U50" s="39">
        <f>IFERROR(U10/Q10-1,"")</f>
        <v/>
      </c>
      <c r="V50" s="39">
        <f>IFERROR(V10/R10-1,"")</f>
        <v/>
      </c>
      <c r="W50" s="39">
        <f>IFERROR(W10/S10-1,"")</f>
        <v/>
      </c>
      <c r="X50" s="39">
        <f>IFERROR(X10/T10-1,"")</f>
        <v/>
      </c>
      <c r="Y50" s="39">
        <f>IFERROR(Y10/U10-1,"")</f>
        <v/>
      </c>
      <c r="Z50" s="39">
        <f>IFERROR(Z10/V10-1,"")</f>
        <v/>
      </c>
      <c r="AA50" s="39">
        <f>IFERROR(AA10/W10-1,"")</f>
        <v/>
      </c>
      <c r="AB50" s="39">
        <f>IFERROR(AB10/X10-1,"")</f>
        <v/>
      </c>
      <c r="AC50" s="39">
        <f>IFERROR(AC10/Y10-1,"")</f>
        <v/>
      </c>
      <c r="AD50" s="40">
        <f>IFERROR(AD10/Z10-1,"")</f>
        <v/>
      </c>
      <c r="AE50" s="40">
        <f>IFERROR(AE10/AA10-1,"")</f>
        <v/>
      </c>
      <c r="AF50" s="40">
        <f>IFERROR(AF10/AB10-1,"")</f>
        <v/>
      </c>
      <c r="AG50" s="40">
        <f>IFERROR(AG10/AC10-1,"")</f>
        <v/>
      </c>
      <c r="AH50" s="40">
        <f>IFERROR(AH10/AD10-1,"")</f>
        <v/>
      </c>
      <c r="AI50" s="40">
        <f>IFERROR(AI10/AE10-1,"")</f>
        <v/>
      </c>
      <c r="AJ50" s="40">
        <f>IFERROR(AJ10/AF10-1,"")</f>
        <v/>
      </c>
      <c r="AK50" s="40">
        <f>IFERROR(AK10/AG10-1,"")</f>
        <v/>
      </c>
      <c r="AL50" s="40">
        <f>IFERROR(AL10/AH10-1,"")</f>
        <v/>
      </c>
      <c r="AO50" s="39">
        <f>IFERROR(AO10/AN10-1,"")</f>
        <v/>
      </c>
      <c r="AP50" s="39">
        <f>IFERROR(AP10/AO10-1,"")</f>
        <v/>
      </c>
      <c r="AQ50" s="39">
        <f>IFERROR(AQ10/AP10-1,"")</f>
        <v/>
      </c>
      <c r="AR50" s="39">
        <f>IFERROR(AR10/AQ10-1,"")</f>
        <v/>
      </c>
      <c r="AS50" s="40">
        <f>IFERROR(AS10/AR10-1,"")</f>
        <v/>
      </c>
      <c r="AT50" s="40">
        <f>IFERROR(AT10/AS10-1,"")</f>
        <v/>
      </c>
      <c r="AU50" s="40">
        <f>IFERROR(AU10/AT10-1,"")</f>
        <v/>
      </c>
      <c r="AV50" s="40">
        <f>IFERROR(AV10/AU10-1,"")</f>
        <v/>
      </c>
      <c r="AW50" s="40">
        <f>IFERROR(AW10/AV10-1,"")</f>
        <v/>
      </c>
    </row>
    <row r="51">
      <c r="D51" s="9" t="inlineStr">
        <is>
          <t>YoY Vehicle Sales Growth</t>
        </is>
      </c>
      <c r="K51" s="39">
        <f>IFERROR(K11/G11-1,"")</f>
        <v/>
      </c>
      <c r="L51" s="39">
        <f>IFERROR(L11/H11-1,"")</f>
        <v/>
      </c>
      <c r="M51" s="39">
        <f>IFERROR(M11/I11-1,"")</f>
        <v/>
      </c>
      <c r="N51" s="39">
        <f>IFERROR(N11/J11-1,"")</f>
        <v/>
      </c>
      <c r="O51" s="39">
        <f>IFERROR(O11/K11-1,"")</f>
        <v/>
      </c>
      <c r="P51" s="39">
        <f>IFERROR(P11/L11-1,"")</f>
        <v/>
      </c>
      <c r="Q51" s="39">
        <f>IFERROR(Q11/M11-1,"")</f>
        <v/>
      </c>
      <c r="R51" s="39">
        <f>IFERROR(R11/N11-1,"")</f>
        <v/>
      </c>
      <c r="S51" s="39">
        <f>IFERROR(S11/O11-1,"")</f>
        <v/>
      </c>
      <c r="T51" s="39">
        <f>IFERROR(T11/P11-1,"")</f>
        <v/>
      </c>
      <c r="U51" s="39">
        <f>IFERROR(U11/Q11-1,"")</f>
        <v/>
      </c>
      <c r="V51" s="39">
        <f>IFERROR(V11/R11-1,"")</f>
        <v/>
      </c>
      <c r="W51" s="39">
        <f>IFERROR(W11/S11-1,"")</f>
        <v/>
      </c>
      <c r="X51" s="39">
        <f>IFERROR(X11/T11-1,"")</f>
        <v/>
      </c>
      <c r="Y51" s="39">
        <f>IFERROR(Y11/U11-1,"")</f>
        <v/>
      </c>
      <c r="Z51" s="39">
        <f>IFERROR(Z11/V11-1,"")</f>
        <v/>
      </c>
      <c r="AA51" s="39">
        <f>IFERROR(AA11/W11-1,"")</f>
        <v/>
      </c>
      <c r="AB51" s="39">
        <f>IFERROR(AB11/X11-1,"")</f>
        <v/>
      </c>
      <c r="AC51" s="39">
        <f>IFERROR(AC11/Y11-1,"")</f>
        <v/>
      </c>
      <c r="AD51" s="40">
        <f>IFERROR(AD11/Z11-1,"")</f>
        <v/>
      </c>
      <c r="AE51" s="40">
        <f>IFERROR(AE11/AA11-1,"")</f>
        <v/>
      </c>
      <c r="AF51" s="40">
        <f>IFERROR(AF11/AB11-1,"")</f>
        <v/>
      </c>
      <c r="AG51" s="40">
        <f>IFERROR(AG11/AC11-1,"")</f>
        <v/>
      </c>
      <c r="AH51" s="40">
        <f>IFERROR(AH11/AD11-1,"")</f>
        <v/>
      </c>
      <c r="AI51" s="40">
        <f>IFERROR(AI11/AE11-1,"")</f>
        <v/>
      </c>
      <c r="AJ51" s="40">
        <f>IFERROR(AJ11/AF11-1,"")</f>
        <v/>
      </c>
      <c r="AK51" s="40">
        <f>IFERROR(AK11/AG11-1,"")</f>
        <v/>
      </c>
      <c r="AL51" s="40">
        <f>IFERROR(AL11/AH11-1,"")</f>
        <v/>
      </c>
      <c r="AO51" s="39">
        <f>IFERROR(AO11/AN11-1,"")</f>
        <v/>
      </c>
      <c r="AP51" s="39">
        <f>IFERROR(AP11/AO11-1,"")</f>
        <v/>
      </c>
      <c r="AQ51" s="39">
        <f>IFERROR(AQ11/AP11-1,"")</f>
        <v/>
      </c>
      <c r="AR51" s="39">
        <f>IFERROR(AR11/AQ11-1,"")</f>
        <v/>
      </c>
      <c r="AS51" s="40">
        <f>IFERROR(AS11/AR11-1,"")</f>
        <v/>
      </c>
      <c r="AT51" s="40">
        <f>IFERROR(AT11/AS11-1,"")</f>
        <v/>
      </c>
      <c r="AU51" s="40">
        <f>IFERROR(AU11/AT11-1,"")</f>
        <v/>
      </c>
      <c r="AV51" s="40">
        <f>IFERROR(AV11/AU11-1,"")</f>
        <v/>
      </c>
      <c r="AW51" s="40">
        <f>IFERROR(AW11/AV11-1,"")</f>
        <v/>
      </c>
    </row>
    <row r="52">
      <c r="D52" s="9" t="inlineStr">
        <is>
          <t>YoY Total Revenue Growth</t>
        </is>
      </c>
      <c r="K52" s="39">
        <f>IFERROR(K12/G12-1,"")</f>
        <v/>
      </c>
      <c r="L52" s="39">
        <f>IFERROR(L12/H12-1,"")</f>
        <v/>
      </c>
      <c r="M52" s="39">
        <f>IFERROR(M12/I12-1,"")</f>
        <v/>
      </c>
      <c r="N52" s="39">
        <f>IFERROR(N12/J12-1,"")</f>
        <v/>
      </c>
      <c r="O52" s="39">
        <f>IFERROR(O12/K12-1,"")</f>
        <v/>
      </c>
      <c r="P52" s="39">
        <f>IFERROR(P12/L12-1,"")</f>
        <v/>
      </c>
      <c r="Q52" s="39">
        <f>IFERROR(Q12/M12-1,"")</f>
        <v/>
      </c>
      <c r="R52" s="39">
        <f>IFERROR(R12/N12-1,"")</f>
        <v/>
      </c>
      <c r="S52" s="39">
        <f>IFERROR(S12/O12-1,"")</f>
        <v/>
      </c>
      <c r="T52" s="39">
        <f>IFERROR(T12/P12-1,"")</f>
        <v/>
      </c>
      <c r="U52" s="39">
        <f>IFERROR(U12/Q12-1,"")</f>
        <v/>
      </c>
      <c r="V52" s="39">
        <f>IFERROR(V12/R12-1,"")</f>
        <v/>
      </c>
      <c r="W52" s="39">
        <f>IFERROR(W12/S12-1,"")</f>
        <v/>
      </c>
      <c r="X52" s="39">
        <f>IFERROR(X12/T12-1,"")</f>
        <v/>
      </c>
      <c r="Y52" s="39">
        <f>IFERROR(Y12/U12-1,"")</f>
        <v/>
      </c>
      <c r="Z52" s="39">
        <f>IFERROR(Z12/V12-1,"")</f>
        <v/>
      </c>
      <c r="AA52" s="39">
        <f>IFERROR(AA12/W12-1,"")</f>
        <v/>
      </c>
      <c r="AB52" s="39">
        <f>IFERROR(AB12/X12-1,"")</f>
        <v/>
      </c>
      <c r="AC52" s="39">
        <f>IFERROR(AC12/Y12-1,"")</f>
        <v/>
      </c>
      <c r="AD52" s="40">
        <f>IFERROR(AD12/Z12-1,"")</f>
        <v/>
      </c>
      <c r="AE52" s="40">
        <f>IFERROR(AE12/AA12-1,"")</f>
        <v/>
      </c>
      <c r="AF52" s="40">
        <f>IFERROR(AF12/AB12-1,"")</f>
        <v/>
      </c>
      <c r="AG52" s="40">
        <f>IFERROR(AG12/AC12-1,"")</f>
        <v/>
      </c>
      <c r="AH52" s="40">
        <f>IFERROR(AH12/AD12-1,"")</f>
        <v/>
      </c>
      <c r="AI52" s="40">
        <f>IFERROR(AI12/AE12-1,"")</f>
        <v/>
      </c>
      <c r="AJ52" s="40">
        <f>IFERROR(AJ12/AF12-1,"")</f>
        <v/>
      </c>
      <c r="AK52" s="40">
        <f>IFERROR(AK12/AG12-1,"")</f>
        <v/>
      </c>
      <c r="AL52" s="40">
        <f>IFERROR(AL12/AH12-1,"")</f>
        <v/>
      </c>
      <c r="AO52" s="39">
        <f>IFERROR(AO12/AN12-1,"")</f>
        <v/>
      </c>
      <c r="AP52" s="39">
        <f>IFERROR(AP12/AO12-1,"")</f>
        <v/>
      </c>
      <c r="AQ52" s="39">
        <f>IFERROR(AQ12/AP12-1,"")</f>
        <v/>
      </c>
      <c r="AR52" s="39">
        <f>IFERROR(AR12/AQ12-1,"")</f>
        <v/>
      </c>
      <c r="AS52" s="40">
        <f>IFERROR(AS12/AR12-1,"")</f>
        <v/>
      </c>
      <c r="AT52" s="40">
        <f>IFERROR(AT12/AS12-1,"")</f>
        <v/>
      </c>
      <c r="AU52" s="40">
        <f>IFERROR(AU12/AT12-1,"")</f>
        <v/>
      </c>
      <c r="AV52" s="40">
        <f>IFERROR(AV12/AU12-1,"")</f>
        <v/>
      </c>
      <c r="AW52" s="40">
        <f>IFERROR(AW12/AV12-1,"")</f>
        <v/>
      </c>
    </row>
    <row r="53">
      <c r="D53" s="9" t="inlineStr">
        <is>
          <t>Facility Operations % of Service Revenues</t>
        </is>
      </c>
      <c r="G53" s="39">
        <f>IFERROR(-G15/G10,"")</f>
        <v/>
      </c>
      <c r="H53" s="39">
        <f>IFERROR(-H15/H10,"")</f>
        <v/>
      </c>
      <c r="I53" s="39">
        <f>IFERROR(-I15/I10,"")</f>
        <v/>
      </c>
      <c r="J53" s="39">
        <f>IFERROR(-J15/J10,"")</f>
        <v/>
      </c>
      <c r="K53" s="39">
        <f>IFERROR(-K15/K10,"")</f>
        <v/>
      </c>
      <c r="L53" s="39">
        <f>IFERROR(-L15/L10,"")</f>
        <v/>
      </c>
      <c r="M53" s="39">
        <f>IFERROR(-M15/M10,"")</f>
        <v/>
      </c>
      <c r="N53" s="39">
        <f>IFERROR(-N15/N10,"")</f>
        <v/>
      </c>
      <c r="O53" s="39">
        <f>IFERROR(-O15/O10,"")</f>
        <v/>
      </c>
      <c r="P53" s="39">
        <f>IFERROR(-P15/P10,"")</f>
        <v/>
      </c>
      <c r="Q53" s="39">
        <f>IFERROR(-Q15/Q10,"")</f>
        <v/>
      </c>
      <c r="R53" s="39">
        <f>IFERROR(-R15/R10,"")</f>
        <v/>
      </c>
      <c r="S53" s="39">
        <f>IFERROR(-S15/S10,"")</f>
        <v/>
      </c>
      <c r="T53" s="39">
        <f>IFERROR(-T15/T10,"")</f>
        <v/>
      </c>
      <c r="U53" s="39">
        <f>IFERROR(-U15/U10,"")</f>
        <v/>
      </c>
      <c r="V53" s="39">
        <f>IFERROR(-V15/V10,"")</f>
        <v/>
      </c>
      <c r="W53" s="39">
        <f>IFERROR(-W15/W10,"")</f>
        <v/>
      </c>
      <c r="X53" s="39">
        <f>IFERROR(-X15/X10,"")</f>
        <v/>
      </c>
      <c r="Y53" s="39">
        <f>IFERROR(-Y15/Y10,"")</f>
        <v/>
      </c>
      <c r="Z53" s="39">
        <f>IFERROR(-Z15/Z10,"")</f>
        <v/>
      </c>
      <c r="AA53" s="39">
        <f>IFERROR(-AA15/AA10,"")</f>
        <v/>
      </c>
      <c r="AB53" s="39">
        <f>IFERROR(-AB15/AB10,"")</f>
        <v/>
      </c>
      <c r="AC53" s="39">
        <f>IFERROR(-AC15/AC10,"")</f>
        <v/>
      </c>
      <c r="AD53" s="41" t="n">
        <v>0.485</v>
      </c>
      <c r="AE53" s="41" t="n">
        <v>0.4825</v>
      </c>
      <c r="AF53" s="41" t="n">
        <v>0.4825</v>
      </c>
      <c r="AG53" s="41" t="n">
        <v>0.48</v>
      </c>
      <c r="AH53" s="41" t="n">
        <v>0.4825</v>
      </c>
      <c r="AI53" s="41" t="n">
        <v>0.48</v>
      </c>
      <c r="AJ53" s="41" t="n">
        <v>0.48</v>
      </c>
      <c r="AK53" s="41" t="n">
        <v>0.4775</v>
      </c>
      <c r="AL53" s="41" t="n">
        <v>0.48</v>
      </c>
      <c r="AN53" s="39">
        <f>IFERROR(-AN15/AN10,"")</f>
        <v/>
      </c>
      <c r="AO53" s="39">
        <f>IFERROR(-AO15/AO10,"")</f>
        <v/>
      </c>
      <c r="AP53" s="39">
        <f>IFERROR(-AP15/AP10,"")</f>
        <v/>
      </c>
      <c r="AQ53" s="39">
        <f>IFERROR(-AQ15/AQ10,"")</f>
        <v/>
      </c>
      <c r="AR53" s="39">
        <f>IFERROR(-AR15/AR10,"")</f>
        <v/>
      </c>
      <c r="AS53" s="40">
        <f>IFERROR(-AS15/AS10,"")</f>
        <v/>
      </c>
      <c r="AT53" s="40">
        <f>IFERROR(-AT15/AT10,"")</f>
        <v/>
      </c>
      <c r="AU53" s="40">
        <f>IFERROR(-AU15/AU10,"")</f>
        <v/>
      </c>
      <c r="AV53" s="41" t="n">
        <v>0.4775</v>
      </c>
      <c r="AW53" s="41" t="n">
        <v>0.475</v>
      </c>
    </row>
    <row r="54">
      <c r="D54" s="9" t="inlineStr">
        <is>
          <t>Cost of Vehicle Sales % of Vehicle Sales</t>
        </is>
      </c>
      <c r="G54" s="39">
        <f>IFERROR(-G16/G11,"")</f>
        <v/>
      </c>
      <c r="H54" s="39">
        <f>IFERROR(-H16/H11,"")</f>
        <v/>
      </c>
      <c r="I54" s="39">
        <f>IFERROR(-I16/I11,"")</f>
        <v/>
      </c>
      <c r="J54" s="39">
        <f>IFERROR(-J16/J11,"")</f>
        <v/>
      </c>
      <c r="K54" s="39">
        <f>IFERROR(-K16/K11,"")</f>
        <v/>
      </c>
      <c r="L54" s="39">
        <f>IFERROR(-L16/L11,"")</f>
        <v/>
      </c>
      <c r="M54" s="39">
        <f>IFERROR(-M16/M11,"")</f>
        <v/>
      </c>
      <c r="N54" s="39">
        <f>IFERROR(-N16/N11,"")</f>
        <v/>
      </c>
      <c r="O54" s="39">
        <f>IFERROR(-O16/O11,"")</f>
        <v/>
      </c>
      <c r="P54" s="39">
        <f>IFERROR(-P16/P11,"")</f>
        <v/>
      </c>
      <c r="Q54" s="39">
        <f>IFERROR(-Q16/Q11,"")</f>
        <v/>
      </c>
      <c r="R54" s="39">
        <f>IFERROR(-R16/R11,"")</f>
        <v/>
      </c>
      <c r="S54" s="39">
        <f>IFERROR(-S16/S11,"")</f>
        <v/>
      </c>
      <c r="T54" s="39">
        <f>IFERROR(-T16/T11,"")</f>
        <v/>
      </c>
      <c r="U54" s="39">
        <f>IFERROR(-U16/U11,"")</f>
        <v/>
      </c>
      <c r="V54" s="39">
        <f>IFERROR(-V16/V11,"")</f>
        <v/>
      </c>
      <c r="W54" s="39">
        <f>IFERROR(-W16/W11,"")</f>
        <v/>
      </c>
      <c r="X54" s="39">
        <f>IFERROR(-X16/X11,"")</f>
        <v/>
      </c>
      <c r="Y54" s="39">
        <f>IFERROR(-Y16/Y11,"")</f>
        <v/>
      </c>
      <c r="Z54" s="39">
        <f>IFERROR(-Z16/Z11,"")</f>
        <v/>
      </c>
      <c r="AA54" s="39">
        <f>IFERROR(-AA16/AA11,"")</f>
        <v/>
      </c>
      <c r="AB54" s="39">
        <f>IFERROR(-AB16/AB11,"")</f>
        <v/>
      </c>
      <c r="AC54" s="39">
        <f>IFERROR(-AC16/AC11,"")</f>
        <v/>
      </c>
      <c r="AD54" s="41" t="n">
        <v>0.88</v>
      </c>
      <c r="AE54" s="41" t="n">
        <v>0.88</v>
      </c>
      <c r="AF54" s="41" t="n">
        <v>0.88</v>
      </c>
      <c r="AG54" s="41" t="n">
        <v>0.88</v>
      </c>
      <c r="AH54" s="41" t="n">
        <v>0.88</v>
      </c>
      <c r="AI54" s="41" t="n">
        <v>0.88</v>
      </c>
      <c r="AJ54" s="41" t="n">
        <v>0.88</v>
      </c>
      <c r="AK54" s="41" t="n">
        <v>0.88</v>
      </c>
      <c r="AL54" s="41" t="n">
        <v>0.88</v>
      </c>
      <c r="AN54" s="39">
        <f>IFERROR(-AN16/AN11,"")</f>
        <v/>
      </c>
      <c r="AO54" s="39">
        <f>IFERROR(-AO16/AO11,"")</f>
        <v/>
      </c>
      <c r="AP54" s="39">
        <f>IFERROR(-AP16/AP11,"")</f>
        <v/>
      </c>
      <c r="AQ54" s="39">
        <f>IFERROR(-AQ16/AQ11,"")</f>
        <v/>
      </c>
      <c r="AR54" s="39">
        <f>IFERROR(-AR16/AR11,"")</f>
        <v/>
      </c>
      <c r="AS54" s="40">
        <f>IFERROR(-AS16/AS11,"")</f>
        <v/>
      </c>
      <c r="AT54" s="40">
        <f>IFERROR(-AT16/AT11,"")</f>
        <v/>
      </c>
      <c r="AU54" s="40">
        <f>IFERROR(-AU16/AU11,"")</f>
        <v/>
      </c>
      <c r="AV54" s="41" t="n">
        <v>0.88</v>
      </c>
      <c r="AW54" s="41" t="n">
        <v>0.88</v>
      </c>
    </row>
    <row r="55">
      <c r="D55" s="9" t="inlineStr">
        <is>
          <t>Implied Vehicle Sales Gross Margin</t>
        </is>
      </c>
      <c r="G55" s="39">
        <f>IFERROR((G11+G16)/G11,"")</f>
        <v/>
      </c>
      <c r="H55" s="39">
        <f>IFERROR((H11+H16)/H11,"")</f>
        <v/>
      </c>
      <c r="I55" s="39">
        <f>IFERROR((I11+I16)/I11,"")</f>
        <v/>
      </c>
      <c r="J55" s="39">
        <f>IFERROR((J11+J16)/J11,"")</f>
        <v/>
      </c>
      <c r="K55" s="39">
        <f>IFERROR((K11+K16)/K11,"")</f>
        <v/>
      </c>
      <c r="L55" s="39">
        <f>IFERROR((L11+L16)/L11,"")</f>
        <v/>
      </c>
      <c r="M55" s="39">
        <f>IFERROR((M11+M16)/M11,"")</f>
        <v/>
      </c>
      <c r="N55" s="39">
        <f>IFERROR((N11+N16)/N11,"")</f>
        <v/>
      </c>
      <c r="O55" s="39">
        <f>IFERROR((O11+O16)/O11,"")</f>
        <v/>
      </c>
      <c r="P55" s="39">
        <f>IFERROR((P11+P16)/P11,"")</f>
        <v/>
      </c>
      <c r="Q55" s="39">
        <f>IFERROR((Q11+Q16)/Q11,"")</f>
        <v/>
      </c>
      <c r="R55" s="39">
        <f>IFERROR((R11+R16)/R11,"")</f>
        <v/>
      </c>
      <c r="S55" s="39">
        <f>IFERROR((S11+S16)/S11,"")</f>
        <v/>
      </c>
      <c r="T55" s="39">
        <f>IFERROR((T11+T16)/T11,"")</f>
        <v/>
      </c>
      <c r="U55" s="39">
        <f>IFERROR((U11+U16)/U11,"")</f>
        <v/>
      </c>
      <c r="V55" s="39">
        <f>IFERROR((V11+V16)/V11,"")</f>
        <v/>
      </c>
      <c r="W55" s="39">
        <f>IFERROR((W11+W16)/W11,"")</f>
        <v/>
      </c>
      <c r="X55" s="39">
        <f>IFERROR((X11+X16)/X11,"")</f>
        <v/>
      </c>
      <c r="Y55" s="39">
        <f>IFERROR((Y11+Y16)/Y11,"")</f>
        <v/>
      </c>
      <c r="Z55" s="39">
        <f>IFERROR((Z11+Z16)/Z11,"")</f>
        <v/>
      </c>
      <c r="AA55" s="39">
        <f>IFERROR((AA11+AA16)/AA11,"")</f>
        <v/>
      </c>
      <c r="AB55" s="39">
        <f>IFERROR((AB11+AB16)/AB11,"")</f>
        <v/>
      </c>
      <c r="AC55" s="39">
        <f>IFERROR((AC11+AC16)/AC11,"")</f>
        <v/>
      </c>
      <c r="AD55" s="40">
        <f>IFERROR((AD11+AD16)/AD11,"")</f>
        <v/>
      </c>
      <c r="AE55" s="40">
        <f>IFERROR((AE11+AE16)/AE11,"")</f>
        <v/>
      </c>
      <c r="AF55" s="40">
        <f>IFERROR((AF11+AF16)/AF11,"")</f>
        <v/>
      </c>
      <c r="AG55" s="40">
        <f>IFERROR((AG11+AG16)/AG11,"")</f>
        <v/>
      </c>
      <c r="AH55" s="40">
        <f>IFERROR((AH11+AH16)/AH11,"")</f>
        <v/>
      </c>
      <c r="AI55" s="40">
        <f>IFERROR((AI11+AI16)/AI11,"")</f>
        <v/>
      </c>
      <c r="AJ55" s="40">
        <f>IFERROR((AJ11+AJ16)/AJ11,"")</f>
        <v/>
      </c>
      <c r="AK55" s="40">
        <f>IFERROR((AK11+AK16)/AK11,"")</f>
        <v/>
      </c>
      <c r="AL55" s="40">
        <f>IFERROR((AL11+AL16)/AL11,"")</f>
        <v/>
      </c>
      <c r="AN55" s="39">
        <f>IFERROR((AN11+AN16)/AN11,"")</f>
        <v/>
      </c>
      <c r="AO55" s="39">
        <f>IFERROR((AO11+AO16)/AO11,"")</f>
        <v/>
      </c>
      <c r="AP55" s="39">
        <f>IFERROR((AP11+AP16)/AP11,"")</f>
        <v/>
      </c>
      <c r="AQ55" s="39">
        <f>IFERROR((AQ11+AQ16)/AQ11,"")</f>
        <v/>
      </c>
      <c r="AR55" s="39">
        <f>IFERROR((AR11+AR16)/AR11,"")</f>
        <v/>
      </c>
      <c r="AS55" s="40">
        <f>IFERROR((AS11+AS16)/AS11,"")</f>
        <v/>
      </c>
      <c r="AT55" s="40">
        <f>IFERROR((AT11+AT16)/AT11,"")</f>
        <v/>
      </c>
      <c r="AU55" s="40">
        <f>IFERROR((AU11+AU16)/AU11,"")</f>
        <v/>
      </c>
      <c r="AV55" s="40">
        <f>IFERROR((AV11+AV16)/AV11,"")</f>
        <v/>
      </c>
      <c r="AW55" s="40">
        <f>IFERROR((AW11+AW16)/AW11,"")</f>
        <v/>
      </c>
    </row>
    <row r="56">
      <c r="D56" s="9" t="inlineStr">
        <is>
          <t>G&amp;A % of Total Revenue</t>
        </is>
      </c>
      <c r="G56" s="39">
        <f>IFERROR(-G17/G12,"")</f>
        <v/>
      </c>
      <c r="H56" s="39">
        <f>IFERROR(-H17/H12,"")</f>
        <v/>
      </c>
      <c r="I56" s="39">
        <f>IFERROR(-I17/I12,"")</f>
        <v/>
      </c>
      <c r="J56" s="39">
        <f>IFERROR(-J17/J12,"")</f>
        <v/>
      </c>
      <c r="K56" s="39">
        <f>IFERROR(-K17/K12,"")</f>
        <v/>
      </c>
      <c r="L56" s="39">
        <f>IFERROR(-L17/L12,"")</f>
        <v/>
      </c>
      <c r="M56" s="39">
        <f>IFERROR(-M17/M12,"")</f>
        <v/>
      </c>
      <c r="N56" s="39">
        <f>IFERROR(-N17/N12,"")</f>
        <v/>
      </c>
      <c r="O56" s="39">
        <f>IFERROR(-O17/O12,"")</f>
        <v/>
      </c>
      <c r="P56" s="39">
        <f>IFERROR(-P17/P12,"")</f>
        <v/>
      </c>
      <c r="Q56" s="39">
        <f>IFERROR(-Q17/Q12,"")</f>
        <v/>
      </c>
      <c r="R56" s="39">
        <f>IFERROR(-R17/R12,"")</f>
        <v/>
      </c>
      <c r="S56" s="39">
        <f>IFERROR(-S17/S12,"")</f>
        <v/>
      </c>
      <c r="T56" s="39">
        <f>IFERROR(-T17/T12,"")</f>
        <v/>
      </c>
      <c r="U56" s="39">
        <f>IFERROR(-U17/U12,"")</f>
        <v/>
      </c>
      <c r="V56" s="39">
        <f>IFERROR(-V17/V12,"")</f>
        <v/>
      </c>
      <c r="W56" s="39">
        <f>IFERROR(-W17/W12,"")</f>
        <v/>
      </c>
      <c r="X56" s="39">
        <f>IFERROR(-X17/X12,"")</f>
        <v/>
      </c>
      <c r="Y56" s="39">
        <f>IFERROR(-Y17/Y12,"")</f>
        <v/>
      </c>
      <c r="Z56" s="39">
        <f>IFERROR(-Z17/Z12,"")</f>
        <v/>
      </c>
      <c r="AA56" s="39">
        <f>IFERROR(-AA17/AA12,"")</f>
        <v/>
      </c>
      <c r="AB56" s="39">
        <f>IFERROR(-AB17/AB12,"")</f>
        <v/>
      </c>
      <c r="AC56" s="39">
        <f>IFERROR(-AC17/AC12,"")</f>
        <v/>
      </c>
      <c r="AD56" s="41" t="n">
        <v>0.09</v>
      </c>
      <c r="AE56" s="41" t="n">
        <v>0.09</v>
      </c>
      <c r="AF56" s="41" t="n">
        <v>0.09</v>
      </c>
      <c r="AG56" s="41" t="n">
        <v>0.09</v>
      </c>
      <c r="AH56" s="41" t="n">
        <v>0.09</v>
      </c>
      <c r="AI56" s="41" t="n">
        <v>0.09</v>
      </c>
      <c r="AJ56" s="41" t="n">
        <v>0.09</v>
      </c>
      <c r="AK56" s="41" t="n">
        <v>0.09</v>
      </c>
      <c r="AL56" s="41" t="n">
        <v>0.09</v>
      </c>
      <c r="AN56" s="39">
        <f>IFERROR(-AN17/AN12,"")</f>
        <v/>
      </c>
      <c r="AO56" s="39">
        <f>IFERROR(-AO17/AO12,"")</f>
        <v/>
      </c>
      <c r="AP56" s="39">
        <f>IFERROR(-AP17/AP12,"")</f>
        <v/>
      </c>
      <c r="AQ56" s="39">
        <f>IFERROR(-AQ17/AQ12,"")</f>
        <v/>
      </c>
      <c r="AR56" s="39">
        <f>IFERROR(-AR17/AR12,"")</f>
        <v/>
      </c>
      <c r="AS56" s="40">
        <f>IFERROR(-AS17/AS12,"")</f>
        <v/>
      </c>
      <c r="AT56" s="40">
        <f>IFERROR(-AT17/AT12,"")</f>
        <v/>
      </c>
      <c r="AU56" s="40">
        <f>IFERROR(-AU17/AU12,"")</f>
        <v/>
      </c>
      <c r="AV56" s="41" t="n">
        <v>0.0895</v>
      </c>
      <c r="AW56" s="41" t="n">
        <v>0.089</v>
      </c>
    </row>
    <row r="57">
      <c r="D57" s="9" t="inlineStr">
        <is>
          <t>Total OpEx % of Revenue</t>
        </is>
      </c>
      <c r="G57" s="39">
        <f>IFERROR(-G18/G12,"")</f>
        <v/>
      </c>
      <c r="H57" s="39">
        <f>IFERROR(-H18/H12,"")</f>
        <v/>
      </c>
      <c r="I57" s="39">
        <f>IFERROR(-I18/I12,"")</f>
        <v/>
      </c>
      <c r="J57" s="39">
        <f>IFERROR(-J18/J12,"")</f>
        <v/>
      </c>
      <c r="K57" s="39">
        <f>IFERROR(-K18/K12,"")</f>
        <v/>
      </c>
      <c r="L57" s="39">
        <f>IFERROR(-L18/L12,"")</f>
        <v/>
      </c>
      <c r="M57" s="39">
        <f>IFERROR(-M18/M12,"")</f>
        <v/>
      </c>
      <c r="N57" s="39">
        <f>IFERROR(-N18/N12,"")</f>
        <v/>
      </c>
      <c r="O57" s="39">
        <f>IFERROR(-O18/O12,"")</f>
        <v/>
      </c>
      <c r="P57" s="39">
        <f>IFERROR(-P18/P12,"")</f>
        <v/>
      </c>
      <c r="Q57" s="39">
        <f>IFERROR(-Q18/Q12,"")</f>
        <v/>
      </c>
      <c r="R57" s="39">
        <f>IFERROR(-R18/R12,"")</f>
        <v/>
      </c>
      <c r="S57" s="39">
        <f>IFERROR(-S18/S12,"")</f>
        <v/>
      </c>
      <c r="T57" s="39">
        <f>IFERROR(-T18/T12,"")</f>
        <v/>
      </c>
      <c r="U57" s="39">
        <f>IFERROR(-U18/U12,"")</f>
        <v/>
      </c>
      <c r="V57" s="39">
        <f>IFERROR(-V18/V12,"")</f>
        <v/>
      </c>
      <c r="W57" s="39">
        <f>IFERROR(-W18/W12,"")</f>
        <v/>
      </c>
      <c r="X57" s="39">
        <f>IFERROR(-X18/X12,"")</f>
        <v/>
      </c>
      <c r="Y57" s="39">
        <f>IFERROR(-Y18/Y12,"")</f>
        <v/>
      </c>
      <c r="Z57" s="39">
        <f>IFERROR(-Z18/Z12,"")</f>
        <v/>
      </c>
      <c r="AA57" s="39">
        <f>IFERROR(-AA18/AA12,"")</f>
        <v/>
      </c>
      <c r="AB57" s="39">
        <f>IFERROR(-AB18/AB12,"")</f>
        <v/>
      </c>
      <c r="AC57" s="39">
        <f>IFERROR(-AC18/AC12,"")</f>
        <v/>
      </c>
      <c r="AD57" s="40">
        <f>IFERROR(-AD18/AD12,"")</f>
        <v/>
      </c>
      <c r="AE57" s="40">
        <f>IFERROR(-AE18/AE12,"")</f>
        <v/>
      </c>
      <c r="AF57" s="40">
        <f>IFERROR(-AF18/AF12,"")</f>
        <v/>
      </c>
      <c r="AG57" s="40">
        <f>IFERROR(-AG18/AG12,"")</f>
        <v/>
      </c>
      <c r="AH57" s="40">
        <f>IFERROR(-AH18/AH12,"")</f>
        <v/>
      </c>
      <c r="AI57" s="40">
        <f>IFERROR(-AI18/AI12,"")</f>
        <v/>
      </c>
      <c r="AJ57" s="40">
        <f>IFERROR(-AJ18/AJ12,"")</f>
        <v/>
      </c>
      <c r="AK57" s="40">
        <f>IFERROR(-AK18/AK12,"")</f>
        <v/>
      </c>
      <c r="AL57" s="40">
        <f>IFERROR(-AL18/AL12,"")</f>
        <v/>
      </c>
      <c r="AN57" s="39">
        <f>IFERROR(-AN18/AN12,"")</f>
        <v/>
      </c>
      <c r="AO57" s="39">
        <f>IFERROR(-AO18/AO12,"")</f>
        <v/>
      </c>
      <c r="AP57" s="39">
        <f>IFERROR(-AP18/AP12,"")</f>
        <v/>
      </c>
      <c r="AQ57" s="39">
        <f>IFERROR(-AQ18/AQ12,"")</f>
        <v/>
      </c>
      <c r="AR57" s="39">
        <f>IFERROR(-AR18/AR12,"")</f>
        <v/>
      </c>
      <c r="AS57" s="40">
        <f>IFERROR(-AS18/AS12,"")</f>
        <v/>
      </c>
      <c r="AT57" s="40">
        <f>IFERROR(-AT18/AT12,"")</f>
        <v/>
      </c>
      <c r="AU57" s="40">
        <f>IFERROR(-AU18/AU12,"")</f>
        <v/>
      </c>
      <c r="AV57" s="40">
        <f>IFERROR(-AV18/AV12,"")</f>
        <v/>
      </c>
      <c r="AW57" s="40">
        <f>IFERROR(-AW18/AW12,"")</f>
        <v/>
      </c>
    </row>
    <row r="58">
      <c r="D58" s="9" t="inlineStr">
        <is>
          <t>Interest Income (Expense) % of Revenue</t>
        </is>
      </c>
      <c r="G58" s="39">
        <f>IFERROR(G23/G12,"")</f>
        <v/>
      </c>
      <c r="H58" s="39">
        <f>IFERROR(H23/H12,"")</f>
        <v/>
      </c>
      <c r="I58" s="39">
        <f>IFERROR(I23/I12,"")</f>
        <v/>
      </c>
      <c r="J58" s="39">
        <f>IFERROR(J23/J12,"")</f>
        <v/>
      </c>
      <c r="K58" s="39">
        <f>IFERROR(K23/K12,"")</f>
        <v/>
      </c>
      <c r="L58" s="39">
        <f>IFERROR(L23/L12,"")</f>
        <v/>
      </c>
      <c r="M58" s="39">
        <f>IFERROR(M23/M12,"")</f>
        <v/>
      </c>
      <c r="N58" s="39">
        <f>IFERROR(N23/N12,"")</f>
        <v/>
      </c>
      <c r="O58" s="39">
        <f>IFERROR(O23/O12,"")</f>
        <v/>
      </c>
      <c r="P58" s="39">
        <f>IFERROR(P23/P12,"")</f>
        <v/>
      </c>
      <c r="Q58" s="39">
        <f>IFERROR(Q23/Q12,"")</f>
        <v/>
      </c>
      <c r="R58" s="39">
        <f>IFERROR(R23/R12,"")</f>
        <v/>
      </c>
      <c r="S58" s="39">
        <f>IFERROR(S23/S12,"")</f>
        <v/>
      </c>
      <c r="T58" s="39">
        <f>IFERROR(T23/T12,"")</f>
        <v/>
      </c>
      <c r="U58" s="39">
        <f>IFERROR(U23/U12,"")</f>
        <v/>
      </c>
      <c r="V58" s="39">
        <f>IFERROR(V23/V12,"")</f>
        <v/>
      </c>
      <c r="W58" s="39">
        <f>IFERROR(W23/W12,"")</f>
        <v/>
      </c>
      <c r="X58" s="39">
        <f>IFERROR(X23/X12,"")</f>
        <v/>
      </c>
      <c r="Y58" s="39">
        <f>IFERROR(Y23/Y12,"")</f>
        <v/>
      </c>
      <c r="Z58" s="39">
        <f>IFERROR(Z23/Z12,"")</f>
        <v/>
      </c>
      <c r="AA58" s="39">
        <f>IFERROR(AA23/AA12,"")</f>
        <v/>
      </c>
      <c r="AB58" s="39">
        <f>IFERROR(AB23/AB12,"")</f>
        <v/>
      </c>
      <c r="AC58" s="39">
        <f>IFERROR(AC23/AC12,"")</f>
        <v/>
      </c>
      <c r="AD58" s="40">
        <f>IFERROR(AD23/AD12,"")</f>
        <v/>
      </c>
      <c r="AE58" s="40">
        <f>IFERROR(AE23/AE12,"")</f>
        <v/>
      </c>
      <c r="AF58" s="40">
        <f>IFERROR(AF23/AF12,"")</f>
        <v/>
      </c>
      <c r="AG58" s="40">
        <f>IFERROR(AG23/AG12,"")</f>
        <v/>
      </c>
      <c r="AH58" s="40">
        <f>IFERROR(AH23/AH12,"")</f>
        <v/>
      </c>
      <c r="AI58" s="40">
        <f>IFERROR(AI23/AI12,"")</f>
        <v/>
      </c>
      <c r="AJ58" s="40">
        <f>IFERROR(AJ23/AJ12,"")</f>
        <v/>
      </c>
      <c r="AK58" s="40">
        <f>IFERROR(AK23/AK12,"")</f>
        <v/>
      </c>
      <c r="AL58" s="40">
        <f>IFERROR(AL23/AL12,"")</f>
        <v/>
      </c>
      <c r="AN58" s="39">
        <f>IFERROR(AN23/AN12,"")</f>
        <v/>
      </c>
      <c r="AO58" s="39">
        <f>IFERROR(AO23/AO12,"")</f>
        <v/>
      </c>
      <c r="AP58" s="39">
        <f>IFERROR(AP23/AP12,"")</f>
        <v/>
      </c>
      <c r="AQ58" s="39">
        <f>IFERROR(AQ23/AQ12,"")</f>
        <v/>
      </c>
      <c r="AR58" s="39">
        <f>IFERROR(AR23/AR12,"")</f>
        <v/>
      </c>
      <c r="AS58" s="40">
        <f>IFERROR(AS23/AS12,"")</f>
        <v/>
      </c>
      <c r="AT58" s="40">
        <f>IFERROR(AT23/AT12,"")</f>
        <v/>
      </c>
      <c r="AU58" s="40">
        <f>IFERROR(AU23/AU12,"")</f>
        <v/>
      </c>
      <c r="AV58" s="40">
        <f>IFERROR(AV23/AV12,"")</f>
        <v/>
      </c>
      <c r="AW58" s="40">
        <f>IFERROR(AW23/AW12,"")</f>
        <v/>
      </c>
    </row>
    <row r="59">
      <c r="D59" s="9" t="inlineStr">
        <is>
          <t>Other Income (Expense) % of Revenue</t>
        </is>
      </c>
      <c r="G59" s="39">
        <f>IFERROR(G24/G12,"")</f>
        <v/>
      </c>
      <c r="H59" s="39">
        <f>IFERROR(H24/H12,"")</f>
        <v/>
      </c>
      <c r="I59" s="39">
        <f>IFERROR(I24/I12,"")</f>
        <v/>
      </c>
      <c r="J59" s="39">
        <f>IFERROR(J24/J12,"")</f>
        <v/>
      </c>
      <c r="K59" s="39">
        <f>IFERROR(K24/K12,"")</f>
        <v/>
      </c>
      <c r="L59" s="39">
        <f>IFERROR(L24/L12,"")</f>
        <v/>
      </c>
      <c r="M59" s="39">
        <f>IFERROR(M24/M12,"")</f>
        <v/>
      </c>
      <c r="N59" s="39">
        <f>IFERROR(N24/N12,"")</f>
        <v/>
      </c>
      <c r="O59" s="39">
        <f>IFERROR(O24/O12,"")</f>
        <v/>
      </c>
      <c r="P59" s="39">
        <f>IFERROR(P24/P12,"")</f>
        <v/>
      </c>
      <c r="Q59" s="39">
        <f>IFERROR(Q24/Q12,"")</f>
        <v/>
      </c>
      <c r="R59" s="39">
        <f>IFERROR(R24/R12,"")</f>
        <v/>
      </c>
      <c r="S59" s="39">
        <f>IFERROR(S24/S12,"")</f>
        <v/>
      </c>
      <c r="T59" s="39">
        <f>IFERROR(T24/T12,"")</f>
        <v/>
      </c>
      <c r="U59" s="39">
        <f>IFERROR(U24/U12,"")</f>
        <v/>
      </c>
      <c r="V59" s="39">
        <f>IFERROR(V24/V12,"")</f>
        <v/>
      </c>
      <c r="W59" s="39">
        <f>IFERROR(W24/W12,"")</f>
        <v/>
      </c>
      <c r="X59" s="39">
        <f>IFERROR(X24/X12,"")</f>
        <v/>
      </c>
      <c r="Y59" s="39">
        <f>IFERROR(Y24/Y12,"")</f>
        <v/>
      </c>
      <c r="Z59" s="39">
        <f>IFERROR(Z24/Z12,"")</f>
        <v/>
      </c>
      <c r="AA59" s="39">
        <f>IFERROR(AA24/AA12,"")</f>
        <v/>
      </c>
      <c r="AB59" s="39">
        <f>IFERROR(AB24/AB12,"")</f>
        <v/>
      </c>
      <c r="AC59" s="39">
        <f>IFERROR(AC24/AC12,"")</f>
        <v/>
      </c>
      <c r="AD59" s="41" t="n">
        <v>0.002</v>
      </c>
      <c r="AE59" s="41" t="n">
        <v>0.002</v>
      </c>
      <c r="AF59" s="41" t="n">
        <v>0.002</v>
      </c>
      <c r="AG59" s="41" t="n">
        <v>0.002</v>
      </c>
      <c r="AH59" s="41" t="n">
        <v>0.002</v>
      </c>
      <c r="AI59" s="41" t="n">
        <v>0.002</v>
      </c>
      <c r="AJ59" s="41" t="n">
        <v>0.002</v>
      </c>
      <c r="AK59" s="41" t="n">
        <v>0.002</v>
      </c>
      <c r="AL59" s="41" t="n">
        <v>0.002</v>
      </c>
      <c r="AN59" s="39">
        <f>IFERROR(AN24/AN12,"")</f>
        <v/>
      </c>
      <c r="AO59" s="39">
        <f>IFERROR(AO24/AO12,"")</f>
        <v/>
      </c>
      <c r="AP59" s="39">
        <f>IFERROR(AP24/AP12,"")</f>
        <v/>
      </c>
      <c r="AQ59" s="39">
        <f>IFERROR(AQ24/AQ12,"")</f>
        <v/>
      </c>
      <c r="AR59" s="39">
        <f>IFERROR(AR24/AR12,"")</f>
        <v/>
      </c>
      <c r="AS59" s="40">
        <f>IFERROR(AS24/AS12,"")</f>
        <v/>
      </c>
      <c r="AT59" s="40">
        <f>IFERROR(AT24/AT12,"")</f>
        <v/>
      </c>
      <c r="AU59" s="40">
        <f>IFERROR(AU24/AU12,"")</f>
        <v/>
      </c>
      <c r="AV59" s="41" t="n">
        <v>0.002</v>
      </c>
      <c r="AW59" s="41" t="n">
        <v>0.002</v>
      </c>
    </row>
    <row r="60">
      <c r="D60" s="9" t="inlineStr">
        <is>
          <t>Effective Tax Rate</t>
        </is>
      </c>
      <c r="G60" s="39">
        <f>IFERROR(-G31/G28,"")</f>
        <v/>
      </c>
      <c r="H60" s="39">
        <f>IFERROR(-H31/H28,"")</f>
        <v/>
      </c>
      <c r="I60" s="39">
        <f>IFERROR(-I31/I28,"")</f>
        <v/>
      </c>
      <c r="J60" s="39">
        <f>IFERROR(-J31/J28,"")</f>
        <v/>
      </c>
      <c r="K60" s="39">
        <f>IFERROR(-K31/K28,"")</f>
        <v/>
      </c>
      <c r="L60" s="39">
        <f>IFERROR(-L31/L28,"")</f>
        <v/>
      </c>
      <c r="M60" s="39">
        <f>IFERROR(-M31/M28,"")</f>
        <v/>
      </c>
      <c r="N60" s="39">
        <f>IFERROR(-N31/N28,"")</f>
        <v/>
      </c>
      <c r="O60" s="39">
        <f>IFERROR(-O31/O28,"")</f>
        <v/>
      </c>
      <c r="P60" s="39">
        <f>IFERROR(-P31/P28,"")</f>
        <v/>
      </c>
      <c r="Q60" s="39">
        <f>IFERROR(-Q31/Q28,"")</f>
        <v/>
      </c>
      <c r="R60" s="39">
        <f>IFERROR(-R31/R28,"")</f>
        <v/>
      </c>
      <c r="S60" s="39">
        <f>IFERROR(-S31/S28,"")</f>
        <v/>
      </c>
      <c r="T60" s="39">
        <f>IFERROR(-T31/T28,"")</f>
        <v/>
      </c>
      <c r="U60" s="39">
        <f>IFERROR(-U31/U28,"")</f>
        <v/>
      </c>
      <c r="V60" s="39">
        <f>IFERROR(-V31/V28,"")</f>
        <v/>
      </c>
      <c r="W60" s="39">
        <f>IFERROR(-W31/W28,"")</f>
        <v/>
      </c>
      <c r="X60" s="39">
        <f>IFERROR(-X31/X28,"")</f>
        <v/>
      </c>
      <c r="Y60" s="39">
        <f>IFERROR(-Y31/Y28,"")</f>
        <v/>
      </c>
      <c r="Z60" s="39">
        <f>IFERROR(-Z31/Z28,"")</f>
        <v/>
      </c>
      <c r="AA60" s="39">
        <f>IFERROR(-AA31/AA28,"")</f>
        <v/>
      </c>
      <c r="AB60" s="39">
        <f>IFERROR(-AB31/AB28,"")</f>
        <v/>
      </c>
      <c r="AC60" s="39">
        <f>IFERROR(-AC31/AC28,"")</f>
        <v/>
      </c>
      <c r="AD60" s="41" t="n">
        <v>0.195</v>
      </c>
      <c r="AE60" s="41" t="n">
        <v>0.195</v>
      </c>
      <c r="AF60" s="41" t="n">
        <v>0.195</v>
      </c>
      <c r="AG60" s="41" t="n">
        <v>0.195</v>
      </c>
      <c r="AH60" s="41" t="n">
        <v>0.195</v>
      </c>
      <c r="AI60" s="41" t="n">
        <v>0.195</v>
      </c>
      <c r="AJ60" s="41" t="n">
        <v>0.195</v>
      </c>
      <c r="AK60" s="41" t="n">
        <v>0.195</v>
      </c>
      <c r="AL60" s="41" t="n">
        <v>0.195</v>
      </c>
      <c r="AN60" s="39">
        <f>IFERROR(-AN31/AN28,"")</f>
        <v/>
      </c>
      <c r="AO60" s="39">
        <f>IFERROR(-AO31/AO28,"")</f>
        <v/>
      </c>
      <c r="AP60" s="39">
        <f>IFERROR(-AP31/AP28,"")</f>
        <v/>
      </c>
      <c r="AQ60" s="39">
        <f>IFERROR(-AQ31/AQ28,"")</f>
        <v/>
      </c>
      <c r="AR60" s="39">
        <f>IFERROR(-AR31/AR28,"")</f>
        <v/>
      </c>
      <c r="AS60" s="40">
        <f>IFERROR(-AS31/AS28,"")</f>
        <v/>
      </c>
      <c r="AT60" s="40">
        <f>IFERROR(-AT31/AT28,"")</f>
        <v/>
      </c>
      <c r="AU60" s="40">
        <f>IFERROR(-AU31/AU28,"")</f>
        <v/>
      </c>
      <c r="AV60" s="41" t="n">
        <v>0.195</v>
      </c>
      <c r="AW60" s="41" t="n">
        <v>0.195</v>
      </c>
    </row>
    <row r="61">
      <c r="D61" s="9" t="inlineStr">
        <is>
          <t>Diluted Shares QoQ/YoY Growth</t>
        </is>
      </c>
      <c r="H61" s="39">
        <f>IFERROR(H39/G39-1,"")</f>
        <v/>
      </c>
      <c r="I61" s="39">
        <f>IFERROR(I39/H39-1,"")</f>
        <v/>
      </c>
      <c r="J61" s="39">
        <f>IFERROR(J39/I39-1,"")</f>
        <v/>
      </c>
      <c r="K61" s="39">
        <f>IFERROR(K39/J39-1,"")</f>
        <v/>
      </c>
      <c r="L61" s="39">
        <f>IFERROR(L39/K39-1,"")</f>
        <v/>
      </c>
      <c r="M61" s="39">
        <f>IFERROR(M39/L39-1,"")</f>
        <v/>
      </c>
      <c r="N61" s="39">
        <f>IFERROR(N39/M39-1,"")</f>
        <v/>
      </c>
      <c r="O61" s="39">
        <f>IFERROR(O39/N39-1,"")</f>
        <v/>
      </c>
      <c r="P61" s="39">
        <f>IFERROR(P39/O39-1,"")</f>
        <v/>
      </c>
      <c r="Q61" s="39">
        <f>IFERROR(Q39/P39-1,"")</f>
        <v/>
      </c>
      <c r="R61" s="39">
        <f>IFERROR(R39/Q39-1,"")</f>
        <v/>
      </c>
      <c r="S61" s="39">
        <f>IFERROR(S39/R39-1,"")</f>
        <v/>
      </c>
      <c r="T61" s="39">
        <f>IFERROR(T39/S39-1,"")</f>
        <v/>
      </c>
      <c r="U61" s="39">
        <f>IFERROR(U39/T39-1,"")</f>
        <v/>
      </c>
      <c r="V61" s="39">
        <f>IFERROR(V39/U39-1,"")</f>
        <v/>
      </c>
      <c r="W61" s="39">
        <f>IFERROR(W39/V39-1,"")</f>
        <v/>
      </c>
      <c r="X61" s="39">
        <f>IFERROR(X39/W39-1,"")</f>
        <v/>
      </c>
      <c r="Y61" s="39">
        <f>IFERROR(Y39/X39-1,"")</f>
        <v/>
      </c>
      <c r="Z61" s="39">
        <f>IFERROR(Z39/Y39-1,"")</f>
        <v/>
      </c>
      <c r="AA61" s="39">
        <f>IFERROR(AA39/Z39-1,"")</f>
        <v/>
      </c>
      <c r="AB61" s="39">
        <f>IFERROR(AB39/AA39-1,"")</f>
        <v/>
      </c>
      <c r="AC61" s="39">
        <f>IFERROR(AC39/AB39-1,"")</f>
        <v/>
      </c>
      <c r="AD61" s="41" t="n">
        <v>-0.012</v>
      </c>
      <c r="AE61" s="41" t="n">
        <v>-0.012</v>
      </c>
      <c r="AF61" s="41" t="n">
        <v>-0.011</v>
      </c>
      <c r="AG61" s="41" t="n">
        <v>-0.01</v>
      </c>
      <c r="AH61" s="41" t="n">
        <v>-0.01</v>
      </c>
      <c r="AI61" s="41" t="n">
        <v>-0.008999999999999999</v>
      </c>
      <c r="AJ61" s="41" t="n">
        <v>-0.008</v>
      </c>
      <c r="AK61" s="41" t="n">
        <v>-0.008</v>
      </c>
      <c r="AL61" s="41" t="n">
        <v>-0.007</v>
      </c>
      <c r="AO61" s="39">
        <f>IFERROR(AO39/AN39-1,"")</f>
        <v/>
      </c>
      <c r="AP61" s="39">
        <f>IFERROR(AP39/AO39-1,"")</f>
        <v/>
      </c>
      <c r="AQ61" s="39">
        <f>IFERROR(AQ39/AP39-1,"")</f>
        <v/>
      </c>
      <c r="AR61" s="39">
        <f>IFERROR(AR39/AQ39-1,"")</f>
        <v/>
      </c>
      <c r="AS61" s="40">
        <f>IFERROR(AS39/AR39-1,"")</f>
        <v/>
      </c>
      <c r="AT61" s="40">
        <f>IFERROR(AT39/AS39-1,"")</f>
        <v/>
      </c>
      <c r="AU61" s="40">
        <f>IFERROR(AU39/AT39-1,"")</f>
        <v/>
      </c>
      <c r="AV61" s="41" t="n">
        <v>-0.028</v>
      </c>
      <c r="AW61" s="41" t="n">
        <v>-0.025</v>
      </c>
    </row>
    <row r="62">
      <c r="D62" s="9" t="inlineStr">
        <is>
          <t>Operating Margin</t>
        </is>
      </c>
      <c r="G62" s="39">
        <f>IFERROR(G20/G12,"")</f>
        <v/>
      </c>
      <c r="H62" s="39">
        <f>IFERROR(H20/H12,"")</f>
        <v/>
      </c>
      <c r="I62" s="39">
        <f>IFERROR(I20/I12,"")</f>
        <v/>
      </c>
      <c r="J62" s="39">
        <f>IFERROR(J20/J12,"")</f>
        <v/>
      </c>
      <c r="K62" s="39">
        <f>IFERROR(K20/K12,"")</f>
        <v/>
      </c>
      <c r="L62" s="39">
        <f>IFERROR(L20/L12,"")</f>
        <v/>
      </c>
      <c r="M62" s="39">
        <f>IFERROR(M20/M12,"")</f>
        <v/>
      </c>
      <c r="N62" s="39">
        <f>IFERROR(N20/N12,"")</f>
        <v/>
      </c>
      <c r="O62" s="39">
        <f>IFERROR(O20/O12,"")</f>
        <v/>
      </c>
      <c r="P62" s="39">
        <f>IFERROR(P20/P12,"")</f>
        <v/>
      </c>
      <c r="Q62" s="39">
        <f>IFERROR(Q20/Q12,"")</f>
        <v/>
      </c>
      <c r="R62" s="39">
        <f>IFERROR(R20/R12,"")</f>
        <v/>
      </c>
      <c r="S62" s="39">
        <f>IFERROR(S20/S12,"")</f>
        <v/>
      </c>
      <c r="T62" s="39">
        <f>IFERROR(T20/T12,"")</f>
        <v/>
      </c>
      <c r="U62" s="39">
        <f>IFERROR(U20/U12,"")</f>
        <v/>
      </c>
      <c r="V62" s="39">
        <f>IFERROR(V20/V12,"")</f>
        <v/>
      </c>
      <c r="W62" s="39">
        <f>IFERROR(W20/W12,"")</f>
        <v/>
      </c>
      <c r="X62" s="39">
        <f>IFERROR(X20/X12,"")</f>
        <v/>
      </c>
      <c r="Y62" s="39">
        <f>IFERROR(Y20/Y12,"")</f>
        <v/>
      </c>
      <c r="Z62" s="39">
        <f>IFERROR(Z20/Z12,"")</f>
        <v/>
      </c>
      <c r="AA62" s="39">
        <f>IFERROR(AA20/AA12,"")</f>
        <v/>
      </c>
      <c r="AB62" s="39">
        <f>IFERROR(AB20/AB12,"")</f>
        <v/>
      </c>
      <c r="AC62" s="39">
        <f>IFERROR(AC20/AC12,"")</f>
        <v/>
      </c>
      <c r="AD62" s="40">
        <f>IFERROR(AD20/AD12,"")</f>
        <v/>
      </c>
      <c r="AE62" s="40">
        <f>IFERROR(AE20/AE12,"")</f>
        <v/>
      </c>
      <c r="AF62" s="40">
        <f>IFERROR(AF20/AF12,"")</f>
        <v/>
      </c>
      <c r="AG62" s="40">
        <f>IFERROR(AG20/AG12,"")</f>
        <v/>
      </c>
      <c r="AH62" s="40">
        <f>IFERROR(AH20/AH12,"")</f>
        <v/>
      </c>
      <c r="AI62" s="40">
        <f>IFERROR(AI20/AI12,"")</f>
        <v/>
      </c>
      <c r="AJ62" s="40">
        <f>IFERROR(AJ20/AJ12,"")</f>
        <v/>
      </c>
      <c r="AK62" s="40">
        <f>IFERROR(AK20/AK12,"")</f>
        <v/>
      </c>
      <c r="AL62" s="40">
        <f>IFERROR(AL20/AL12,"")</f>
        <v/>
      </c>
      <c r="AN62" s="39">
        <f>IFERROR(AN20/AN12,"")</f>
        <v/>
      </c>
      <c r="AO62" s="39">
        <f>IFERROR(AO20/AO12,"")</f>
        <v/>
      </c>
      <c r="AP62" s="39">
        <f>IFERROR(AP20/AP12,"")</f>
        <v/>
      </c>
      <c r="AQ62" s="39">
        <f>IFERROR(AQ20/AQ12,"")</f>
        <v/>
      </c>
      <c r="AR62" s="39">
        <f>IFERROR(AR20/AR12,"")</f>
        <v/>
      </c>
      <c r="AS62" s="40">
        <f>IFERROR(AS20/AS12,"")</f>
        <v/>
      </c>
      <c r="AT62" s="40">
        <f>IFERROR(AT20/AT12,"")</f>
        <v/>
      </c>
      <c r="AU62" s="40">
        <f>IFERROR(AU20/AU12,"")</f>
        <v/>
      </c>
      <c r="AV62" s="40">
        <f>IFERROR(AV20/AV12,"")</f>
        <v/>
      </c>
      <c r="AW62" s="40">
        <f>IFERROR(AW20/AW12,"")</f>
        <v/>
      </c>
    </row>
    <row r="63">
      <c r="D63" s="9" t="inlineStr">
        <is>
          <t>Pretax Margin</t>
        </is>
      </c>
      <c r="G63" s="39">
        <f>IFERROR(G28/G12,"")</f>
        <v/>
      </c>
      <c r="H63" s="39">
        <f>IFERROR(H28/H12,"")</f>
        <v/>
      </c>
      <c r="I63" s="39">
        <f>IFERROR(I28/I12,"")</f>
        <v/>
      </c>
      <c r="J63" s="39">
        <f>IFERROR(J28/J12,"")</f>
        <v/>
      </c>
      <c r="K63" s="39">
        <f>IFERROR(K28/K12,"")</f>
        <v/>
      </c>
      <c r="L63" s="39">
        <f>IFERROR(L28/L12,"")</f>
        <v/>
      </c>
      <c r="M63" s="39">
        <f>IFERROR(M28/M12,"")</f>
        <v/>
      </c>
      <c r="N63" s="39">
        <f>IFERROR(N28/N12,"")</f>
        <v/>
      </c>
      <c r="O63" s="39">
        <f>IFERROR(O28/O12,"")</f>
        <v/>
      </c>
      <c r="P63" s="39">
        <f>IFERROR(P28/P12,"")</f>
        <v/>
      </c>
      <c r="Q63" s="39">
        <f>IFERROR(Q28/Q12,"")</f>
        <v/>
      </c>
      <c r="R63" s="39">
        <f>IFERROR(R28/R12,"")</f>
        <v/>
      </c>
      <c r="S63" s="39">
        <f>IFERROR(S28/S12,"")</f>
        <v/>
      </c>
      <c r="T63" s="39">
        <f>IFERROR(T28/T12,"")</f>
        <v/>
      </c>
      <c r="U63" s="39">
        <f>IFERROR(U28/U12,"")</f>
        <v/>
      </c>
      <c r="V63" s="39">
        <f>IFERROR(V28/V12,"")</f>
        <v/>
      </c>
      <c r="W63" s="39">
        <f>IFERROR(W28/W12,"")</f>
        <v/>
      </c>
      <c r="X63" s="39">
        <f>IFERROR(X28/X12,"")</f>
        <v/>
      </c>
      <c r="Y63" s="39">
        <f>IFERROR(Y28/Y12,"")</f>
        <v/>
      </c>
      <c r="Z63" s="39">
        <f>IFERROR(Z28/Z12,"")</f>
        <v/>
      </c>
      <c r="AA63" s="39">
        <f>IFERROR(AA28/AA12,"")</f>
        <v/>
      </c>
      <c r="AB63" s="39">
        <f>IFERROR(AB28/AB12,"")</f>
        <v/>
      </c>
      <c r="AC63" s="39">
        <f>IFERROR(AC28/AC12,"")</f>
        <v/>
      </c>
      <c r="AD63" s="40">
        <f>IFERROR(AD28/AD12,"")</f>
        <v/>
      </c>
      <c r="AE63" s="40">
        <f>IFERROR(AE28/AE12,"")</f>
        <v/>
      </c>
      <c r="AF63" s="40">
        <f>IFERROR(AF28/AF12,"")</f>
        <v/>
      </c>
      <c r="AG63" s="40">
        <f>IFERROR(AG28/AG12,"")</f>
        <v/>
      </c>
      <c r="AH63" s="40">
        <f>IFERROR(AH28/AH12,"")</f>
        <v/>
      </c>
      <c r="AI63" s="40">
        <f>IFERROR(AI28/AI12,"")</f>
        <v/>
      </c>
      <c r="AJ63" s="40">
        <f>IFERROR(AJ28/AJ12,"")</f>
        <v/>
      </c>
      <c r="AK63" s="40">
        <f>IFERROR(AK28/AK12,"")</f>
        <v/>
      </c>
      <c r="AL63" s="40">
        <f>IFERROR(AL28/AL12,"")</f>
        <v/>
      </c>
      <c r="AN63" s="39">
        <f>IFERROR(AN28/AN12,"")</f>
        <v/>
      </c>
      <c r="AO63" s="39">
        <f>IFERROR(AO28/AO12,"")</f>
        <v/>
      </c>
      <c r="AP63" s="39">
        <f>IFERROR(AP28/AP12,"")</f>
        <v/>
      </c>
      <c r="AQ63" s="39">
        <f>IFERROR(AQ28/AQ12,"")</f>
        <v/>
      </c>
      <c r="AR63" s="39">
        <f>IFERROR(AR28/AR12,"")</f>
        <v/>
      </c>
      <c r="AS63" s="40">
        <f>IFERROR(AS28/AS12,"")</f>
        <v/>
      </c>
      <c r="AT63" s="40">
        <f>IFERROR(AT28/AT12,"")</f>
        <v/>
      </c>
      <c r="AU63" s="40">
        <f>IFERROR(AU28/AU12,"")</f>
        <v/>
      </c>
      <c r="AV63" s="40">
        <f>IFERROR(AV28/AV12,"")</f>
        <v/>
      </c>
      <c r="AW63" s="40">
        <f>IFERROR(AW28/AW12,"")</f>
        <v/>
      </c>
    </row>
    <row r="64">
      <c r="D64" s="9" t="inlineStr">
        <is>
          <t>Net Margin (NI Attributable / Revenue)</t>
        </is>
      </c>
      <c r="G64" s="39">
        <f>IFERROR(G35/G12,"")</f>
        <v/>
      </c>
      <c r="H64" s="39">
        <f>IFERROR(H35/H12,"")</f>
        <v/>
      </c>
      <c r="I64" s="39">
        <f>IFERROR(I35/I12,"")</f>
        <v/>
      </c>
      <c r="J64" s="39">
        <f>IFERROR(J35/J12,"")</f>
        <v/>
      </c>
      <c r="K64" s="39">
        <f>IFERROR(K35/K12,"")</f>
        <v/>
      </c>
      <c r="L64" s="39">
        <f>IFERROR(L35/L12,"")</f>
        <v/>
      </c>
      <c r="M64" s="39">
        <f>IFERROR(M35/M12,"")</f>
        <v/>
      </c>
      <c r="N64" s="39">
        <f>IFERROR(N35/N12,"")</f>
        <v/>
      </c>
      <c r="O64" s="39">
        <f>IFERROR(O35/O12,"")</f>
        <v/>
      </c>
      <c r="P64" s="39">
        <f>IFERROR(P35/P12,"")</f>
        <v/>
      </c>
      <c r="Q64" s="39">
        <f>IFERROR(Q35/Q12,"")</f>
        <v/>
      </c>
      <c r="R64" s="39">
        <f>IFERROR(R35/R12,"")</f>
        <v/>
      </c>
      <c r="S64" s="39">
        <f>IFERROR(S35/S12,"")</f>
        <v/>
      </c>
      <c r="T64" s="39">
        <f>IFERROR(T35/T12,"")</f>
        <v/>
      </c>
      <c r="U64" s="39">
        <f>IFERROR(U35/U12,"")</f>
        <v/>
      </c>
      <c r="V64" s="39">
        <f>IFERROR(V35/V12,"")</f>
        <v/>
      </c>
      <c r="W64" s="39">
        <f>IFERROR(W35/W12,"")</f>
        <v/>
      </c>
      <c r="X64" s="39">
        <f>IFERROR(X35/X12,"")</f>
        <v/>
      </c>
      <c r="Y64" s="39">
        <f>IFERROR(Y35/Y12,"")</f>
        <v/>
      </c>
      <c r="Z64" s="39">
        <f>IFERROR(Z35/Z12,"")</f>
        <v/>
      </c>
      <c r="AA64" s="39">
        <f>IFERROR(AA35/AA12,"")</f>
        <v/>
      </c>
      <c r="AB64" s="39">
        <f>IFERROR(AB35/AB12,"")</f>
        <v/>
      </c>
      <c r="AC64" s="39">
        <f>IFERROR(AC35/AC12,"")</f>
        <v/>
      </c>
      <c r="AD64" s="40">
        <f>IFERROR(AD35/AD12,"")</f>
        <v/>
      </c>
      <c r="AE64" s="40">
        <f>IFERROR(AE35/AE12,"")</f>
        <v/>
      </c>
      <c r="AF64" s="40">
        <f>IFERROR(AF35/AF12,"")</f>
        <v/>
      </c>
      <c r="AG64" s="40">
        <f>IFERROR(AG35/AG12,"")</f>
        <v/>
      </c>
      <c r="AH64" s="40">
        <f>IFERROR(AH35/AH12,"")</f>
        <v/>
      </c>
      <c r="AI64" s="40">
        <f>IFERROR(AI35/AI12,"")</f>
        <v/>
      </c>
      <c r="AJ64" s="40">
        <f>IFERROR(AJ35/AJ12,"")</f>
        <v/>
      </c>
      <c r="AK64" s="40">
        <f>IFERROR(AK35/AK12,"")</f>
        <v/>
      </c>
      <c r="AL64" s="40">
        <f>IFERROR(AL35/AL12,"")</f>
        <v/>
      </c>
      <c r="AN64" s="39">
        <f>IFERROR(AN35/AN12,"")</f>
        <v/>
      </c>
      <c r="AO64" s="39">
        <f>IFERROR(AO35/AO12,"")</f>
        <v/>
      </c>
      <c r="AP64" s="39">
        <f>IFERROR(AP35/AP12,"")</f>
        <v/>
      </c>
      <c r="AQ64" s="39">
        <f>IFERROR(AQ35/AQ12,"")</f>
        <v/>
      </c>
      <c r="AR64" s="39">
        <f>IFERROR(AR35/AR12,"")</f>
        <v/>
      </c>
      <c r="AS64" s="40">
        <f>IFERROR(AS35/AS12,"")</f>
        <v/>
      </c>
      <c r="AT64" s="40">
        <f>IFERROR(AT35/AT12,"")</f>
        <v/>
      </c>
      <c r="AU64" s="40">
        <f>IFERROR(AU35/AU12,"")</f>
        <v/>
      </c>
      <c r="AV64" s="40">
        <f>IFERROR(AV35/AV12,"")</f>
        <v/>
      </c>
      <c r="AW64" s="40">
        <f>IFERROR(AW35/AW12,"")</f>
        <v/>
      </c>
    </row>
    <row r="65"/>
    <row r="66"/>
    <row r="67"/>
    <row r="68">
      <c r="B68" s="8" t="inlineStr">
        <is>
          <t>KPI Drivers</t>
        </is>
      </c>
      <c r="C68" s="8" t="n"/>
      <c r="D68" s="8" t="n"/>
      <c r="E68" s="8" t="n"/>
      <c r="F68" s="8" t="n"/>
      <c r="G68" s="8" t="n"/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8" t="n"/>
      <c r="S68" s="8" t="n"/>
      <c r="T68" s="8" t="n"/>
      <c r="U68" s="8" t="n"/>
      <c r="V68" s="8" t="n"/>
      <c r="W68" s="8" t="n"/>
      <c r="X68" s="8" t="n"/>
      <c r="Y68" s="8" t="n"/>
      <c r="Z68" s="8" t="n"/>
      <c r="AA68" s="8" t="n"/>
      <c r="AB68" s="8" t="n"/>
      <c r="AC68" s="8" t="n"/>
      <c r="AD68" s="8" t="n"/>
      <c r="AE68" s="8" t="n"/>
      <c r="AF68" s="8" t="n"/>
      <c r="AG68" s="8" t="n"/>
      <c r="AH68" s="8" t="n"/>
      <c r="AI68" s="8" t="n"/>
      <c r="AJ68" s="8" t="n"/>
      <c r="AK68" s="8" t="n"/>
      <c r="AL68" s="8" t="n"/>
      <c r="AN68" s="8" t="n"/>
      <c r="AO68" s="8" t="n"/>
      <c r="AP68" s="8" t="n"/>
      <c r="AQ68" s="8" t="n"/>
      <c r="AR68" s="8" t="n"/>
      <c r="AS68" s="8" t="n"/>
      <c r="AT68" s="8" t="n"/>
      <c r="AU68" s="8" t="n"/>
      <c r="AV68" s="8" t="n"/>
      <c r="AW68" s="8" t="n"/>
    </row>
    <row r="69"/>
    <row r="70">
      <c r="C70" s="6" t="inlineStr">
        <is>
          <t>Service Revenue — US ($M)</t>
        </is>
      </c>
      <c r="G70" s="35" t="n">
        <v>450.235</v>
      </c>
      <c r="H70" s="35" t="n">
        <v>465.423</v>
      </c>
      <c r="I70" s="35" t="n">
        <v>550.338</v>
      </c>
      <c r="J70" s="35" t="n">
        <v>551.508</v>
      </c>
      <c r="K70" s="35" t="n">
        <v>590.758</v>
      </c>
      <c r="L70" s="35" t="n">
        <v>630.707</v>
      </c>
      <c r="M70" s="35" t="n">
        <v>678.865</v>
      </c>
      <c r="N70" s="35" t="n">
        <v>632.835</v>
      </c>
      <c r="O70" s="35" t="n">
        <v>651.657</v>
      </c>
      <c r="P70" s="35" t="n">
        <v>705.7329999999999</v>
      </c>
      <c r="Q70" s="35" t="n">
        <v>752.077</v>
      </c>
      <c r="R70" s="35" t="n">
        <v>732.174</v>
      </c>
      <c r="S70" s="35" t="n">
        <v>762.524</v>
      </c>
      <c r="T70" s="35" t="n">
        <v>756.0359999999999</v>
      </c>
      <c r="U70" s="35" t="n">
        <v>830.6799999999999</v>
      </c>
      <c r="V70" s="35" t="n">
        <v>776.862</v>
      </c>
      <c r="W70" s="35" t="n">
        <v>859.99</v>
      </c>
      <c r="X70" s="35" t="n">
        <v>868.13</v>
      </c>
      <c r="Y70" s="35" t="n">
        <v>898.625</v>
      </c>
      <c r="Z70" s="35" t="n">
        <v>824.813</v>
      </c>
      <c r="AA70" s="35" t="n">
        <v>855.534</v>
      </c>
      <c r="AB70" s="35" t="n">
        <v>819.467</v>
      </c>
      <c r="AC70" s="35" t="n">
        <v>895.4640000000001</v>
      </c>
      <c r="AD70" s="29">
        <f>Z70*(1+AD71)</f>
        <v/>
      </c>
      <c r="AE70" s="29">
        <f>AA70*(1+AE71)</f>
        <v/>
      </c>
      <c r="AF70" s="29">
        <f>AB70*(1+AF71)</f>
        <v/>
      </c>
      <c r="AG70" s="29">
        <f>AC70*(1+AG71)</f>
        <v/>
      </c>
      <c r="AH70" s="29">
        <f>AD70*(1+AH71)</f>
        <v/>
      </c>
      <c r="AI70" s="29">
        <f>AE70*(1+AI71)</f>
        <v/>
      </c>
      <c r="AJ70" s="29">
        <f>AF70*(1+AJ71)</f>
        <v/>
      </c>
      <c r="AK70" s="29">
        <f>AG70*(1+AK71)</f>
        <v/>
      </c>
      <c r="AL70" s="29">
        <f>AH70*(1+AL71)</f>
        <v/>
      </c>
      <c r="AN70" s="35" t="n">
        <v>2017.504</v>
      </c>
      <c r="AO70" s="35" t="n">
        <v>2533.165</v>
      </c>
      <c r="AP70" s="35" t="n">
        <v>2841.641</v>
      </c>
      <c r="AQ70" s="35" t="n">
        <v>3126.102</v>
      </c>
      <c r="AR70" s="35" t="n">
        <v>3451.558</v>
      </c>
      <c r="AS70" s="29">
        <f>AA70+AB70+AC70+AD70</f>
        <v/>
      </c>
      <c r="AT70" s="29">
        <f>AE70+AF70+AG70+AH70</f>
        <v/>
      </c>
      <c r="AU70" s="29">
        <f>AI70+AJ70+AK70+AL70</f>
        <v/>
      </c>
      <c r="AV70" s="29">
        <f>AU70*(1+AV71)</f>
        <v/>
      </c>
      <c r="AW70" s="29">
        <f>AV70*(1+AW71)</f>
        <v/>
      </c>
    </row>
    <row r="71">
      <c r="D71" s="3" t="inlineStr">
        <is>
          <t>YoY growth % (driver) — hist implied; FY26 stall fading to gradual normalization</t>
        </is>
      </c>
      <c r="K71" s="40">
        <f>IFERROR(K70/G70-1,"")</f>
        <v/>
      </c>
      <c r="L71" s="40">
        <f>IFERROR(L70/H70-1,"")</f>
        <v/>
      </c>
      <c r="M71" s="40">
        <f>IFERROR(M70/I70-1,"")</f>
        <v/>
      </c>
      <c r="N71" s="40">
        <f>IFERROR(N70/J70-1,"")</f>
        <v/>
      </c>
      <c r="O71" s="40">
        <f>IFERROR(O70/K70-1,"")</f>
        <v/>
      </c>
      <c r="P71" s="40">
        <f>IFERROR(P70/L70-1,"")</f>
        <v/>
      </c>
      <c r="Q71" s="40">
        <f>IFERROR(Q70/M70-1,"")</f>
        <v/>
      </c>
      <c r="R71" s="40">
        <f>IFERROR(R70/N70-1,"")</f>
        <v/>
      </c>
      <c r="S71" s="40">
        <f>IFERROR(S70/O70-1,"")</f>
        <v/>
      </c>
      <c r="T71" s="40">
        <f>IFERROR(T70/P70-1,"")</f>
        <v/>
      </c>
      <c r="U71" s="40">
        <f>IFERROR(U70/Q70-1,"")</f>
        <v/>
      </c>
      <c r="V71" s="40">
        <f>IFERROR(V70/R70-1,"")</f>
        <v/>
      </c>
      <c r="W71" s="40">
        <f>IFERROR(W70/S70-1,"")</f>
        <v/>
      </c>
      <c r="X71" s="40">
        <f>IFERROR(X70/T70-1,"")</f>
        <v/>
      </c>
      <c r="Y71" s="40">
        <f>IFERROR(Y70/U70-1,"")</f>
        <v/>
      </c>
      <c r="Z71" s="40">
        <f>IFERROR(Z70/V70-1,"")</f>
        <v/>
      </c>
      <c r="AA71" s="40">
        <f>IFERROR(AA70/W70-1,"")</f>
        <v/>
      </c>
      <c r="AB71" s="40">
        <f>IFERROR(AB70/X70-1,"")</f>
        <v/>
      </c>
      <c r="AC71" s="40">
        <f>IFERROR(AC70/Y70-1,"")</f>
        <v/>
      </c>
      <c r="AD71" s="41" t="n">
        <v>0.01</v>
      </c>
      <c r="AE71" s="41" t="n">
        <v>0.025</v>
      </c>
      <c r="AF71" s="41" t="n">
        <v>0.03</v>
      </c>
      <c r="AG71" s="41" t="n">
        <v>0.035</v>
      </c>
      <c r="AH71" s="41" t="n">
        <v>0.04</v>
      </c>
      <c r="AI71" s="41" t="n">
        <v>0.045</v>
      </c>
      <c r="AJ71" s="41" t="n">
        <v>0.045</v>
      </c>
      <c r="AK71" s="41" t="n">
        <v>0.045</v>
      </c>
      <c r="AL71" s="41" t="n">
        <v>0.045</v>
      </c>
      <c r="AO71" s="40">
        <f>IFERROR(AO70/AN70-1,"")</f>
        <v/>
      </c>
      <c r="AP71" s="40">
        <f>IFERROR(AP70/AO70-1,"")</f>
        <v/>
      </c>
      <c r="AQ71" s="40">
        <f>IFERROR(AQ70/AP70-1,"")</f>
        <v/>
      </c>
      <c r="AR71" s="40">
        <f>IFERROR(AR70/AQ70-1,"")</f>
        <v/>
      </c>
      <c r="AS71" s="40">
        <f>IFERROR(AS70/AR70-1,"")</f>
        <v/>
      </c>
      <c r="AT71" s="40">
        <f>IFERROR(AT70/AS70-1,"")</f>
        <v/>
      </c>
      <c r="AU71" s="40">
        <f>IFERROR(AU70/AT70-1,"")</f>
        <v/>
      </c>
      <c r="AV71" s="41" t="n">
        <v>0.05</v>
      </c>
      <c r="AW71" s="41" t="n">
        <v>0.05</v>
      </c>
    </row>
    <row r="72">
      <c r="C72" s="6" t="inlineStr">
        <is>
          <t>Service Revenue — International ($M)</t>
        </is>
      </c>
      <c r="G72" s="35" t="n">
        <v>65.137</v>
      </c>
      <c r="H72" s="35" t="n">
        <v>67.178</v>
      </c>
      <c r="I72" s="35" t="n">
        <v>73.508</v>
      </c>
      <c r="J72" s="35" t="n">
        <v>68.54000000000001</v>
      </c>
      <c r="K72" s="35" t="n">
        <v>77.06</v>
      </c>
      <c r="L72" s="35" t="n">
        <v>80.383</v>
      </c>
      <c r="M72" s="35" t="n">
        <v>87.45099999999999</v>
      </c>
      <c r="N72" s="35" t="n">
        <v>74.98099999999999</v>
      </c>
      <c r="O72" s="35" t="n">
        <v>75.18300000000001</v>
      </c>
      <c r="P72" s="35" t="n">
        <v>84.06399999999999</v>
      </c>
      <c r="Q72" s="35" t="n">
        <v>95.172</v>
      </c>
      <c r="R72" s="35" t="n">
        <v>102.068</v>
      </c>
      <c r="S72" s="35" t="n">
        <v>97.012</v>
      </c>
      <c r="T72" s="35" t="n">
        <v>105.709</v>
      </c>
      <c r="U72" s="35" t="n">
        <v>115.95</v>
      </c>
      <c r="V72" s="35" t="n">
        <v>116.229</v>
      </c>
      <c r="W72" s="35" t="n">
        <v>126.346</v>
      </c>
      <c r="X72" s="35" t="n">
        <v>123.151</v>
      </c>
      <c r="Y72" s="35" t="n">
        <v>136.211</v>
      </c>
      <c r="Z72" s="35" t="n">
        <v>131.396</v>
      </c>
      <c r="AA72" s="35" t="n">
        <v>136.311</v>
      </c>
      <c r="AB72" s="35" t="n">
        <v>132.584</v>
      </c>
      <c r="AC72" s="35" t="n">
        <v>160.616</v>
      </c>
      <c r="AD72" s="29">
        <f>Z72*(1+AD73)</f>
        <v/>
      </c>
      <c r="AE72" s="29">
        <f>AA72*(1+AE73)</f>
        <v/>
      </c>
      <c r="AF72" s="29">
        <f>AB72*(1+AF73)</f>
        <v/>
      </c>
      <c r="AG72" s="29">
        <f>AC72*(1+AG73)</f>
        <v/>
      </c>
      <c r="AH72" s="29">
        <f>AD72*(1+AH73)</f>
        <v/>
      </c>
      <c r="AI72" s="29">
        <f>AE72*(1+AI73)</f>
        <v/>
      </c>
      <c r="AJ72" s="29">
        <f>AF72*(1+AJ73)</f>
        <v/>
      </c>
      <c r="AK72" s="29">
        <f>AG72*(1+AK73)</f>
        <v/>
      </c>
      <c r="AL72" s="29">
        <f>AH72*(1+AL73)</f>
        <v/>
      </c>
      <c r="AN72" s="35" t="n">
        <v>274.363</v>
      </c>
      <c r="AO72" s="35" t="n">
        <v>319.875</v>
      </c>
      <c r="AP72" s="35" t="n">
        <v>356.487</v>
      </c>
      <c r="AQ72" s="35" t="n">
        <v>434.9</v>
      </c>
      <c r="AR72" s="35" t="n">
        <v>517.104</v>
      </c>
      <c r="AS72" s="29">
        <f>AA72+AB72+AC72+AD72</f>
        <v/>
      </c>
      <c r="AT72" s="29">
        <f>AE72+AF72+AG72+AH72</f>
        <v/>
      </c>
      <c r="AU72" s="29">
        <f>AI72+AJ72+AK72+AL72</f>
        <v/>
      </c>
      <c r="AV72" s="29">
        <f>AU72*(1+AV73)</f>
        <v/>
      </c>
      <c r="AW72" s="29">
        <f>AV72*(1+AW73)</f>
        <v/>
      </c>
    </row>
    <row r="73">
      <c r="D73" s="3" t="inlineStr">
        <is>
          <t>YoY growth % (driver) — double-digit decaying to high-single</t>
        </is>
      </c>
      <c r="K73" s="40">
        <f>IFERROR(K72/G72-1,"")</f>
        <v/>
      </c>
      <c r="L73" s="40">
        <f>IFERROR(L72/H72-1,"")</f>
        <v/>
      </c>
      <c r="M73" s="40">
        <f>IFERROR(M72/I72-1,"")</f>
        <v/>
      </c>
      <c r="N73" s="40">
        <f>IFERROR(N72/J72-1,"")</f>
        <v/>
      </c>
      <c r="O73" s="40">
        <f>IFERROR(O72/K72-1,"")</f>
        <v/>
      </c>
      <c r="P73" s="40">
        <f>IFERROR(P72/L72-1,"")</f>
        <v/>
      </c>
      <c r="Q73" s="40">
        <f>IFERROR(Q72/M72-1,"")</f>
        <v/>
      </c>
      <c r="R73" s="40">
        <f>IFERROR(R72/N72-1,"")</f>
        <v/>
      </c>
      <c r="S73" s="40">
        <f>IFERROR(S72/O72-1,"")</f>
        <v/>
      </c>
      <c r="T73" s="40">
        <f>IFERROR(T72/P72-1,"")</f>
        <v/>
      </c>
      <c r="U73" s="40">
        <f>IFERROR(U72/Q72-1,"")</f>
        <v/>
      </c>
      <c r="V73" s="40">
        <f>IFERROR(V72/R72-1,"")</f>
        <v/>
      </c>
      <c r="W73" s="40">
        <f>IFERROR(W72/S72-1,"")</f>
        <v/>
      </c>
      <c r="X73" s="40">
        <f>IFERROR(X72/T72-1,"")</f>
        <v/>
      </c>
      <c r="Y73" s="40">
        <f>IFERROR(Y72/U72-1,"")</f>
        <v/>
      </c>
      <c r="Z73" s="40">
        <f>IFERROR(Z72/V72-1,"")</f>
        <v/>
      </c>
      <c r="AA73" s="40">
        <f>IFERROR(AA72/W72-1,"")</f>
        <v/>
      </c>
      <c r="AB73" s="40">
        <f>IFERROR(AB72/X72-1,"")</f>
        <v/>
      </c>
      <c r="AC73" s="40">
        <f>IFERROR(AC72/Y72-1,"")</f>
        <v/>
      </c>
      <c r="AD73" s="41" t="n">
        <v>0.1</v>
      </c>
      <c r="AE73" s="41" t="n">
        <v>0.09</v>
      </c>
      <c r="AF73" s="41" t="n">
        <v>0.09</v>
      </c>
      <c r="AG73" s="41" t="n">
        <v>0.08500000000000001</v>
      </c>
      <c r="AH73" s="41" t="n">
        <v>0.08</v>
      </c>
      <c r="AI73" s="41" t="n">
        <v>0.075</v>
      </c>
      <c r="AJ73" s="41" t="n">
        <v>0.075</v>
      </c>
      <c r="AK73" s="41" t="n">
        <v>0.075</v>
      </c>
      <c r="AL73" s="41" t="n">
        <v>0.075</v>
      </c>
      <c r="AO73" s="40">
        <f>IFERROR(AO72/AN72-1,"")</f>
        <v/>
      </c>
      <c r="AP73" s="40">
        <f>IFERROR(AP72/AO72-1,"")</f>
        <v/>
      </c>
      <c r="AQ73" s="40">
        <f>IFERROR(AQ72/AP72-1,"")</f>
        <v/>
      </c>
      <c r="AR73" s="40">
        <f>IFERROR(AR72/AQ72-1,"")</f>
        <v/>
      </c>
      <c r="AS73" s="40">
        <f>IFERROR(AS72/AR72-1,"")</f>
        <v/>
      </c>
      <c r="AT73" s="40">
        <f>IFERROR(AT72/AS72-1,"")</f>
        <v/>
      </c>
      <c r="AU73" s="40">
        <f>IFERROR(AU72/AT72-1,"")</f>
        <v/>
      </c>
      <c r="AV73" s="41" t="n">
        <v>0.07000000000000001</v>
      </c>
      <c r="AW73" s="41" t="n">
        <v>0.065</v>
      </c>
    </row>
    <row r="74">
      <c r="C74" s="6" t="inlineStr">
        <is>
          <t>Vehicle Sales — US ($M)</t>
        </is>
      </c>
      <c r="G74" s="35" t="n">
        <v>47.02</v>
      </c>
      <c r="H74" s="35" t="n">
        <v>52.5</v>
      </c>
      <c r="I74" s="35" t="n">
        <v>71.61499999999999</v>
      </c>
      <c r="J74" s="35" t="n">
        <v>83.43300000000001</v>
      </c>
      <c r="K74" s="35" t="n">
        <v>87.703</v>
      </c>
      <c r="L74" s="35" t="n">
        <v>96.679</v>
      </c>
      <c r="M74" s="35" t="n">
        <v>111.385</v>
      </c>
      <c r="N74" s="35" t="n">
        <v>116.218</v>
      </c>
      <c r="O74" s="35" t="n">
        <v>97.19199999999999</v>
      </c>
      <c r="P74" s="35" t="n">
        <v>82.196</v>
      </c>
      <c r="Q74" s="35" t="n">
        <v>81.681</v>
      </c>
      <c r="R74" s="35" t="n">
        <v>86.938</v>
      </c>
      <c r="S74" s="35" t="n">
        <v>78.38200000000001</v>
      </c>
      <c r="T74" s="35" t="n">
        <v>74.69</v>
      </c>
      <c r="U74" s="35" t="n">
        <v>88.236</v>
      </c>
      <c r="V74" s="35" t="n">
        <v>97.325</v>
      </c>
      <c r="W74" s="35" t="n">
        <v>87.54900000000001</v>
      </c>
      <c r="X74" s="35" t="n">
        <v>106.715</v>
      </c>
      <c r="Y74" s="35" t="n">
        <v>107.832</v>
      </c>
      <c r="Z74" s="35" t="n">
        <v>101.45</v>
      </c>
      <c r="AA74" s="35" t="n">
        <v>97.08</v>
      </c>
      <c r="AB74" s="35" t="n">
        <v>102.153</v>
      </c>
      <c r="AC74" s="35" t="n">
        <v>107.398</v>
      </c>
      <c r="AD74" s="29">
        <f>Z74*(1+AD75)</f>
        <v/>
      </c>
      <c r="AE74" s="29">
        <f>AA74*(1+AE75)</f>
        <v/>
      </c>
      <c r="AF74" s="29">
        <f>AB74*(1+AF75)</f>
        <v/>
      </c>
      <c r="AG74" s="29">
        <f>AC74*(1+AG75)</f>
        <v/>
      </c>
      <c r="AH74" s="29">
        <f>AD74*(1+AH75)</f>
        <v/>
      </c>
      <c r="AI74" s="29">
        <f>AE74*(1+AI75)</f>
        <v/>
      </c>
      <c r="AJ74" s="29">
        <f>AF74*(1+AJ75)</f>
        <v/>
      </c>
      <c r="AK74" s="29">
        <f>AG74*(1+AK75)</f>
        <v/>
      </c>
      <c r="AL74" s="29">
        <f>AH74*(1+AL75)</f>
        <v/>
      </c>
      <c r="AN74" s="35" t="n">
        <v>254.568</v>
      </c>
      <c r="AO74" s="35" t="n">
        <v>411.985</v>
      </c>
      <c r="AP74" s="35" t="n">
        <v>348.007</v>
      </c>
      <c r="AQ74" s="35" t="n">
        <v>338.633</v>
      </c>
      <c r="AR74" s="35" t="n">
        <v>403.546</v>
      </c>
      <c r="AS74" s="29">
        <f>AA74+AB74+AC74+AD74</f>
        <v/>
      </c>
      <c r="AT74" s="29">
        <f>AE74+AF74+AG74+AH74</f>
        <v/>
      </c>
      <c r="AU74" s="29">
        <f>AI74+AJ74+AK74+AL74</f>
        <v/>
      </c>
      <c r="AV74" s="29">
        <f>AU74*(1+AV75)</f>
        <v/>
      </c>
      <c r="AW74" s="29">
        <f>AV74*(1+AW75)</f>
        <v/>
      </c>
    </row>
    <row r="75">
      <c r="D75" s="3" t="inlineStr">
        <is>
          <t>YoY growth % (driver) — principal-basis pass-through, ~0-3% gross margin</t>
        </is>
      </c>
      <c r="K75" s="40">
        <f>IFERROR(K74/G74-1,"")</f>
        <v/>
      </c>
      <c r="L75" s="40">
        <f>IFERROR(L74/H74-1,"")</f>
        <v/>
      </c>
      <c r="M75" s="40">
        <f>IFERROR(M74/I74-1,"")</f>
        <v/>
      </c>
      <c r="N75" s="40">
        <f>IFERROR(N74/J74-1,"")</f>
        <v/>
      </c>
      <c r="O75" s="40">
        <f>IFERROR(O74/K74-1,"")</f>
        <v/>
      </c>
      <c r="P75" s="40">
        <f>IFERROR(P74/L74-1,"")</f>
        <v/>
      </c>
      <c r="Q75" s="40">
        <f>IFERROR(Q74/M74-1,"")</f>
        <v/>
      </c>
      <c r="R75" s="40">
        <f>IFERROR(R74/N74-1,"")</f>
        <v/>
      </c>
      <c r="S75" s="40">
        <f>IFERROR(S74/O74-1,"")</f>
        <v/>
      </c>
      <c r="T75" s="40">
        <f>IFERROR(T74/P74-1,"")</f>
        <v/>
      </c>
      <c r="U75" s="40">
        <f>IFERROR(U74/Q74-1,"")</f>
        <v/>
      </c>
      <c r="V75" s="40">
        <f>IFERROR(V74/R74-1,"")</f>
        <v/>
      </c>
      <c r="W75" s="40">
        <f>IFERROR(W74/S74-1,"")</f>
        <v/>
      </c>
      <c r="X75" s="40">
        <f>IFERROR(X74/T74-1,"")</f>
        <v/>
      </c>
      <c r="Y75" s="40">
        <f>IFERROR(Y74/U74-1,"")</f>
        <v/>
      </c>
      <c r="Z75" s="40">
        <f>IFERROR(Z74/V74-1,"")</f>
        <v/>
      </c>
      <c r="AA75" s="40">
        <f>IFERROR(AA74/W74-1,"")</f>
        <v/>
      </c>
      <c r="AB75" s="40">
        <f>IFERROR(AB74/X74-1,"")</f>
        <v/>
      </c>
      <c r="AC75" s="40">
        <f>IFERROR(AC74/Y74-1,"")</f>
        <v/>
      </c>
      <c r="AD75" s="41" t="n">
        <v>-0.02</v>
      </c>
      <c r="AE75" s="41" t="n">
        <v>0</v>
      </c>
      <c r="AF75" s="41" t="n">
        <v>0.01</v>
      </c>
      <c r="AG75" s="41" t="n">
        <v>0.015</v>
      </c>
      <c r="AH75" s="41" t="n">
        <v>0.02</v>
      </c>
      <c r="AI75" s="41" t="n">
        <v>0.025</v>
      </c>
      <c r="AJ75" s="41" t="n">
        <v>0.025</v>
      </c>
      <c r="AK75" s="41" t="n">
        <v>0.025</v>
      </c>
      <c r="AL75" s="41" t="n">
        <v>0.025</v>
      </c>
      <c r="AO75" s="40">
        <f>IFERROR(AO74/AN74-1,"")</f>
        <v/>
      </c>
      <c r="AP75" s="40">
        <f>IFERROR(AP74/AO74-1,"")</f>
        <v/>
      </c>
      <c r="AQ75" s="40">
        <f>IFERROR(AQ74/AP74-1,"")</f>
        <v/>
      </c>
      <c r="AR75" s="40">
        <f>IFERROR(AR74/AQ74-1,"")</f>
        <v/>
      </c>
      <c r="AS75" s="40">
        <f>IFERROR(AS74/AR74-1,"")</f>
        <v/>
      </c>
      <c r="AT75" s="40">
        <f>IFERROR(AT74/AS74-1,"")</f>
        <v/>
      </c>
      <c r="AU75" s="40">
        <f>IFERROR(AU74/AT74-1,"")</f>
        <v/>
      </c>
      <c r="AV75" s="41" t="n">
        <v>0.03</v>
      </c>
      <c r="AW75" s="41" t="n">
        <v>0.03</v>
      </c>
    </row>
    <row r="76">
      <c r="C76" s="6" t="inlineStr">
        <is>
          <t>Vehicle Sales — International ($M)</t>
        </is>
      </c>
      <c r="G76" s="35" t="n">
        <v>30.548</v>
      </c>
      <c r="H76" s="35" t="n">
        <v>31.93</v>
      </c>
      <c r="I76" s="35" t="n">
        <v>38.449</v>
      </c>
      <c r="J76" s="35" t="n">
        <v>45.149</v>
      </c>
      <c r="K76" s="35" t="n">
        <v>54.611</v>
      </c>
      <c r="L76" s="35" t="n">
        <v>59.691</v>
      </c>
      <c r="M76" s="35" t="n">
        <v>62.24</v>
      </c>
      <c r="N76" s="35" t="n">
        <v>59.354</v>
      </c>
      <c r="O76" s="35" t="n">
        <v>69.34</v>
      </c>
      <c r="P76" s="35" t="n">
        <v>84.73099999999999</v>
      </c>
      <c r="Q76" s="35" t="n">
        <v>92.901</v>
      </c>
      <c r="R76" s="35" t="n">
        <v>76.411</v>
      </c>
      <c r="S76" s="35" t="n">
        <v>82.498</v>
      </c>
      <c r="T76" s="35" t="n">
        <v>83.714</v>
      </c>
      <c r="U76" s="35" t="n">
        <v>92.393</v>
      </c>
      <c r="V76" s="35" t="n">
        <v>78.583</v>
      </c>
      <c r="W76" s="35" t="n">
        <v>72.944</v>
      </c>
      <c r="X76" s="35" t="n">
        <v>65.31999999999999</v>
      </c>
      <c r="Y76" s="35" t="n">
        <v>69.048</v>
      </c>
      <c r="Z76" s="35" t="n">
        <v>67.438</v>
      </c>
      <c r="AA76" s="35" t="n">
        <v>66.105</v>
      </c>
      <c r="AB76" s="35" t="n">
        <v>67.47</v>
      </c>
      <c r="AC76" s="35" t="n">
        <v>73.58799999999999</v>
      </c>
      <c r="AD76" s="29">
        <f>Z76*(1+AD77)</f>
        <v/>
      </c>
      <c r="AE76" s="29">
        <f>AA76*(1+AE77)</f>
        <v/>
      </c>
      <c r="AF76" s="29">
        <f>AB76*(1+AF77)</f>
        <v/>
      </c>
      <c r="AG76" s="29">
        <f>AC76*(1+AG77)</f>
        <v/>
      </c>
      <c r="AH76" s="29">
        <f>AD76*(1+AH77)</f>
        <v/>
      </c>
      <c r="AI76" s="29">
        <f>AE76*(1+AI77)</f>
        <v/>
      </c>
      <c r="AJ76" s="29">
        <f>AF76*(1+AJ77)</f>
        <v/>
      </c>
      <c r="AK76" s="29">
        <f>AG76*(1+AK77)</f>
        <v/>
      </c>
      <c r="AL76" s="29">
        <f>AH76*(1+AL77)</f>
        <v/>
      </c>
      <c r="AN76" s="35" t="n">
        <v>146.076</v>
      </c>
      <c r="AO76" s="35" t="n">
        <v>235.896</v>
      </c>
      <c r="AP76" s="35" t="n">
        <v>323.383</v>
      </c>
      <c r="AQ76" s="35" t="n">
        <v>337.188</v>
      </c>
      <c r="AR76" s="35" t="n">
        <v>274.75</v>
      </c>
      <c r="AS76" s="29">
        <f>AA76+AB76+AC76+AD76</f>
        <v/>
      </c>
      <c r="AT76" s="29">
        <f>AE76+AF76+AG76+AH76</f>
        <v/>
      </c>
      <c r="AU76" s="29">
        <f>AI76+AJ76+AK76+AL76</f>
        <v/>
      </c>
      <c r="AV76" s="29">
        <f>AU76*(1+AV77)</f>
        <v/>
      </c>
      <c r="AW76" s="29">
        <f>AV76*(1+AW77)</f>
        <v/>
      </c>
    </row>
    <row r="77">
      <c r="D77" s="3" t="inlineStr">
        <is>
          <t>YoY growth % (driver)</t>
        </is>
      </c>
      <c r="K77" s="40">
        <f>IFERROR(K76/G76-1,"")</f>
        <v/>
      </c>
      <c r="L77" s="40">
        <f>IFERROR(L76/H76-1,"")</f>
        <v/>
      </c>
      <c r="M77" s="40">
        <f>IFERROR(M76/I76-1,"")</f>
        <v/>
      </c>
      <c r="N77" s="40">
        <f>IFERROR(N76/J76-1,"")</f>
        <v/>
      </c>
      <c r="O77" s="40">
        <f>IFERROR(O76/K76-1,"")</f>
        <v/>
      </c>
      <c r="P77" s="40">
        <f>IFERROR(P76/L76-1,"")</f>
        <v/>
      </c>
      <c r="Q77" s="40">
        <f>IFERROR(Q76/M76-1,"")</f>
        <v/>
      </c>
      <c r="R77" s="40">
        <f>IFERROR(R76/N76-1,"")</f>
        <v/>
      </c>
      <c r="S77" s="40">
        <f>IFERROR(S76/O76-1,"")</f>
        <v/>
      </c>
      <c r="T77" s="40">
        <f>IFERROR(T76/P76-1,"")</f>
        <v/>
      </c>
      <c r="U77" s="40">
        <f>IFERROR(U76/Q76-1,"")</f>
        <v/>
      </c>
      <c r="V77" s="40">
        <f>IFERROR(V76/R76-1,"")</f>
        <v/>
      </c>
      <c r="W77" s="40">
        <f>IFERROR(W76/S76-1,"")</f>
        <v/>
      </c>
      <c r="X77" s="40">
        <f>IFERROR(X76/T76-1,"")</f>
        <v/>
      </c>
      <c r="Y77" s="40">
        <f>IFERROR(Y76/U76-1,"")</f>
        <v/>
      </c>
      <c r="Z77" s="40">
        <f>IFERROR(Z76/V76-1,"")</f>
        <v/>
      </c>
      <c r="AA77" s="40">
        <f>IFERROR(AA76/W76-1,"")</f>
        <v/>
      </c>
      <c r="AB77" s="40">
        <f>IFERROR(AB76/X76-1,"")</f>
        <v/>
      </c>
      <c r="AC77" s="40">
        <f>IFERROR(AC76/Y76-1,"")</f>
        <v/>
      </c>
      <c r="AD77" s="41" t="n">
        <v>0.04</v>
      </c>
      <c r="AE77" s="41" t="n">
        <v>0.04</v>
      </c>
      <c r="AF77" s="41" t="n">
        <v>0.04</v>
      </c>
      <c r="AG77" s="41" t="n">
        <v>0.04</v>
      </c>
      <c r="AH77" s="41" t="n">
        <v>0.04</v>
      </c>
      <c r="AI77" s="41" t="n">
        <v>0.04</v>
      </c>
      <c r="AJ77" s="41" t="n">
        <v>0.04</v>
      </c>
      <c r="AK77" s="41" t="n">
        <v>0.04</v>
      </c>
      <c r="AL77" s="41" t="n">
        <v>0.04</v>
      </c>
      <c r="AO77" s="40">
        <f>IFERROR(AO76/AN76-1,"")</f>
        <v/>
      </c>
      <c r="AP77" s="40">
        <f>IFERROR(AP76/AO76-1,"")</f>
        <v/>
      </c>
      <c r="AQ77" s="40">
        <f>IFERROR(AQ76/AP76-1,"")</f>
        <v/>
      </c>
      <c r="AR77" s="40">
        <f>IFERROR(AR76/AQ76-1,"")</f>
        <v/>
      </c>
      <c r="AS77" s="40">
        <f>IFERROR(AS76/AR76-1,"")</f>
        <v/>
      </c>
      <c r="AT77" s="40">
        <f>IFERROR(AT76/AS76-1,"")</f>
        <v/>
      </c>
      <c r="AU77" s="40">
        <f>IFERROR(AU76/AT76-1,"")</f>
        <v/>
      </c>
      <c r="AV77" s="41" t="n">
        <v>0.04</v>
      </c>
      <c r="AW77" s="41" t="n">
        <v>0.04</v>
      </c>
    </row>
    <row r="78">
      <c r="C78" s="6" t="inlineStr">
        <is>
          <t>Total Service Revenues ($M, derived = US + Intl)</t>
        </is>
      </c>
      <c r="G78" s="33">
        <f>G70+G72</f>
        <v/>
      </c>
      <c r="H78" s="33">
        <f>H70+H72</f>
        <v/>
      </c>
      <c r="I78" s="33">
        <f>I70+I72</f>
        <v/>
      </c>
      <c r="J78" s="33">
        <f>J70+J72</f>
        <v/>
      </c>
      <c r="K78" s="33">
        <f>K70+K72</f>
        <v/>
      </c>
      <c r="L78" s="33">
        <f>L70+L72</f>
        <v/>
      </c>
      <c r="M78" s="33">
        <f>M70+M72</f>
        <v/>
      </c>
      <c r="N78" s="33">
        <f>N70+N72</f>
        <v/>
      </c>
      <c r="O78" s="33">
        <f>O70+O72</f>
        <v/>
      </c>
      <c r="P78" s="33">
        <f>P70+P72</f>
        <v/>
      </c>
      <c r="Q78" s="33">
        <f>Q70+Q72</f>
        <v/>
      </c>
      <c r="R78" s="33">
        <f>R70+R72</f>
        <v/>
      </c>
      <c r="S78" s="33">
        <f>S70+S72</f>
        <v/>
      </c>
      <c r="T78" s="33">
        <f>T70+T72</f>
        <v/>
      </c>
      <c r="U78" s="33">
        <f>U70+U72</f>
        <v/>
      </c>
      <c r="V78" s="33">
        <f>V70+V72</f>
        <v/>
      </c>
      <c r="W78" s="33">
        <f>W70+W72</f>
        <v/>
      </c>
      <c r="X78" s="33">
        <f>X70+X72</f>
        <v/>
      </c>
      <c r="Y78" s="33">
        <f>Y70+Y72</f>
        <v/>
      </c>
      <c r="Z78" s="33">
        <f>Z70+Z72</f>
        <v/>
      </c>
      <c r="AA78" s="33">
        <f>AA70+AA72</f>
        <v/>
      </c>
      <c r="AB78" s="33">
        <f>AB70+AB72</f>
        <v/>
      </c>
      <c r="AC78" s="33">
        <f>AC70+AC72</f>
        <v/>
      </c>
      <c r="AD78" s="33">
        <f>AD70+AD72</f>
        <v/>
      </c>
      <c r="AE78" s="33">
        <f>AE70+AE72</f>
        <v/>
      </c>
      <c r="AF78" s="33">
        <f>AF70+AF72</f>
        <v/>
      </c>
      <c r="AG78" s="33">
        <f>AG70+AG72</f>
        <v/>
      </c>
      <c r="AH78" s="33">
        <f>AH70+AH72</f>
        <v/>
      </c>
      <c r="AI78" s="33">
        <f>AI70+AI72</f>
        <v/>
      </c>
      <c r="AJ78" s="33">
        <f>AJ70+AJ72</f>
        <v/>
      </c>
      <c r="AK78" s="33">
        <f>AK70+AK72</f>
        <v/>
      </c>
      <c r="AL78" s="33">
        <f>AL70+AL72</f>
        <v/>
      </c>
      <c r="AN78" s="33">
        <f>AN70+AN72</f>
        <v/>
      </c>
      <c r="AO78" s="33">
        <f>AO70+AO72</f>
        <v/>
      </c>
      <c r="AP78" s="33">
        <f>AP70+AP72</f>
        <v/>
      </c>
      <c r="AQ78" s="33">
        <f>AQ70+AQ72</f>
        <v/>
      </c>
      <c r="AR78" s="33">
        <f>AR70+AR72</f>
        <v/>
      </c>
      <c r="AS78" s="33">
        <f>AS70+AS72</f>
        <v/>
      </c>
      <c r="AT78" s="33">
        <f>AT70+AT72</f>
        <v/>
      </c>
      <c r="AU78" s="33">
        <f>AU70+AU72</f>
        <v/>
      </c>
      <c r="AV78" s="33">
        <f>AV70+AV72</f>
        <v/>
      </c>
      <c r="AW78" s="33">
        <f>AW70+AW72</f>
        <v/>
      </c>
    </row>
    <row r="79">
      <c r="C79" s="6" t="inlineStr">
        <is>
          <t>Total Vehicle Sales ($M, derived = US + Intl)</t>
        </is>
      </c>
      <c r="G79" s="33">
        <f>G74+G76</f>
        <v/>
      </c>
      <c r="H79" s="33">
        <f>H74+H76</f>
        <v/>
      </c>
      <c r="I79" s="33">
        <f>I74+I76</f>
        <v/>
      </c>
      <c r="J79" s="33">
        <f>J74+J76</f>
        <v/>
      </c>
      <c r="K79" s="33">
        <f>K74+K76</f>
        <v/>
      </c>
      <c r="L79" s="33">
        <f>L74+L76</f>
        <v/>
      </c>
      <c r="M79" s="33">
        <f>M74+M76</f>
        <v/>
      </c>
      <c r="N79" s="33">
        <f>N74+N76</f>
        <v/>
      </c>
      <c r="O79" s="33">
        <f>O74+O76</f>
        <v/>
      </c>
      <c r="P79" s="33">
        <f>P74+P76</f>
        <v/>
      </c>
      <c r="Q79" s="33">
        <f>Q74+Q76</f>
        <v/>
      </c>
      <c r="R79" s="33">
        <f>R74+R76</f>
        <v/>
      </c>
      <c r="S79" s="33">
        <f>S74+S76</f>
        <v/>
      </c>
      <c r="T79" s="33">
        <f>T74+T76</f>
        <v/>
      </c>
      <c r="U79" s="33">
        <f>U74+U76</f>
        <v/>
      </c>
      <c r="V79" s="33">
        <f>V74+V76</f>
        <v/>
      </c>
      <c r="W79" s="33">
        <f>W74+W76</f>
        <v/>
      </c>
      <c r="X79" s="33">
        <f>X74+X76</f>
        <v/>
      </c>
      <c r="Y79" s="33">
        <f>Y74+Y76</f>
        <v/>
      </c>
      <c r="Z79" s="33">
        <f>Z74+Z76</f>
        <v/>
      </c>
      <c r="AA79" s="33">
        <f>AA74+AA76</f>
        <v/>
      </c>
      <c r="AB79" s="33">
        <f>AB74+AB76</f>
        <v/>
      </c>
      <c r="AC79" s="33">
        <f>AC74+AC76</f>
        <v/>
      </c>
      <c r="AD79" s="33">
        <f>AD74+AD76</f>
        <v/>
      </c>
      <c r="AE79" s="33">
        <f>AE74+AE76</f>
        <v/>
      </c>
      <c r="AF79" s="33">
        <f>AF74+AF76</f>
        <v/>
      </c>
      <c r="AG79" s="33">
        <f>AG74+AG76</f>
        <v/>
      </c>
      <c r="AH79" s="33">
        <f>AH74+AH76</f>
        <v/>
      </c>
      <c r="AI79" s="33">
        <f>AI74+AI76</f>
        <v/>
      </c>
      <c r="AJ79" s="33">
        <f>AJ74+AJ76</f>
        <v/>
      </c>
      <c r="AK79" s="33">
        <f>AK74+AK76</f>
        <v/>
      </c>
      <c r="AL79" s="33">
        <f>AL74+AL76</f>
        <v/>
      </c>
      <c r="AN79" s="33">
        <f>AN74+AN76</f>
        <v/>
      </c>
      <c r="AO79" s="33">
        <f>AO74+AO76</f>
        <v/>
      </c>
      <c r="AP79" s="33">
        <f>AP74+AP76</f>
        <v/>
      </c>
      <c r="AQ79" s="33">
        <f>AQ74+AQ76</f>
        <v/>
      </c>
      <c r="AR79" s="33">
        <f>AR74+AR76</f>
        <v/>
      </c>
      <c r="AS79" s="33">
        <f>AS74+AS76</f>
        <v/>
      </c>
      <c r="AT79" s="33">
        <f>AT74+AT76</f>
        <v/>
      </c>
      <c r="AU79" s="33">
        <f>AU74+AU76</f>
        <v/>
      </c>
      <c r="AV79" s="33">
        <f>AV74+AV76</f>
        <v/>
      </c>
      <c r="AW79" s="33">
        <f>AW74+AW76</f>
        <v/>
      </c>
    </row>
    <row r="80">
      <c r="D80" s="3" t="inlineStr">
        <is>
          <t>Recon: KPI Service + Vehicle totals vs IS revenue rows</t>
        </is>
      </c>
      <c r="G80" s="48">
        <f>IFERROR((G78+G79)-(G10+G11),"")</f>
        <v/>
      </c>
      <c r="H80" s="48">
        <f>IFERROR((H78+H79)-(H10+H11),"")</f>
        <v/>
      </c>
      <c r="I80" s="48">
        <f>IFERROR((I78+I79)-(I10+I11),"")</f>
        <v/>
      </c>
      <c r="J80" s="48">
        <f>IFERROR((J78+J79)-(J10+J11),"")</f>
        <v/>
      </c>
      <c r="K80" s="48">
        <f>IFERROR((K78+K79)-(K10+K11),"")</f>
        <v/>
      </c>
      <c r="L80" s="48">
        <f>IFERROR((L78+L79)-(L10+L11),"")</f>
        <v/>
      </c>
      <c r="M80" s="48">
        <f>IFERROR((M78+M79)-(M10+M11),"")</f>
        <v/>
      </c>
      <c r="N80" s="48">
        <f>IFERROR((N78+N79)-(N10+N11),"")</f>
        <v/>
      </c>
      <c r="O80" s="48">
        <f>IFERROR((O78+O79)-(O10+O11),"")</f>
        <v/>
      </c>
      <c r="P80" s="48">
        <f>IFERROR((P78+P79)-(P10+P11),"")</f>
        <v/>
      </c>
      <c r="Q80" s="48">
        <f>IFERROR((Q78+Q79)-(Q10+Q11),"")</f>
        <v/>
      </c>
      <c r="R80" s="48">
        <f>IFERROR((R78+R79)-(R10+R11),"")</f>
        <v/>
      </c>
      <c r="S80" s="48">
        <f>IFERROR((S78+S79)-(S10+S11),"")</f>
        <v/>
      </c>
      <c r="T80" s="48">
        <f>IFERROR((T78+T79)-(T10+T11),"")</f>
        <v/>
      </c>
      <c r="U80" s="48">
        <f>IFERROR((U78+U79)-(U10+U11),"")</f>
        <v/>
      </c>
      <c r="V80" s="48">
        <f>IFERROR((V78+V79)-(V10+V11),"")</f>
        <v/>
      </c>
      <c r="W80" s="48">
        <f>IFERROR((W78+W79)-(W10+W11),"")</f>
        <v/>
      </c>
      <c r="X80" s="48">
        <f>IFERROR((X78+X79)-(X10+X11),"")</f>
        <v/>
      </c>
      <c r="Y80" s="48">
        <f>IFERROR((Y78+Y79)-(Y10+Y11),"")</f>
        <v/>
      </c>
      <c r="Z80" s="48">
        <f>IFERROR((Z78+Z79)-(Z10+Z11),"")</f>
        <v/>
      </c>
      <c r="AA80" s="48">
        <f>IFERROR((AA78+AA79)-(AA10+AA11),"")</f>
        <v/>
      </c>
      <c r="AB80" s="48">
        <f>IFERROR((AB78+AB79)-(AB10+AB11),"")</f>
        <v/>
      </c>
      <c r="AC80" s="48">
        <f>IFERROR((AC78+AC79)-(AC10+AC11),"")</f>
        <v/>
      </c>
      <c r="AD80" s="48">
        <f>IFERROR((AD78+AD79)-(AD10+AD11),"")</f>
        <v/>
      </c>
      <c r="AE80" s="48">
        <f>IFERROR((AE78+AE79)-(AE10+AE11),"")</f>
        <v/>
      </c>
      <c r="AF80" s="48">
        <f>IFERROR((AF78+AF79)-(AF10+AF11),"")</f>
        <v/>
      </c>
      <c r="AG80" s="48">
        <f>IFERROR((AG78+AG79)-(AG10+AG11),"")</f>
        <v/>
      </c>
      <c r="AH80" s="48">
        <f>IFERROR((AH78+AH79)-(AH10+AH11),"")</f>
        <v/>
      </c>
      <c r="AI80" s="48">
        <f>IFERROR((AI78+AI79)-(AI10+AI11),"")</f>
        <v/>
      </c>
      <c r="AJ80" s="48">
        <f>IFERROR((AJ78+AJ79)-(AJ10+AJ11),"")</f>
        <v/>
      </c>
      <c r="AK80" s="48">
        <f>IFERROR((AK78+AK79)-(AK10+AK11),"")</f>
        <v/>
      </c>
      <c r="AL80" s="48">
        <f>IFERROR((AL78+AL79)-(AL10+AL11),"")</f>
        <v/>
      </c>
      <c r="AN80" s="48">
        <f>IFERROR((AN78+AN79)-(AN10+AN11),"")</f>
        <v/>
      </c>
      <c r="AO80" s="48">
        <f>IFERROR((AO78+AO79)-(AO10+AO11),"")</f>
        <v/>
      </c>
      <c r="AP80" s="48">
        <f>IFERROR((AP78+AP79)-(AP10+AP11),"")</f>
        <v/>
      </c>
      <c r="AQ80" s="48">
        <f>IFERROR((AQ78+AQ79)-(AQ10+AQ11),"")</f>
        <v/>
      </c>
      <c r="AR80" s="48">
        <f>IFERROR((AR78+AR79)-(AR10+AR11),"")</f>
        <v/>
      </c>
      <c r="AS80" s="48">
        <f>IFERROR((AS78+AS79)-(AS10+AS11),"")</f>
        <v/>
      </c>
      <c r="AT80" s="48">
        <f>IFERROR((AT78+AT79)-(AT10+AT11),"")</f>
        <v/>
      </c>
      <c r="AU80" s="48">
        <f>IFERROR((AU78+AU79)-(AU10+AU11),"")</f>
        <v/>
      </c>
      <c r="AV80" s="48">
        <f>IFERROR((AV78+AV79)-(AV10+AV11),"")</f>
        <v/>
      </c>
      <c r="AW80" s="48">
        <f>IFERROR((AW78+AW79)-(AW10+AW11),"")</f>
        <v/>
      </c>
    </row>
    <row r="81"/>
    <row r="82"/>
    <row r="83">
      <c r="B83" s="18" t="inlineStr">
        <is>
          <t>Balance Sheet</t>
        </is>
      </c>
      <c r="C83" s="18" t="n"/>
      <c r="D83" s="18" t="n"/>
      <c r="E83" s="18" t="n"/>
      <c r="F83" s="18" t="n"/>
      <c r="G83" s="18" t="n"/>
      <c r="H83" s="18" t="n"/>
      <c r="I83" s="18" t="n"/>
      <c r="J83" s="18" t="n"/>
      <c r="K83" s="18" t="n"/>
      <c r="L83" s="18" t="n"/>
      <c r="M83" s="18" t="n"/>
      <c r="N83" s="18" t="n"/>
      <c r="O83" s="18" t="n"/>
      <c r="P83" s="18" t="n"/>
      <c r="Q83" s="18" t="n"/>
      <c r="R83" s="18" t="n"/>
      <c r="S83" s="18" t="n"/>
      <c r="T83" s="18" t="n"/>
      <c r="U83" s="18" t="n"/>
      <c r="V83" s="18" t="n"/>
      <c r="W83" s="18" t="n"/>
      <c r="X83" s="18" t="n"/>
      <c r="Y83" s="18" t="n"/>
      <c r="Z83" s="18" t="n"/>
      <c r="AA83" s="18" t="n"/>
      <c r="AB83" s="18" t="n"/>
      <c r="AC83" s="18" t="n"/>
      <c r="AD83" s="18" t="n"/>
      <c r="AE83" s="18" t="n"/>
      <c r="AF83" s="18" t="n"/>
      <c r="AG83" s="18" t="n"/>
      <c r="AH83" s="18" t="n"/>
      <c r="AI83" s="18" t="n"/>
      <c r="AJ83" s="18" t="n"/>
      <c r="AK83" s="18" t="n"/>
      <c r="AL83" s="18" t="n"/>
      <c r="AN83" s="18" t="n"/>
      <c r="AO83" s="18" t="n"/>
      <c r="AP83" s="18" t="n"/>
      <c r="AQ83" s="18" t="n"/>
      <c r="AR83" s="18" t="n"/>
      <c r="AS83" s="18" t="n"/>
      <c r="AT83" s="18" t="n"/>
      <c r="AU83" s="18" t="n"/>
      <c r="AV83" s="18" t="n"/>
      <c r="AW83" s="18" t="n"/>
    </row>
    <row r="84"/>
    <row r="85">
      <c r="C85" s="9" t="inlineStr">
        <is>
          <t>Cash, Cash Equivalents and Restricted Cash</t>
        </is>
      </c>
      <c r="G85" s="28" t="n">
        <v>605.732</v>
      </c>
      <c r="H85" s="28" t="n">
        <v>616.403</v>
      </c>
      <c r="I85" s="28" t="n">
        <v>911.89</v>
      </c>
      <c r="J85" s="28" t="n">
        <v>1048.26</v>
      </c>
      <c r="K85" s="28" t="n">
        <v>1298.373</v>
      </c>
      <c r="L85" s="28" t="n">
        <v>971.651</v>
      </c>
      <c r="M85" s="28" t="n">
        <v>1454.818</v>
      </c>
      <c r="N85" s="28" t="n">
        <v>1384.236</v>
      </c>
      <c r="O85" s="28" t="n">
        <v>1539.391</v>
      </c>
      <c r="P85" s="28" t="n">
        <v>1660.952</v>
      </c>
      <c r="Q85" s="28" t="n">
        <v>2114.183</v>
      </c>
      <c r="R85" s="28" t="n">
        <v>957.395</v>
      </c>
      <c r="S85" s="28" t="n">
        <v>2581.567</v>
      </c>
      <c r="T85" s="28" t="n">
        <v>1256.948</v>
      </c>
      <c r="U85" s="28" t="n">
        <v>1089.995</v>
      </c>
      <c r="V85" s="28" t="n">
        <v>1514.111</v>
      </c>
      <c r="W85" s="28" t="n">
        <v>3698.118</v>
      </c>
      <c r="X85" s="28" t="n">
        <v>3338.909</v>
      </c>
      <c r="Y85" s="28" t="n">
        <v>2366.499</v>
      </c>
      <c r="Z85" s="28" t="n">
        <v>2780.531</v>
      </c>
      <c r="AA85" s="28" t="n">
        <v>5233.59</v>
      </c>
      <c r="AB85" s="28" t="n">
        <v>5101.821</v>
      </c>
      <c r="AC85" s="28" t="n">
        <v>3354.142</v>
      </c>
      <c r="AD85" s="29">
        <f>AD211</f>
        <v/>
      </c>
      <c r="AE85" s="29">
        <f>AE211</f>
        <v/>
      </c>
      <c r="AF85" s="29">
        <f>AF211</f>
        <v/>
      </c>
      <c r="AG85" s="29">
        <f>AG211</f>
        <v/>
      </c>
      <c r="AH85" s="29">
        <f>AH211</f>
        <v/>
      </c>
      <c r="AI85" s="29">
        <f>AI211</f>
        <v/>
      </c>
      <c r="AJ85" s="29">
        <f>AJ211</f>
        <v/>
      </c>
      <c r="AK85" s="29">
        <f>AK211</f>
        <v/>
      </c>
      <c r="AL85" s="29">
        <f>AL211</f>
        <v/>
      </c>
      <c r="AN85" s="28" t="n">
        <v>1048.26</v>
      </c>
      <c r="AO85" s="28" t="n">
        <v>1384.236</v>
      </c>
      <c r="AP85" s="28" t="n">
        <v>957.395</v>
      </c>
      <c r="AQ85" s="28" t="n">
        <v>1514.111</v>
      </c>
      <c r="AR85" s="28" t="n">
        <v>2780.531</v>
      </c>
      <c r="AS85" s="29">
        <f>AD85</f>
        <v/>
      </c>
      <c r="AT85" s="29">
        <f>AH85</f>
        <v/>
      </c>
      <c r="AU85" s="29">
        <f>AL85</f>
        <v/>
      </c>
      <c r="AV85" s="29">
        <f>AV211</f>
        <v/>
      </c>
      <c r="AW85" s="29">
        <f>AW211</f>
        <v/>
      </c>
    </row>
    <row r="86">
      <c r="C86" s="9" t="inlineStr">
        <is>
          <t>Investment in Held-to-Maturity Securities</t>
        </is>
      </c>
      <c r="L86" s="28" t="n">
        <v>374.866</v>
      </c>
      <c r="M86" s="28" t="n">
        <v>224.889</v>
      </c>
      <c r="R86" s="28" t="n">
        <v>1406.589</v>
      </c>
      <c r="S86" s="28" t="n">
        <v>48.982</v>
      </c>
      <c r="T86" s="28" t="n">
        <v>1411.122</v>
      </c>
      <c r="U86" s="28" t="n">
        <v>2000.334</v>
      </c>
      <c r="V86" s="28" t="n">
        <v>1908.047</v>
      </c>
      <c r="X86" s="28" t="n">
        <v>458.542</v>
      </c>
      <c r="Y86" s="28" t="n">
        <v>2017.843</v>
      </c>
      <c r="Z86" s="28" t="n">
        <v>2008.539</v>
      </c>
      <c r="AA86" s="28" t="n">
        <v>9.861000000000001</v>
      </c>
      <c r="AC86" s="28" t="n">
        <v>845.5700000000001</v>
      </c>
      <c r="AD86" s="29">
        <f>AC86</f>
        <v/>
      </c>
      <c r="AE86" s="29">
        <f>AD86</f>
        <v/>
      </c>
      <c r="AF86" s="29">
        <f>AE86</f>
        <v/>
      </c>
      <c r="AG86" s="29">
        <f>AF86</f>
        <v/>
      </c>
      <c r="AH86" s="29">
        <f>AG86</f>
        <v/>
      </c>
      <c r="AI86" s="29">
        <f>AH86</f>
        <v/>
      </c>
      <c r="AJ86" s="29">
        <f>AI86</f>
        <v/>
      </c>
      <c r="AK86" s="29">
        <f>AJ86</f>
        <v/>
      </c>
      <c r="AL86" s="29">
        <f>AK86</f>
        <v/>
      </c>
      <c r="AP86" s="28" t="n">
        <v>1406.589</v>
      </c>
      <c r="AQ86" s="28" t="n">
        <v>1908.047</v>
      </c>
      <c r="AR86" s="28" t="n">
        <v>2008.539</v>
      </c>
      <c r="AS86" s="29">
        <f>AD86</f>
        <v/>
      </c>
      <c r="AT86" s="29">
        <f>AH86</f>
        <v/>
      </c>
      <c r="AU86" s="29">
        <f>AL86</f>
        <v/>
      </c>
      <c r="AV86" s="29">
        <f>AU86</f>
        <v/>
      </c>
      <c r="AW86" s="29">
        <f>AV86</f>
        <v/>
      </c>
    </row>
    <row r="87">
      <c r="C87" s="9" t="inlineStr">
        <is>
          <t>Accounts Receivable, Net</t>
        </is>
      </c>
      <c r="G87" s="30" t="n">
        <v>407.897</v>
      </c>
      <c r="H87" s="30" t="n">
        <v>462.405</v>
      </c>
      <c r="I87" s="30" t="n">
        <v>434.873</v>
      </c>
      <c r="J87" s="30" t="n">
        <v>480.628</v>
      </c>
      <c r="K87" s="30" t="n">
        <v>562.6369999999999</v>
      </c>
      <c r="L87" s="30" t="n">
        <v>630.629</v>
      </c>
      <c r="M87" s="30" t="n">
        <v>585.914</v>
      </c>
      <c r="N87" s="30" t="n">
        <v>578.573</v>
      </c>
      <c r="O87" s="30" t="n">
        <v>628.9640000000001</v>
      </c>
      <c r="P87" s="30" t="n">
        <v>765.192</v>
      </c>
      <c r="Q87" s="30" t="n">
        <v>693.8339999999999</v>
      </c>
      <c r="R87" s="30" t="n">
        <v>702.038</v>
      </c>
      <c r="S87" s="30" t="n">
        <v>755.635</v>
      </c>
      <c r="T87" s="30" t="n">
        <v>846.357</v>
      </c>
      <c r="U87" s="30" t="n">
        <v>822.65</v>
      </c>
      <c r="V87" s="30" t="n">
        <v>785.877</v>
      </c>
      <c r="W87" s="30" t="n">
        <v>801.84</v>
      </c>
      <c r="X87" s="30" t="n">
        <v>882.745</v>
      </c>
      <c r="Y87" s="30" t="n">
        <v>757.843</v>
      </c>
      <c r="Z87" s="30" t="n">
        <v>762.811</v>
      </c>
      <c r="AA87" s="30" t="n">
        <v>759.687</v>
      </c>
      <c r="AB87" s="30" t="n">
        <v>861.63</v>
      </c>
      <c r="AC87" s="30" t="n">
        <v>794.472</v>
      </c>
      <c r="AD87" s="31">
        <f>AD12*AD147</f>
        <v/>
      </c>
      <c r="AE87" s="31">
        <f>AE12*AE147</f>
        <v/>
      </c>
      <c r="AF87" s="31">
        <f>AF12*AF147</f>
        <v/>
      </c>
      <c r="AG87" s="31">
        <f>AG12*AG147</f>
        <v/>
      </c>
      <c r="AH87" s="31">
        <f>AH12*AH147</f>
        <v/>
      </c>
      <c r="AI87" s="31">
        <f>AI12*AI147</f>
        <v/>
      </c>
      <c r="AJ87" s="31">
        <f>AJ12*AJ147</f>
        <v/>
      </c>
      <c r="AK87" s="31">
        <f>AK12*AK147</f>
        <v/>
      </c>
      <c r="AL87" s="31">
        <f>AL12*AL147</f>
        <v/>
      </c>
      <c r="AN87" s="30" t="n">
        <v>480.628</v>
      </c>
      <c r="AO87" s="30" t="n">
        <v>578.573</v>
      </c>
      <c r="AP87" s="30" t="n">
        <v>702.038</v>
      </c>
      <c r="AQ87" s="30" t="n">
        <v>785.877</v>
      </c>
      <c r="AR87" s="30" t="n">
        <v>762.811</v>
      </c>
      <c r="AS87" s="31">
        <f>AD87</f>
        <v/>
      </c>
      <c r="AT87" s="31">
        <f>AH87</f>
        <v/>
      </c>
      <c r="AU87" s="31">
        <f>AL87</f>
        <v/>
      </c>
      <c r="AV87" s="31">
        <f>(AV12/4)*AV147</f>
        <v/>
      </c>
      <c r="AW87" s="31">
        <f>(AW12/4)*AW147</f>
        <v/>
      </c>
    </row>
    <row r="88">
      <c r="C88" s="9" t="inlineStr">
        <is>
          <t>Vehicle Pooling Costs</t>
        </is>
      </c>
      <c r="G88" s="30" t="n">
        <v>84.128</v>
      </c>
      <c r="H88" s="30" t="n">
        <v>92.928</v>
      </c>
      <c r="I88" s="30" t="n">
        <v>86.685</v>
      </c>
      <c r="J88" s="30" t="n">
        <v>94.449</v>
      </c>
      <c r="K88" s="30" t="n">
        <v>115.994</v>
      </c>
      <c r="L88" s="30" t="n">
        <v>123.896</v>
      </c>
      <c r="M88" s="30" t="n">
        <v>114.028</v>
      </c>
      <c r="N88" s="30" t="n">
        <v>112.242</v>
      </c>
      <c r="O88" s="30" t="n">
        <v>116.526</v>
      </c>
      <c r="P88" s="30" t="n">
        <v>133.598</v>
      </c>
      <c r="Q88" s="30" t="n">
        <v>119.724</v>
      </c>
      <c r="R88" s="30" t="n">
        <v>123.725</v>
      </c>
      <c r="S88" s="30" t="n">
        <v>127.512</v>
      </c>
      <c r="T88" s="30" t="n">
        <v>137.907</v>
      </c>
      <c r="U88" s="30" t="n">
        <v>125.001</v>
      </c>
      <c r="V88" s="30" t="n">
        <v>132.638</v>
      </c>
      <c r="W88" s="30" t="n">
        <v>147.792</v>
      </c>
      <c r="X88" s="30" t="n">
        <v>142.815</v>
      </c>
      <c r="Y88" s="30" t="n">
        <v>117.916</v>
      </c>
      <c r="Z88" s="30" t="n">
        <v>116.145</v>
      </c>
      <c r="AA88" s="30" t="n">
        <v>118.166</v>
      </c>
      <c r="AB88" s="30" t="n">
        <v>129.763</v>
      </c>
      <c r="AC88" s="30" t="n">
        <v>117.979</v>
      </c>
      <c r="AD88" s="31">
        <f>(-AD15)*AD148</f>
        <v/>
      </c>
      <c r="AE88" s="31">
        <f>(-AE15)*AE148</f>
        <v/>
      </c>
      <c r="AF88" s="31">
        <f>(-AF15)*AF148</f>
        <v/>
      </c>
      <c r="AG88" s="31">
        <f>(-AG15)*AG148</f>
        <v/>
      </c>
      <c r="AH88" s="31">
        <f>(-AH15)*AH148</f>
        <v/>
      </c>
      <c r="AI88" s="31">
        <f>(-AI15)*AI148</f>
        <v/>
      </c>
      <c r="AJ88" s="31">
        <f>(-AJ15)*AJ148</f>
        <v/>
      </c>
      <c r="AK88" s="31">
        <f>(-AK15)*AK148</f>
        <v/>
      </c>
      <c r="AL88" s="31">
        <f>(-AL15)*AL148</f>
        <v/>
      </c>
      <c r="AN88" s="30" t="n">
        <v>94.449</v>
      </c>
      <c r="AO88" s="30" t="n">
        <v>112.242</v>
      </c>
      <c r="AP88" s="30" t="n">
        <v>123.725</v>
      </c>
      <c r="AQ88" s="30" t="n">
        <v>132.638</v>
      </c>
      <c r="AR88" s="30" t="n">
        <v>116.145</v>
      </c>
      <c r="AS88" s="31">
        <f>AD88</f>
        <v/>
      </c>
      <c r="AT88" s="31">
        <f>AH88</f>
        <v/>
      </c>
      <c r="AU88" s="31">
        <f>AL88</f>
        <v/>
      </c>
      <c r="AV88" s="31">
        <f>(-AV15/4)*AV148</f>
        <v/>
      </c>
      <c r="AW88" s="31">
        <f>(-AW15/4)*AW148</f>
        <v/>
      </c>
    </row>
    <row r="89">
      <c r="C89" s="9" t="inlineStr">
        <is>
          <t>Inventories</t>
        </is>
      </c>
      <c r="G89" s="30" t="n">
        <v>28.244</v>
      </c>
      <c r="H89" s="30" t="n">
        <v>30.203</v>
      </c>
      <c r="I89" s="30" t="n">
        <v>39.229</v>
      </c>
      <c r="J89" s="30" t="n">
        <v>44.968</v>
      </c>
      <c r="K89" s="30" t="n">
        <v>48.194</v>
      </c>
      <c r="L89" s="30" t="n">
        <v>52.979</v>
      </c>
      <c r="M89" s="30" t="n">
        <v>56.988</v>
      </c>
      <c r="N89" s="30" t="n">
        <v>58.791</v>
      </c>
      <c r="O89" s="30" t="n">
        <v>53.866</v>
      </c>
      <c r="P89" s="30" t="n">
        <v>52.071</v>
      </c>
      <c r="Q89" s="30" t="n">
        <v>44.999</v>
      </c>
      <c r="R89" s="30" t="n">
        <v>39.973</v>
      </c>
      <c r="S89" s="30" t="n">
        <v>42.631</v>
      </c>
      <c r="T89" s="30" t="n">
        <v>42.812</v>
      </c>
      <c r="U89" s="30" t="n">
        <v>46.764</v>
      </c>
      <c r="V89" s="30" t="n">
        <v>43.639</v>
      </c>
      <c r="W89" s="30" t="n">
        <v>52.401</v>
      </c>
      <c r="X89" s="30" t="n">
        <v>59.072</v>
      </c>
      <c r="Y89" s="30" t="n">
        <v>44.508</v>
      </c>
      <c r="Z89" s="30" t="n">
        <v>39.661</v>
      </c>
      <c r="AA89" s="30" t="n">
        <v>40.408</v>
      </c>
      <c r="AB89" s="30" t="n">
        <v>41.87</v>
      </c>
      <c r="AC89" s="30" t="n">
        <v>49.632</v>
      </c>
      <c r="AD89" s="31">
        <f>(-AD16)*AD149</f>
        <v/>
      </c>
      <c r="AE89" s="31">
        <f>(-AE16)*AE149</f>
        <v/>
      </c>
      <c r="AF89" s="31">
        <f>(-AF16)*AF149</f>
        <v/>
      </c>
      <c r="AG89" s="31">
        <f>(-AG16)*AG149</f>
        <v/>
      </c>
      <c r="AH89" s="31">
        <f>(-AH16)*AH149</f>
        <v/>
      </c>
      <c r="AI89" s="31">
        <f>(-AI16)*AI149</f>
        <v/>
      </c>
      <c r="AJ89" s="31">
        <f>(-AJ16)*AJ149</f>
        <v/>
      </c>
      <c r="AK89" s="31">
        <f>(-AK16)*AK149</f>
        <v/>
      </c>
      <c r="AL89" s="31">
        <f>(-AL16)*AL149</f>
        <v/>
      </c>
      <c r="AN89" s="30" t="n">
        <v>44.968</v>
      </c>
      <c r="AO89" s="30" t="n">
        <v>58.791</v>
      </c>
      <c r="AP89" s="30" t="n">
        <v>39.973</v>
      </c>
      <c r="AQ89" s="30" t="n">
        <v>43.639</v>
      </c>
      <c r="AR89" s="30" t="n">
        <v>39.661</v>
      </c>
      <c r="AS89" s="31">
        <f>AD89</f>
        <v/>
      </c>
      <c r="AT89" s="31">
        <f>AH89</f>
        <v/>
      </c>
      <c r="AU89" s="31">
        <f>AL89</f>
        <v/>
      </c>
      <c r="AV89" s="31">
        <f>(-AV16/4)*AV149</f>
        <v/>
      </c>
      <c r="AW89" s="31">
        <f>(-AW16/4)*AW149</f>
        <v/>
      </c>
    </row>
    <row r="90">
      <c r="C90" s="9" t="inlineStr">
        <is>
          <t>Income Taxes Receivable</t>
        </is>
      </c>
      <c r="G90" s="30" t="n">
        <v>0.915</v>
      </c>
      <c r="H90" s="30" t="n">
        <v>6.498</v>
      </c>
      <c r="I90" s="30" t="n">
        <v>10.588</v>
      </c>
      <c r="J90" s="30" t="n">
        <v>20.012</v>
      </c>
      <c r="K90" s="30" t="n">
        <v>0.537</v>
      </c>
      <c r="L90" s="30" t="n">
        <v>15.426</v>
      </c>
      <c r="M90" s="30" t="n">
        <v>1.581</v>
      </c>
      <c r="N90" s="30" t="n">
        <v>49.882</v>
      </c>
      <c r="O90" s="30" t="n">
        <v>5.261</v>
      </c>
      <c r="P90" s="30" t="n">
        <v>0.436</v>
      </c>
      <c r="Q90" s="30" t="n">
        <v>0.428</v>
      </c>
      <c r="R90" s="30" t="n">
        <v>6.574</v>
      </c>
      <c r="S90" s="30" t="n">
        <v>0.418</v>
      </c>
      <c r="T90" s="30" t="n">
        <v>17.03</v>
      </c>
      <c r="U90" s="30" t="n">
        <v>23.402</v>
      </c>
      <c r="X90" s="30" t="n">
        <v>48.24</v>
      </c>
      <c r="Z90" s="30" t="n">
        <v>0.58</v>
      </c>
      <c r="AA90" s="30" t="n">
        <v>0.574</v>
      </c>
      <c r="AB90" s="30" t="n">
        <v>0.8169999999999999</v>
      </c>
      <c r="AC90" s="30" t="n">
        <v>0.721</v>
      </c>
      <c r="AD90" s="31">
        <f>AC90</f>
        <v/>
      </c>
      <c r="AE90" s="31">
        <f>AD90</f>
        <v/>
      </c>
      <c r="AF90" s="31">
        <f>AE90</f>
        <v/>
      </c>
      <c r="AG90" s="31">
        <f>AF90</f>
        <v/>
      </c>
      <c r="AH90" s="31">
        <f>AG90</f>
        <v/>
      </c>
      <c r="AI90" s="31">
        <f>AH90</f>
        <v/>
      </c>
      <c r="AJ90" s="31">
        <f>AI90</f>
        <v/>
      </c>
      <c r="AK90" s="31">
        <f>AJ90</f>
        <v/>
      </c>
      <c r="AL90" s="31">
        <f>AK90</f>
        <v/>
      </c>
      <c r="AN90" s="30" t="n">
        <v>20.012</v>
      </c>
      <c r="AO90" s="30" t="n">
        <v>49.882</v>
      </c>
      <c r="AP90" s="30" t="n">
        <v>6.574</v>
      </c>
      <c r="AR90" s="30" t="n">
        <v>0.58</v>
      </c>
      <c r="AS90" s="31">
        <f>AD90</f>
        <v/>
      </c>
      <c r="AT90" s="31">
        <f>AH90</f>
        <v/>
      </c>
      <c r="AU90" s="31">
        <f>AL90</f>
        <v/>
      </c>
      <c r="AV90" s="31">
        <f>AU90</f>
        <v/>
      </c>
      <c r="AW90" s="31">
        <f>AV90</f>
        <v/>
      </c>
    </row>
    <row r="91">
      <c r="C91" s="9" t="inlineStr">
        <is>
          <t>Prepaid Expenses and Other Assets</t>
        </is>
      </c>
      <c r="G91" s="30" t="n">
        <v>11.26</v>
      </c>
      <c r="H91" s="30" t="n">
        <v>17.03</v>
      </c>
      <c r="I91" s="30" t="n">
        <v>16.106</v>
      </c>
      <c r="J91" s="30" t="n">
        <v>14.294</v>
      </c>
      <c r="K91" s="30" t="n">
        <v>14.045</v>
      </c>
      <c r="L91" s="30" t="n">
        <v>19.926</v>
      </c>
      <c r="M91" s="30" t="n">
        <v>19.208</v>
      </c>
      <c r="N91" s="30" t="n">
        <v>18.731</v>
      </c>
      <c r="O91" s="30" t="n">
        <v>20.597</v>
      </c>
      <c r="P91" s="30" t="n">
        <v>26.532</v>
      </c>
      <c r="Q91" s="30" t="n">
        <v>27.862</v>
      </c>
      <c r="R91" s="30" t="n">
        <v>26.31</v>
      </c>
      <c r="S91" s="30" t="n">
        <v>28.145</v>
      </c>
      <c r="T91" s="30" t="n">
        <v>36.31</v>
      </c>
      <c r="U91" s="30" t="n">
        <v>40.983</v>
      </c>
      <c r="V91" s="30" t="n">
        <v>33.872</v>
      </c>
      <c r="W91" s="30" t="n">
        <v>32.966</v>
      </c>
      <c r="X91" s="30" t="n">
        <v>36.46</v>
      </c>
      <c r="Y91" s="30" t="n">
        <v>54.545</v>
      </c>
      <c r="Z91" s="30" t="n">
        <v>46.361</v>
      </c>
      <c r="AA91" s="30" t="n">
        <v>39.848</v>
      </c>
      <c r="AB91" s="30" t="n">
        <v>40.279</v>
      </c>
      <c r="AC91" s="30" t="n">
        <v>54.157</v>
      </c>
      <c r="AD91" s="31">
        <f>AD12*AD150</f>
        <v/>
      </c>
      <c r="AE91" s="31">
        <f>AE12*AE150</f>
        <v/>
      </c>
      <c r="AF91" s="31">
        <f>AF12*AF150</f>
        <v/>
      </c>
      <c r="AG91" s="31">
        <f>AG12*AG150</f>
        <v/>
      </c>
      <c r="AH91" s="31">
        <f>AH12*AH150</f>
        <v/>
      </c>
      <c r="AI91" s="31">
        <f>AI12*AI150</f>
        <v/>
      </c>
      <c r="AJ91" s="31">
        <f>AJ12*AJ150</f>
        <v/>
      </c>
      <c r="AK91" s="31">
        <f>AK12*AK150</f>
        <v/>
      </c>
      <c r="AL91" s="31">
        <f>AL12*AL150</f>
        <v/>
      </c>
      <c r="AN91" s="30" t="n">
        <v>14.294</v>
      </c>
      <c r="AO91" s="30" t="n">
        <v>18.731</v>
      </c>
      <c r="AP91" s="30" t="n">
        <v>26.31</v>
      </c>
      <c r="AQ91" s="30" t="n">
        <v>33.872</v>
      </c>
      <c r="AR91" s="30" t="n">
        <v>46.361</v>
      </c>
      <c r="AS91" s="31">
        <f>AD91</f>
        <v/>
      </c>
      <c r="AT91" s="31">
        <f>AH91</f>
        <v/>
      </c>
      <c r="AU91" s="31">
        <f>AL91</f>
        <v/>
      </c>
      <c r="AV91" s="31">
        <f>(AV12/4)*AV150</f>
        <v/>
      </c>
      <c r="AW91" s="31">
        <f>(AW12/4)*AW150</f>
        <v/>
      </c>
    </row>
    <row r="92">
      <c r="A92" s="12" t="inlineStr">
        <is>
          <t>x</t>
        </is>
      </c>
      <c r="B92" s="6" t="inlineStr">
        <is>
          <t>Total Current Assets</t>
        </is>
      </c>
      <c r="G92" s="32">
        <f>G85+G86+G87+G88+G89+G90+G91</f>
        <v/>
      </c>
      <c r="H92" s="32">
        <f>H85+H86+H87+H88+H89+H90+H91</f>
        <v/>
      </c>
      <c r="I92" s="32">
        <f>I85+I86+I87+I88+I89+I90+I91</f>
        <v/>
      </c>
      <c r="J92" s="32">
        <f>J85+J86+J87+J88+J89+J90+J91</f>
        <v/>
      </c>
      <c r="K92" s="32">
        <f>K85+K86+K87+K88+K89+K90+K91</f>
        <v/>
      </c>
      <c r="L92" s="32">
        <f>L85+L86+L87+L88+L89+L90+L91</f>
        <v/>
      </c>
      <c r="M92" s="32">
        <f>M85+M86+M87+M88+M89+M90+M91</f>
        <v/>
      </c>
      <c r="N92" s="32">
        <f>N85+N86+N87+N88+N89+N90+N91</f>
        <v/>
      </c>
      <c r="O92" s="32">
        <f>O85+O86+O87+O88+O89+O90+O91</f>
        <v/>
      </c>
      <c r="P92" s="32">
        <f>P85+P86+P87+P88+P89+P90+P91</f>
        <v/>
      </c>
      <c r="Q92" s="32">
        <f>Q85+Q86+Q87+Q88+Q89+Q90+Q91</f>
        <v/>
      </c>
      <c r="R92" s="32">
        <f>R85+R86+R87+R88+R89+R90+R91</f>
        <v/>
      </c>
      <c r="S92" s="32">
        <f>S85+S86+S87+S88+S89+S90+S91</f>
        <v/>
      </c>
      <c r="T92" s="32">
        <f>T85+T86+T87+T88+T89+T90+T91</f>
        <v/>
      </c>
      <c r="U92" s="32">
        <f>U85+U86+U87+U88+U89+U90+U91</f>
        <v/>
      </c>
      <c r="V92" s="32">
        <f>V85+V86+V87+V88+V89+V90+V91</f>
        <v/>
      </c>
      <c r="W92" s="32">
        <f>W85+W86+W87+W88+W89+W90+W91</f>
        <v/>
      </c>
      <c r="X92" s="32">
        <f>X85+X86+X87+X88+X89+X90+X91</f>
        <v/>
      </c>
      <c r="Y92" s="32">
        <f>Y85+Y86+Y87+Y88+Y89+Y90+Y91</f>
        <v/>
      </c>
      <c r="Z92" s="32">
        <f>Z85+Z86+Z87+Z88+Z89+Z90+Z91</f>
        <v/>
      </c>
      <c r="AA92" s="32">
        <f>AA85+AA86+AA87+AA88+AA89+AA90+AA91</f>
        <v/>
      </c>
      <c r="AB92" s="32">
        <f>AB85+AB86+AB87+AB88+AB89+AB90+AB91</f>
        <v/>
      </c>
      <c r="AC92" s="32">
        <f>AC85+AC86+AC87+AC88+AC89+AC90+AC91</f>
        <v/>
      </c>
      <c r="AD92" s="32">
        <f>AD85+AD86+AD87+AD88+AD89+AD90+AD91</f>
        <v/>
      </c>
      <c r="AE92" s="32">
        <f>AE85+AE86+AE87+AE88+AE89+AE90+AE91</f>
        <v/>
      </c>
      <c r="AF92" s="32">
        <f>AF85+AF86+AF87+AF88+AF89+AF90+AF91</f>
        <v/>
      </c>
      <c r="AG92" s="32">
        <f>AG85+AG86+AG87+AG88+AG89+AG90+AG91</f>
        <v/>
      </c>
      <c r="AH92" s="32">
        <f>AH85+AH86+AH87+AH88+AH89+AH90+AH91</f>
        <v/>
      </c>
      <c r="AI92" s="32">
        <f>AI85+AI86+AI87+AI88+AI89+AI90+AI91</f>
        <v/>
      </c>
      <c r="AJ92" s="32">
        <f>AJ85+AJ86+AJ87+AJ88+AJ89+AJ90+AJ91</f>
        <v/>
      </c>
      <c r="AK92" s="32">
        <f>AK85+AK86+AK87+AK88+AK89+AK90+AK91</f>
        <v/>
      </c>
      <c r="AL92" s="32">
        <f>AL85+AL86+AL87+AL88+AL89+AL90+AL91</f>
        <v/>
      </c>
      <c r="AN92" s="32">
        <f>AN85+AN86+AN87+AN88+AN89+AN90+AN91</f>
        <v/>
      </c>
      <c r="AO92" s="32">
        <f>AO85+AO86+AO87+AO88+AO89+AO90+AO91</f>
        <v/>
      </c>
      <c r="AP92" s="32">
        <f>AP85+AP86+AP87+AP88+AP89+AP90+AP91</f>
        <v/>
      </c>
      <c r="AQ92" s="32">
        <f>AQ85+AQ86+AQ87+AQ88+AQ89+AQ90+AQ91</f>
        <v/>
      </c>
      <c r="AR92" s="32">
        <f>AR85+AR86+AR87+AR88+AR89+AR90+AR91</f>
        <v/>
      </c>
      <c r="AS92" s="33">
        <f>AD92</f>
        <v/>
      </c>
      <c r="AT92" s="33">
        <f>AH92</f>
        <v/>
      </c>
      <c r="AU92" s="33">
        <f>AL92</f>
        <v/>
      </c>
      <c r="AV92" s="32">
        <f>AV85+AV86+AV87+AV88+AV89+AV90+AV91</f>
        <v/>
      </c>
      <c r="AW92" s="32">
        <f>AW85+AW86+AW87+AW88+AW89+AW90+AW91</f>
        <v/>
      </c>
    </row>
    <row r="93">
      <c r="D93" s="3" t="inlineStr">
        <is>
          <t>Recon: Total CA</t>
        </is>
      </c>
      <c r="G93" s="34">
        <f>IF(_reported!G18="","",G92-_reported!G18)</f>
        <v/>
      </c>
      <c r="H93" s="34">
        <f>IF(_reported!H18="","",H92-_reported!H18)</f>
        <v/>
      </c>
      <c r="I93" s="34">
        <f>IF(_reported!I18="","",I92-_reported!I18)</f>
        <v/>
      </c>
      <c r="J93" s="34">
        <f>IF(_reported!J18="","",J92-_reported!J18)</f>
        <v/>
      </c>
      <c r="K93" s="34">
        <f>IF(_reported!K18="","",K92-_reported!K18)</f>
        <v/>
      </c>
      <c r="L93" s="34">
        <f>IF(_reported!L18="","",L92-_reported!L18)</f>
        <v/>
      </c>
      <c r="M93" s="34">
        <f>IF(_reported!M18="","",M92-_reported!M18)</f>
        <v/>
      </c>
      <c r="N93" s="34">
        <f>IF(_reported!N18="","",N92-_reported!N18)</f>
        <v/>
      </c>
      <c r="O93" s="34">
        <f>IF(_reported!O18="","",O92-_reported!O18)</f>
        <v/>
      </c>
      <c r="P93" s="34">
        <f>IF(_reported!P18="","",P92-_reported!P18)</f>
        <v/>
      </c>
      <c r="Q93" s="34">
        <f>IF(_reported!Q18="","",Q92-_reported!Q18)</f>
        <v/>
      </c>
      <c r="R93" s="34">
        <f>IF(_reported!R18="","",R92-_reported!R18)</f>
        <v/>
      </c>
      <c r="S93" s="34">
        <f>IF(_reported!S18="","",S92-_reported!S18)</f>
        <v/>
      </c>
      <c r="T93" s="34">
        <f>IF(_reported!T18="","",T92-_reported!T18)</f>
        <v/>
      </c>
      <c r="U93" s="34">
        <f>IF(_reported!U18="","",U92-_reported!U18)</f>
        <v/>
      </c>
      <c r="V93" s="34">
        <f>IF(_reported!V18="","",V92-_reported!V18)</f>
        <v/>
      </c>
      <c r="W93" s="34">
        <f>IF(_reported!W18="","",W92-_reported!W18)</f>
        <v/>
      </c>
      <c r="X93" s="34">
        <f>IF(_reported!X18="","",X92-_reported!X18)</f>
        <v/>
      </c>
      <c r="Y93" s="34">
        <f>IF(_reported!Y18="","",Y92-_reported!Y18)</f>
        <v/>
      </c>
      <c r="Z93" s="34">
        <f>IF(_reported!Z18="","",Z92-_reported!Z18)</f>
        <v/>
      </c>
      <c r="AA93" s="34">
        <f>IF(_reported!AA18="","",AA92-_reported!AA18)</f>
        <v/>
      </c>
      <c r="AB93" s="34">
        <f>IF(_reported!AB18="","",AB92-_reported!AB18)</f>
        <v/>
      </c>
      <c r="AC93" s="34">
        <f>IF(_reported!AC18="","",AC92-_reported!AC18)</f>
        <v/>
      </c>
      <c r="AN93" s="34">
        <f>IF(_reported!AN18="","",AN92-_reported!AN18)</f>
        <v/>
      </c>
      <c r="AO93" s="34">
        <f>IF(_reported!AO18="","",AO92-_reported!AO18)</f>
        <v/>
      </c>
      <c r="AP93" s="34">
        <f>IF(_reported!AP18="","",AP92-_reported!AP18)</f>
        <v/>
      </c>
      <c r="AQ93" s="34">
        <f>IF(_reported!AQ18="","",AQ92-_reported!AQ18)</f>
        <v/>
      </c>
      <c r="AR93" s="34">
        <f>IF(_reported!AR18="","",AR92-_reported!AR18)</f>
        <v/>
      </c>
    </row>
    <row r="94"/>
    <row r="95">
      <c r="C95" s="9" t="inlineStr">
        <is>
          <t>Property and Equipment, Net</t>
        </is>
      </c>
      <c r="G95" s="28" t="n">
        <v>2072.059</v>
      </c>
      <c r="H95" s="28" t="n">
        <v>2175.346</v>
      </c>
      <c r="I95" s="28" t="n">
        <v>2227.531</v>
      </c>
      <c r="J95" s="28" t="n">
        <v>2296.624</v>
      </c>
      <c r="K95" s="28" t="n">
        <v>2318.701</v>
      </c>
      <c r="L95" s="28" t="n">
        <v>2376.013</v>
      </c>
      <c r="M95" s="28" t="n">
        <v>2402.809</v>
      </c>
      <c r="N95" s="28" t="n">
        <v>2485.764</v>
      </c>
      <c r="O95" s="28" t="n">
        <v>2582.481</v>
      </c>
      <c r="P95" s="28" t="n">
        <v>2656.273</v>
      </c>
      <c r="Q95" s="28" t="n">
        <v>2710.933</v>
      </c>
      <c r="R95" s="28" t="n">
        <v>2844.339</v>
      </c>
      <c r="S95" s="28" t="n">
        <v>2943.537</v>
      </c>
      <c r="T95" s="28" t="n">
        <v>3042.711</v>
      </c>
      <c r="U95" s="28" t="n">
        <v>3073.09</v>
      </c>
      <c r="V95" s="28" t="n">
        <v>3175.838</v>
      </c>
      <c r="W95" s="28" t="n">
        <v>3363.155</v>
      </c>
      <c r="X95" s="28" t="n">
        <v>3462.768</v>
      </c>
      <c r="Y95" s="28" t="n">
        <v>3569.267</v>
      </c>
      <c r="Z95" s="28" t="n">
        <v>3598.093</v>
      </c>
      <c r="AA95" s="28" t="n">
        <v>3650.424</v>
      </c>
      <c r="AB95" s="28" t="n">
        <v>3693.89</v>
      </c>
      <c r="AC95" s="28" t="n">
        <v>3715.922</v>
      </c>
      <c r="AD95" s="29">
        <f>AC95-AD185-AC95*AD154-AD187</f>
        <v/>
      </c>
      <c r="AE95" s="29">
        <f>AD95-AE185-AD95*AE154-AE187</f>
        <v/>
      </c>
      <c r="AF95" s="29">
        <f>AE95-AF185-AE95*AF154-AF187</f>
        <v/>
      </c>
      <c r="AG95" s="29">
        <f>AF95-AG185-AF95*AG154-AG187</f>
        <v/>
      </c>
      <c r="AH95" s="29">
        <f>AG95-AH185-AG95*AH154-AH187</f>
        <v/>
      </c>
      <c r="AI95" s="29">
        <f>AH95-AI185-AH95*AI154-AI187</f>
        <v/>
      </c>
      <c r="AJ95" s="29">
        <f>AI95-AJ185-AI95*AJ154-AJ187</f>
        <v/>
      </c>
      <c r="AK95" s="29">
        <f>AJ95-AK185-AJ95*AK154-AK187</f>
        <v/>
      </c>
      <c r="AL95" s="29">
        <f>AK95-AL185-AK95*AL154-AL187</f>
        <v/>
      </c>
      <c r="AN95" s="28" t="n">
        <v>2296.624</v>
      </c>
      <c r="AO95" s="28" t="n">
        <v>2485.764</v>
      </c>
      <c r="AP95" s="28" t="n">
        <v>2844.339</v>
      </c>
      <c r="AQ95" s="28" t="n">
        <v>3175.838</v>
      </c>
      <c r="AR95" s="28" t="n">
        <v>3598.093</v>
      </c>
      <c r="AS95" s="29">
        <f>AD95</f>
        <v/>
      </c>
      <c r="AT95" s="29">
        <f>AH95</f>
        <v/>
      </c>
      <c r="AU95" s="29">
        <f>AL95</f>
        <v/>
      </c>
      <c r="AV95" s="29">
        <f>AU95-AV185-AU95*AV154-AV187</f>
        <v/>
      </c>
      <c r="AW95" s="29">
        <f>AV95-AW185-AV95*AW154-AW187</f>
        <v/>
      </c>
    </row>
    <row r="96">
      <c r="C96" s="9" t="inlineStr">
        <is>
          <t>Operating Lease Right-of-Use Assets</t>
        </is>
      </c>
      <c r="G96" s="30" t="n">
        <v>112.275</v>
      </c>
      <c r="H96" s="30" t="n">
        <v>107.602</v>
      </c>
      <c r="I96" s="30" t="n">
        <v>125.709</v>
      </c>
      <c r="J96" s="30" t="n">
        <v>119.487</v>
      </c>
      <c r="K96" s="30" t="n">
        <v>123.254</v>
      </c>
      <c r="L96" s="30" t="n">
        <v>120.309</v>
      </c>
      <c r="M96" s="30" t="n">
        <v>121.006</v>
      </c>
      <c r="N96" s="30" t="n">
        <v>116.303</v>
      </c>
      <c r="O96" s="30" t="n">
        <v>112.53</v>
      </c>
      <c r="P96" s="30" t="n">
        <v>106.656</v>
      </c>
      <c r="Q96" s="30" t="n">
        <v>105.26</v>
      </c>
      <c r="R96" s="30" t="n">
        <v>108.139</v>
      </c>
      <c r="S96" s="30" t="n">
        <v>121.69</v>
      </c>
      <c r="T96" s="30" t="n">
        <v>112.838</v>
      </c>
      <c r="U96" s="30" t="n">
        <v>108.859</v>
      </c>
      <c r="V96" s="30" t="n">
        <v>116.301</v>
      </c>
      <c r="W96" s="30" t="n">
        <v>113.557</v>
      </c>
      <c r="X96" s="30" t="n">
        <v>114.839</v>
      </c>
      <c r="Y96" s="30" t="n">
        <v>97.678</v>
      </c>
      <c r="Z96" s="30" t="n">
        <v>99.708</v>
      </c>
      <c r="AA96" s="30" t="n">
        <v>95.59399999999999</v>
      </c>
      <c r="AB96" s="30" t="n">
        <v>91.45399999999999</v>
      </c>
      <c r="AC96" s="30" t="n">
        <v>88.066</v>
      </c>
      <c r="AD96" s="31">
        <f>AC96</f>
        <v/>
      </c>
      <c r="AE96" s="31">
        <f>AD96</f>
        <v/>
      </c>
      <c r="AF96" s="31">
        <f>AE96</f>
        <v/>
      </c>
      <c r="AG96" s="31">
        <f>AF96</f>
        <v/>
      </c>
      <c r="AH96" s="31">
        <f>AG96</f>
        <v/>
      </c>
      <c r="AI96" s="31">
        <f>AH96</f>
        <v/>
      </c>
      <c r="AJ96" s="31">
        <f>AI96</f>
        <v/>
      </c>
      <c r="AK96" s="31">
        <f>AJ96</f>
        <v/>
      </c>
      <c r="AL96" s="31">
        <f>AK96</f>
        <v/>
      </c>
      <c r="AN96" s="30" t="n">
        <v>119.487</v>
      </c>
      <c r="AO96" s="30" t="n">
        <v>116.303</v>
      </c>
      <c r="AP96" s="30" t="n">
        <v>108.139</v>
      </c>
      <c r="AQ96" s="30" t="n">
        <v>116.301</v>
      </c>
      <c r="AR96" s="30" t="n">
        <v>99.708</v>
      </c>
      <c r="AS96" s="31">
        <f>AD96</f>
        <v/>
      </c>
      <c r="AT96" s="31">
        <f>AH96</f>
        <v/>
      </c>
      <c r="AU96" s="31">
        <f>AL96</f>
        <v/>
      </c>
      <c r="AV96" s="31">
        <f>AU96</f>
        <v/>
      </c>
      <c r="AW96" s="31">
        <f>AV96</f>
        <v/>
      </c>
    </row>
    <row r="97">
      <c r="C97" s="9" t="inlineStr">
        <is>
          <t>Deferred Income Taxes (Asset; FY21-era)</t>
        </is>
      </c>
      <c r="G97" s="30" t="n">
        <v>0.212</v>
      </c>
      <c r="H97" s="30" t="n">
        <v>0.221</v>
      </c>
      <c r="AD97" s="31">
        <f>AC97</f>
        <v/>
      </c>
      <c r="AE97" s="31">
        <f>AD97</f>
        <v/>
      </c>
      <c r="AF97" s="31">
        <f>AE97</f>
        <v/>
      </c>
      <c r="AG97" s="31">
        <f>AF97</f>
        <v/>
      </c>
      <c r="AH97" s="31">
        <f>AG97</f>
        <v/>
      </c>
      <c r="AI97" s="31">
        <f>AH97</f>
        <v/>
      </c>
      <c r="AJ97" s="31">
        <f>AI97</f>
        <v/>
      </c>
      <c r="AK97" s="31">
        <f>AJ97</f>
        <v/>
      </c>
      <c r="AL97" s="31">
        <f>AK97</f>
        <v/>
      </c>
      <c r="AS97" s="31">
        <f>AD97</f>
        <v/>
      </c>
      <c r="AT97" s="31">
        <f>AH97</f>
        <v/>
      </c>
      <c r="AU97" s="31">
        <f>AL97</f>
        <v/>
      </c>
      <c r="AV97" s="31">
        <f>AU97</f>
        <v/>
      </c>
      <c r="AW97" s="31">
        <f>AV97</f>
        <v/>
      </c>
    </row>
    <row r="98">
      <c r="C98" s="9" t="inlineStr">
        <is>
          <t>Intangibles, Net</t>
        </is>
      </c>
      <c r="G98" s="30" t="n">
        <v>45.864</v>
      </c>
      <c r="H98" s="30" t="n">
        <v>44.27</v>
      </c>
      <c r="I98" s="30" t="n">
        <v>42.535</v>
      </c>
      <c r="J98" s="30" t="n">
        <v>45.873</v>
      </c>
      <c r="K98" s="30" t="n">
        <v>43.914</v>
      </c>
      <c r="L98" s="30" t="n">
        <v>42.731</v>
      </c>
      <c r="M98" s="30" t="n">
        <v>40.854</v>
      </c>
      <c r="N98" s="30" t="n">
        <v>54.68</v>
      </c>
      <c r="O98" s="30" t="n">
        <v>51.847</v>
      </c>
      <c r="P98" s="30" t="n">
        <v>51.186</v>
      </c>
      <c r="Q98" s="30" t="n">
        <v>49.676</v>
      </c>
      <c r="R98" s="30" t="n">
        <v>62.702</v>
      </c>
      <c r="S98" s="30" t="n">
        <v>81.83199999999999</v>
      </c>
      <c r="T98" s="30" t="n">
        <v>84.04900000000001</v>
      </c>
      <c r="U98" s="30" t="n">
        <v>76.786</v>
      </c>
      <c r="V98" s="30" t="n">
        <v>74.08799999999999</v>
      </c>
      <c r="W98" s="30" t="n">
        <v>72.512</v>
      </c>
      <c r="X98" s="30" t="n">
        <v>68.083</v>
      </c>
      <c r="Y98" s="30" t="n">
        <v>66.417</v>
      </c>
      <c r="Z98" s="30" t="n">
        <v>62.832</v>
      </c>
      <c r="AA98" s="30" t="n">
        <v>59.615</v>
      </c>
      <c r="AB98" s="30" t="n">
        <v>57.292</v>
      </c>
      <c r="AC98" s="30" t="n">
        <v>53.943</v>
      </c>
      <c r="AD98" s="31">
        <f>AC98*(1-AD155)</f>
        <v/>
      </c>
      <c r="AE98" s="31">
        <f>AD98*(1-AE155)</f>
        <v/>
      </c>
      <c r="AF98" s="31">
        <f>AE98*(1-AF155)</f>
        <v/>
      </c>
      <c r="AG98" s="31">
        <f>AF98*(1-AG155)</f>
        <v/>
      </c>
      <c r="AH98" s="31">
        <f>AG98*(1-AH155)</f>
        <v/>
      </c>
      <c r="AI98" s="31">
        <f>AH98*(1-AI155)</f>
        <v/>
      </c>
      <c r="AJ98" s="31">
        <f>AI98*(1-AJ155)</f>
        <v/>
      </c>
      <c r="AK98" s="31">
        <f>AJ98*(1-AK155)</f>
        <v/>
      </c>
      <c r="AL98" s="31">
        <f>AK98*(1-AL155)</f>
        <v/>
      </c>
      <c r="AN98" s="30" t="n">
        <v>45.873</v>
      </c>
      <c r="AO98" s="30" t="n">
        <v>54.68</v>
      </c>
      <c r="AP98" s="30" t="n">
        <v>62.702</v>
      </c>
      <c r="AQ98" s="30" t="n">
        <v>74.08799999999999</v>
      </c>
      <c r="AR98" s="30" t="n">
        <v>62.832</v>
      </c>
      <c r="AS98" s="31">
        <f>AD98</f>
        <v/>
      </c>
      <c r="AT98" s="31">
        <f>AH98</f>
        <v/>
      </c>
      <c r="AU98" s="31">
        <f>AL98</f>
        <v/>
      </c>
      <c r="AV98" s="31">
        <f>AU98*(1-AV155)</f>
        <v/>
      </c>
      <c r="AW98" s="31">
        <f>AV98*(1-AW155)</f>
        <v/>
      </c>
    </row>
    <row r="99">
      <c r="C99" s="9" t="inlineStr">
        <is>
          <t>Goodwill</t>
        </is>
      </c>
      <c r="G99" s="30" t="n">
        <v>342.576</v>
      </c>
      <c r="H99" s="30" t="n">
        <v>346.966</v>
      </c>
      <c r="I99" s="30" t="n">
        <v>347.515</v>
      </c>
      <c r="J99" s="30" t="n">
        <v>355.717</v>
      </c>
      <c r="K99" s="30" t="n">
        <v>354.062</v>
      </c>
      <c r="L99" s="30" t="n">
        <v>352.908</v>
      </c>
      <c r="M99" s="30" t="n">
        <v>348</v>
      </c>
      <c r="N99" s="30" t="n">
        <v>401.954</v>
      </c>
      <c r="O99" s="30" t="n">
        <v>394.844</v>
      </c>
      <c r="P99" s="30" t="n">
        <v>404.046</v>
      </c>
      <c r="Q99" s="30" t="n">
        <v>406.64</v>
      </c>
      <c r="R99" s="30" t="n">
        <v>394.289</v>
      </c>
      <c r="S99" s="30" t="n">
        <v>500.926</v>
      </c>
      <c r="T99" s="30" t="n">
        <v>510.563</v>
      </c>
      <c r="U99" s="30" t="n">
        <v>511.372</v>
      </c>
      <c r="V99" s="30" t="n">
        <v>513.909</v>
      </c>
      <c r="W99" s="30" t="n">
        <v>514.4829999999999</v>
      </c>
      <c r="X99" s="30" t="n">
        <v>509.67</v>
      </c>
      <c r="Y99" s="30" t="n">
        <v>518.6</v>
      </c>
      <c r="Z99" s="30" t="n">
        <v>517.779</v>
      </c>
      <c r="AA99" s="30" t="n">
        <v>518.756</v>
      </c>
      <c r="AB99" s="30" t="n">
        <v>523.473</v>
      </c>
      <c r="AC99" s="30" t="n">
        <v>522.703</v>
      </c>
      <c r="AD99" s="31">
        <f>AC99</f>
        <v/>
      </c>
      <c r="AE99" s="31">
        <f>AD99</f>
        <v/>
      </c>
      <c r="AF99" s="31">
        <f>AE99</f>
        <v/>
      </c>
      <c r="AG99" s="31">
        <f>AF99</f>
        <v/>
      </c>
      <c r="AH99" s="31">
        <f>AG99</f>
        <v/>
      </c>
      <c r="AI99" s="31">
        <f>AH99</f>
        <v/>
      </c>
      <c r="AJ99" s="31">
        <f>AI99</f>
        <v/>
      </c>
      <c r="AK99" s="31">
        <f>AJ99</f>
        <v/>
      </c>
      <c r="AL99" s="31">
        <f>AK99</f>
        <v/>
      </c>
      <c r="AN99" s="30" t="n">
        <v>355.717</v>
      </c>
      <c r="AO99" s="30" t="n">
        <v>401.954</v>
      </c>
      <c r="AP99" s="30" t="n">
        <v>394.289</v>
      </c>
      <c r="AQ99" s="30" t="n">
        <v>513.909</v>
      </c>
      <c r="AR99" s="30" t="n">
        <v>517.779</v>
      </c>
      <c r="AS99" s="31">
        <f>AD99</f>
        <v/>
      </c>
      <c r="AT99" s="31">
        <f>AH99</f>
        <v/>
      </c>
      <c r="AU99" s="31">
        <f>AL99</f>
        <v/>
      </c>
      <c r="AV99" s="31">
        <f>AU99</f>
        <v/>
      </c>
      <c r="AW99" s="31">
        <f>AV99</f>
        <v/>
      </c>
    </row>
    <row r="100">
      <c r="C100" s="9" t="inlineStr">
        <is>
          <t>Other Assets</t>
        </is>
      </c>
      <c r="G100" s="30" t="n">
        <v>30.026</v>
      </c>
      <c r="H100" s="30" t="n">
        <v>34.566</v>
      </c>
      <c r="I100" s="30" t="n">
        <v>39.285</v>
      </c>
      <c r="J100" s="30" t="n">
        <v>41.831</v>
      </c>
      <c r="K100" s="30" t="n">
        <v>39.141</v>
      </c>
      <c r="L100" s="30" t="n">
        <v>55.622</v>
      </c>
      <c r="M100" s="30" t="n">
        <v>73.779</v>
      </c>
      <c r="N100" s="30" t="n">
        <v>47.708</v>
      </c>
      <c r="O100" s="30" t="n">
        <v>87.37</v>
      </c>
      <c r="P100" s="30" t="n">
        <v>75.46599999999999</v>
      </c>
      <c r="Q100" s="30" t="n">
        <v>76.26600000000001</v>
      </c>
      <c r="R100" s="30" t="n">
        <v>65.806</v>
      </c>
      <c r="S100" s="30" t="n">
        <v>100.911</v>
      </c>
      <c r="T100" s="30" t="n">
        <v>99.873</v>
      </c>
      <c r="U100" s="30" t="n">
        <v>91.396</v>
      </c>
      <c r="V100" s="30" t="n">
        <v>129.444</v>
      </c>
      <c r="W100" s="30" t="n">
        <v>72.663</v>
      </c>
      <c r="X100" s="30" t="n">
        <v>65.20399999999999</v>
      </c>
      <c r="Y100" s="30" t="n">
        <v>61.106</v>
      </c>
      <c r="Z100" s="30" t="n">
        <v>57.862</v>
      </c>
      <c r="AA100" s="30" t="n">
        <v>54.491</v>
      </c>
      <c r="AB100" s="30" t="n">
        <v>52.673</v>
      </c>
      <c r="AC100" s="30" t="n">
        <v>51.729</v>
      </c>
      <c r="AD100" s="31">
        <f>AC100</f>
        <v/>
      </c>
      <c r="AE100" s="31">
        <f>AD100</f>
        <v/>
      </c>
      <c r="AF100" s="31">
        <f>AE100</f>
        <v/>
      </c>
      <c r="AG100" s="31">
        <f>AF100</f>
        <v/>
      </c>
      <c r="AH100" s="31">
        <f>AG100</f>
        <v/>
      </c>
      <c r="AI100" s="31">
        <f>AH100</f>
        <v/>
      </c>
      <c r="AJ100" s="31">
        <f>AI100</f>
        <v/>
      </c>
      <c r="AK100" s="31">
        <f>AJ100</f>
        <v/>
      </c>
      <c r="AL100" s="31">
        <f>AK100</f>
        <v/>
      </c>
      <c r="AN100" s="30" t="n">
        <v>41.831</v>
      </c>
      <c r="AO100" s="30" t="n">
        <v>47.708</v>
      </c>
      <c r="AP100" s="30" t="n">
        <v>65.806</v>
      </c>
      <c r="AQ100" s="30" t="n">
        <v>129.444</v>
      </c>
      <c r="AR100" s="30" t="n">
        <v>57.862</v>
      </c>
      <c r="AS100" s="31">
        <f>AD100</f>
        <v/>
      </c>
      <c r="AT100" s="31">
        <f>AH100</f>
        <v/>
      </c>
      <c r="AU100" s="31">
        <f>AL100</f>
        <v/>
      </c>
      <c r="AV100" s="31">
        <f>AU100</f>
        <v/>
      </c>
      <c r="AW100" s="31">
        <f>AV100</f>
        <v/>
      </c>
    </row>
    <row r="101">
      <c r="A101" s="12" t="inlineStr">
        <is>
          <t>x</t>
        </is>
      </c>
      <c r="B101" s="6" t="inlineStr">
        <is>
          <t>Total Assets</t>
        </is>
      </c>
      <c r="G101" s="32">
        <f>G92+G95+G96+G97+G98+G99+G100</f>
        <v/>
      </c>
      <c r="H101" s="32">
        <f>H92+H95+H96+H97+H98+H99+H100</f>
        <v/>
      </c>
      <c r="I101" s="32">
        <f>I92+I95+I96+I97+I98+I99+I100</f>
        <v/>
      </c>
      <c r="J101" s="32">
        <f>J92+J95+J96+J97+J98+J99+J100</f>
        <v/>
      </c>
      <c r="K101" s="32">
        <f>K92+K95+K96+K97+K98+K99+K100</f>
        <v/>
      </c>
      <c r="L101" s="32">
        <f>L92+L95+L96+L97+L98+L99+L100</f>
        <v/>
      </c>
      <c r="M101" s="32">
        <f>M92+M95+M96+M97+M98+M99+M100</f>
        <v/>
      </c>
      <c r="N101" s="32">
        <f>N92+N95+N96+N97+N98+N99+N100</f>
        <v/>
      </c>
      <c r="O101" s="32">
        <f>O92+O95+O96+O97+O98+O99+O100</f>
        <v/>
      </c>
      <c r="P101" s="32">
        <f>P92+P95+P96+P97+P98+P99+P100</f>
        <v/>
      </c>
      <c r="Q101" s="32">
        <f>Q92+Q95+Q96+Q97+Q98+Q99+Q100</f>
        <v/>
      </c>
      <c r="R101" s="32">
        <f>R92+R95+R96+R97+R98+R99+R100</f>
        <v/>
      </c>
      <c r="S101" s="32">
        <f>S92+S95+S96+S97+S98+S99+S100</f>
        <v/>
      </c>
      <c r="T101" s="32">
        <f>T92+T95+T96+T97+T98+T99+T100</f>
        <v/>
      </c>
      <c r="U101" s="32">
        <f>U92+U95+U96+U97+U98+U99+U100</f>
        <v/>
      </c>
      <c r="V101" s="32">
        <f>V92+V95+V96+V97+V98+V99+V100</f>
        <v/>
      </c>
      <c r="W101" s="32">
        <f>W92+W95+W96+W97+W98+W99+W100</f>
        <v/>
      </c>
      <c r="X101" s="32">
        <f>X92+X95+X96+X97+X98+X99+X100</f>
        <v/>
      </c>
      <c r="Y101" s="32">
        <f>Y92+Y95+Y96+Y97+Y98+Y99+Y100</f>
        <v/>
      </c>
      <c r="Z101" s="32">
        <f>Z92+Z95+Z96+Z97+Z98+Z99+Z100</f>
        <v/>
      </c>
      <c r="AA101" s="32">
        <f>AA92+AA95+AA96+AA97+AA98+AA99+AA100</f>
        <v/>
      </c>
      <c r="AB101" s="32">
        <f>AB92+AB95+AB96+AB97+AB98+AB99+AB100</f>
        <v/>
      </c>
      <c r="AC101" s="32">
        <f>AC92+AC95+AC96+AC97+AC98+AC99+AC100</f>
        <v/>
      </c>
      <c r="AD101" s="32">
        <f>AD92+AD95+AD96+AD97+AD98+AD99+AD100</f>
        <v/>
      </c>
      <c r="AE101" s="32">
        <f>AE92+AE95+AE96+AE97+AE98+AE99+AE100</f>
        <v/>
      </c>
      <c r="AF101" s="32">
        <f>AF92+AF95+AF96+AF97+AF98+AF99+AF100</f>
        <v/>
      </c>
      <c r="AG101" s="32">
        <f>AG92+AG95+AG96+AG97+AG98+AG99+AG100</f>
        <v/>
      </c>
      <c r="AH101" s="32">
        <f>AH92+AH95+AH96+AH97+AH98+AH99+AH100</f>
        <v/>
      </c>
      <c r="AI101" s="32">
        <f>AI92+AI95+AI96+AI97+AI98+AI99+AI100</f>
        <v/>
      </c>
      <c r="AJ101" s="32">
        <f>AJ92+AJ95+AJ96+AJ97+AJ98+AJ99+AJ100</f>
        <v/>
      </c>
      <c r="AK101" s="32">
        <f>AK92+AK95+AK96+AK97+AK98+AK99+AK100</f>
        <v/>
      </c>
      <c r="AL101" s="32">
        <f>AL92+AL95+AL96+AL97+AL98+AL99+AL100</f>
        <v/>
      </c>
      <c r="AN101" s="32">
        <f>AN92+AN95+AN96+AN97+AN98+AN99+AN100</f>
        <v/>
      </c>
      <c r="AO101" s="32">
        <f>AO92+AO95+AO96+AO97+AO98+AO99+AO100</f>
        <v/>
      </c>
      <c r="AP101" s="32">
        <f>AP92+AP95+AP96+AP97+AP98+AP99+AP100</f>
        <v/>
      </c>
      <c r="AQ101" s="32">
        <f>AQ92+AQ95+AQ96+AQ97+AQ98+AQ99+AQ100</f>
        <v/>
      </c>
      <c r="AR101" s="32">
        <f>AR92+AR95+AR96+AR97+AR98+AR99+AR100</f>
        <v/>
      </c>
      <c r="AS101" s="33">
        <f>AD101</f>
        <v/>
      </c>
      <c r="AT101" s="33">
        <f>AH101</f>
        <v/>
      </c>
      <c r="AU101" s="33">
        <f>AL101</f>
        <v/>
      </c>
      <c r="AV101" s="32">
        <f>AV92+AV95+AV96+AV97+AV98+AV99+AV100</f>
        <v/>
      </c>
      <c r="AW101" s="32">
        <f>AW92+AW95+AW96+AW97+AW98+AW99+AW100</f>
        <v/>
      </c>
    </row>
    <row r="102">
      <c r="D102" s="3" t="inlineStr">
        <is>
          <t>Recon: Total Assets</t>
        </is>
      </c>
      <c r="G102" s="34">
        <f>IF(_reported!G19="","",G101-_reported!G19)</f>
        <v/>
      </c>
      <c r="H102" s="34">
        <f>IF(_reported!H19="","",H101-_reported!H19)</f>
        <v/>
      </c>
      <c r="I102" s="34">
        <f>IF(_reported!I19="","",I101-_reported!I19)</f>
        <v/>
      </c>
      <c r="J102" s="34">
        <f>IF(_reported!J19="","",J101-_reported!J19)</f>
        <v/>
      </c>
      <c r="K102" s="34">
        <f>IF(_reported!K19="","",K101-_reported!K19)</f>
        <v/>
      </c>
      <c r="L102" s="34">
        <f>IF(_reported!L19="","",L101-_reported!L19)</f>
        <v/>
      </c>
      <c r="M102" s="34">
        <f>IF(_reported!M19="","",M101-_reported!M19)</f>
        <v/>
      </c>
      <c r="N102" s="34">
        <f>IF(_reported!N19="","",N101-_reported!N19)</f>
        <v/>
      </c>
      <c r="O102" s="34">
        <f>IF(_reported!O19="","",O101-_reported!O19)</f>
        <v/>
      </c>
      <c r="P102" s="34">
        <f>IF(_reported!P19="","",P101-_reported!P19)</f>
        <v/>
      </c>
      <c r="Q102" s="34">
        <f>IF(_reported!Q19="","",Q101-_reported!Q19)</f>
        <v/>
      </c>
      <c r="R102" s="34">
        <f>IF(_reported!R19="","",R101-_reported!R19)</f>
        <v/>
      </c>
      <c r="S102" s="34">
        <f>IF(_reported!S19="","",S101-_reported!S19)</f>
        <v/>
      </c>
      <c r="T102" s="34">
        <f>IF(_reported!T19="","",T101-_reported!T19)</f>
        <v/>
      </c>
      <c r="U102" s="34">
        <f>IF(_reported!U19="","",U101-_reported!U19)</f>
        <v/>
      </c>
      <c r="V102" s="34">
        <f>IF(_reported!V19="","",V101-_reported!V19)</f>
        <v/>
      </c>
      <c r="W102" s="34">
        <f>IF(_reported!W19="","",W101-_reported!W19)</f>
        <v/>
      </c>
      <c r="X102" s="34">
        <f>IF(_reported!X19="","",X101-_reported!X19)</f>
        <v/>
      </c>
      <c r="Y102" s="34">
        <f>IF(_reported!Y19="","",Y101-_reported!Y19)</f>
        <v/>
      </c>
      <c r="Z102" s="34">
        <f>IF(_reported!Z19="","",Z101-_reported!Z19)</f>
        <v/>
      </c>
      <c r="AA102" s="34">
        <f>IF(_reported!AA19="","",AA101-_reported!AA19)</f>
        <v/>
      </c>
      <c r="AB102" s="34">
        <f>IF(_reported!AB19="","",AB101-_reported!AB19)</f>
        <v/>
      </c>
      <c r="AC102" s="34">
        <f>IF(_reported!AC19="","",AC101-_reported!AC19)</f>
        <v/>
      </c>
      <c r="AN102" s="34">
        <f>IF(_reported!AN19="","",AN101-_reported!AN19)</f>
        <v/>
      </c>
      <c r="AO102" s="34">
        <f>IF(_reported!AO19="","",AO101-_reported!AO19)</f>
        <v/>
      </c>
      <c r="AP102" s="34">
        <f>IF(_reported!AP19="","",AP101-_reported!AP19)</f>
        <v/>
      </c>
      <c r="AQ102" s="34">
        <f>IF(_reported!AQ19="","",AQ101-_reported!AQ19)</f>
        <v/>
      </c>
      <c r="AR102" s="34">
        <f>IF(_reported!AR19="","",AR101-_reported!AR19)</f>
        <v/>
      </c>
    </row>
    <row r="103"/>
    <row r="104">
      <c r="C104" s="9" t="inlineStr">
        <is>
          <t>Accounts Payable and Accrued Liabilities</t>
        </is>
      </c>
      <c r="G104" s="28" t="n">
        <v>359.816</v>
      </c>
      <c r="H104" s="28" t="n">
        <v>324.108</v>
      </c>
      <c r="I104" s="28" t="n">
        <v>359.239</v>
      </c>
      <c r="J104" s="28" t="n">
        <v>369.826</v>
      </c>
      <c r="K104" s="28" t="n">
        <v>411.249</v>
      </c>
      <c r="L104" s="28" t="n">
        <v>367.699</v>
      </c>
      <c r="M104" s="28" t="n">
        <v>398.414</v>
      </c>
      <c r="N104" s="28" t="n">
        <v>399.034</v>
      </c>
      <c r="O104" s="28" t="n">
        <v>446.974</v>
      </c>
      <c r="P104" s="28" t="n">
        <v>439.271</v>
      </c>
      <c r="Q104" s="28" t="n">
        <v>441.466</v>
      </c>
      <c r="R104" s="28" t="n">
        <v>440.81</v>
      </c>
      <c r="S104" s="28" t="n">
        <v>495.201</v>
      </c>
      <c r="T104" s="28" t="n">
        <v>473.856</v>
      </c>
      <c r="U104" s="28" t="n">
        <v>506.795</v>
      </c>
      <c r="V104" s="28" t="n">
        <v>518.148</v>
      </c>
      <c r="W104" s="28" t="n">
        <v>582.215</v>
      </c>
      <c r="X104" s="28" t="n">
        <v>562.205</v>
      </c>
      <c r="Y104" s="28" t="n">
        <v>576.923</v>
      </c>
      <c r="Z104" s="28" t="n">
        <v>591.831</v>
      </c>
      <c r="AA104" s="28" t="n">
        <v>607.386</v>
      </c>
      <c r="AB104" s="28" t="n">
        <v>549.171</v>
      </c>
      <c r="AC104" s="28" t="n">
        <v>598.29</v>
      </c>
      <c r="AD104" s="29">
        <f>(-AD18)*AD151</f>
        <v/>
      </c>
      <c r="AE104" s="29">
        <f>(-AE18)*AE151</f>
        <v/>
      </c>
      <c r="AF104" s="29">
        <f>(-AF18)*AF151</f>
        <v/>
      </c>
      <c r="AG104" s="29">
        <f>(-AG18)*AG151</f>
        <v/>
      </c>
      <c r="AH104" s="29">
        <f>(-AH18)*AH151</f>
        <v/>
      </c>
      <c r="AI104" s="29">
        <f>(-AI18)*AI151</f>
        <v/>
      </c>
      <c r="AJ104" s="29">
        <f>(-AJ18)*AJ151</f>
        <v/>
      </c>
      <c r="AK104" s="29">
        <f>(-AK18)*AK151</f>
        <v/>
      </c>
      <c r="AL104" s="29">
        <f>(-AL18)*AL151</f>
        <v/>
      </c>
      <c r="AN104" s="28" t="n">
        <v>369.826</v>
      </c>
      <c r="AO104" s="28" t="n">
        <v>399.034</v>
      </c>
      <c r="AP104" s="28" t="n">
        <v>440.81</v>
      </c>
      <c r="AQ104" s="28" t="n">
        <v>518.148</v>
      </c>
      <c r="AR104" s="28" t="n">
        <v>591.831</v>
      </c>
      <c r="AS104" s="29">
        <f>AD104</f>
        <v/>
      </c>
      <c r="AT104" s="29">
        <f>AH104</f>
        <v/>
      </c>
      <c r="AU104" s="29">
        <f>AL104</f>
        <v/>
      </c>
      <c r="AV104" s="29">
        <f>(-AV18/4)*AV151</f>
        <v/>
      </c>
      <c r="AW104" s="29">
        <f>(-AW18/4)*AW151</f>
        <v/>
      </c>
    </row>
    <row r="105">
      <c r="C105" s="9" t="inlineStr">
        <is>
          <t>Deferred Revenue</t>
        </is>
      </c>
      <c r="G105" s="30" t="n">
        <v>9.476000000000001</v>
      </c>
      <c r="H105" s="30" t="n">
        <v>14.431</v>
      </c>
      <c r="I105" s="30" t="n">
        <v>20.66</v>
      </c>
      <c r="J105" s="30" t="n">
        <v>20.973</v>
      </c>
      <c r="K105" s="30" t="n">
        <v>19.951</v>
      </c>
      <c r="L105" s="30" t="n">
        <v>20.577</v>
      </c>
      <c r="M105" s="30" t="n">
        <v>21.087</v>
      </c>
      <c r="N105" s="30" t="n">
        <v>20.061</v>
      </c>
      <c r="O105" s="30" t="n">
        <v>19.319</v>
      </c>
      <c r="P105" s="30" t="n">
        <v>23.796</v>
      </c>
      <c r="Q105" s="30" t="n">
        <v>25.664</v>
      </c>
      <c r="R105" s="30" t="n">
        <v>26.117</v>
      </c>
      <c r="S105" s="30" t="n">
        <v>27.174</v>
      </c>
      <c r="T105" s="30" t="n">
        <v>26.204</v>
      </c>
      <c r="U105" s="30" t="n">
        <v>28.761</v>
      </c>
      <c r="V105" s="30" t="n">
        <v>28.121</v>
      </c>
      <c r="W105" s="30" t="n">
        <v>25.576</v>
      </c>
      <c r="X105" s="30" t="n">
        <v>26.892</v>
      </c>
      <c r="Y105" s="30" t="n">
        <v>30.292</v>
      </c>
      <c r="Z105" s="30" t="n">
        <v>30.44</v>
      </c>
      <c r="AA105" s="30" t="n">
        <v>30.471</v>
      </c>
      <c r="AB105" s="30" t="n">
        <v>31.383</v>
      </c>
      <c r="AC105" s="30" t="n">
        <v>33.494</v>
      </c>
      <c r="AD105" s="31">
        <f>AD10*AD152</f>
        <v/>
      </c>
      <c r="AE105" s="31">
        <f>AE10*AE152</f>
        <v/>
      </c>
      <c r="AF105" s="31">
        <f>AF10*AF152</f>
        <v/>
      </c>
      <c r="AG105" s="31">
        <f>AG10*AG152</f>
        <v/>
      </c>
      <c r="AH105" s="31">
        <f>AH10*AH152</f>
        <v/>
      </c>
      <c r="AI105" s="31">
        <f>AI10*AI152</f>
        <v/>
      </c>
      <c r="AJ105" s="31">
        <f>AJ10*AJ152</f>
        <v/>
      </c>
      <c r="AK105" s="31">
        <f>AK10*AK152</f>
        <v/>
      </c>
      <c r="AL105" s="31">
        <f>AL10*AL152</f>
        <v/>
      </c>
      <c r="AN105" s="30" t="n">
        <v>20.973</v>
      </c>
      <c r="AO105" s="30" t="n">
        <v>20.061</v>
      </c>
      <c r="AP105" s="30" t="n">
        <v>26.117</v>
      </c>
      <c r="AQ105" s="30" t="n">
        <v>28.121</v>
      </c>
      <c r="AR105" s="30" t="n">
        <v>30.44</v>
      </c>
      <c r="AS105" s="31">
        <f>AD105</f>
        <v/>
      </c>
      <c r="AT105" s="31">
        <f>AH105</f>
        <v/>
      </c>
      <c r="AU105" s="31">
        <f>AL105</f>
        <v/>
      </c>
      <c r="AV105" s="31">
        <f>(AV10/4)*AV152</f>
        <v/>
      </c>
      <c r="AW105" s="31">
        <f>(AW10/4)*AW152</f>
        <v/>
      </c>
    </row>
    <row r="106">
      <c r="C106" s="9" t="inlineStr">
        <is>
          <t>Income Taxes Payable (Current)</t>
        </is>
      </c>
      <c r="G106" s="30" t="n">
        <v>12.64</v>
      </c>
      <c r="H106" s="30" t="n">
        <v>8.672000000000001</v>
      </c>
      <c r="I106" s="30" t="n">
        <v>9.140000000000001</v>
      </c>
      <c r="J106" s="30" t="n">
        <v>7.76</v>
      </c>
      <c r="K106" s="30" t="n">
        <v>37.175</v>
      </c>
      <c r="L106" s="30" t="n">
        <v>6.458</v>
      </c>
      <c r="M106" s="30" t="n">
        <v>6.907</v>
      </c>
      <c r="O106" s="30" t="n">
        <v>16.101</v>
      </c>
      <c r="P106" s="30" t="n">
        <v>3.82</v>
      </c>
      <c r="Q106" s="30" t="n">
        <v>18.534</v>
      </c>
      <c r="R106" s="30" t="n">
        <v>4.374</v>
      </c>
      <c r="S106" s="30" t="n">
        <v>80.10599999999999</v>
      </c>
      <c r="T106" s="30" t="n">
        <v>4.74</v>
      </c>
      <c r="U106" s="30" t="n">
        <v>7.388</v>
      </c>
      <c r="V106" s="30" t="n">
        <v>60.994</v>
      </c>
      <c r="W106" s="30" t="n">
        <v>85.628</v>
      </c>
      <c r="X106" s="30" t="n">
        <v>17.844</v>
      </c>
      <c r="Y106" s="30" t="n">
        <v>30.125</v>
      </c>
      <c r="Z106" s="30" t="n">
        <v>41.141</v>
      </c>
      <c r="AA106" s="30" t="n">
        <v>125.469</v>
      </c>
      <c r="AB106" s="30" t="n">
        <v>16.627</v>
      </c>
      <c r="AC106" s="30" t="n">
        <v>37.65</v>
      </c>
      <c r="AD106" s="31">
        <f>AC106</f>
        <v/>
      </c>
      <c r="AE106" s="31">
        <f>AD106</f>
        <v/>
      </c>
      <c r="AF106" s="31">
        <f>AE106</f>
        <v/>
      </c>
      <c r="AG106" s="31">
        <f>AF106</f>
        <v/>
      </c>
      <c r="AH106" s="31">
        <f>AG106</f>
        <v/>
      </c>
      <c r="AI106" s="31">
        <f>AH106</f>
        <v/>
      </c>
      <c r="AJ106" s="31">
        <f>AI106</f>
        <v/>
      </c>
      <c r="AK106" s="31">
        <f>AJ106</f>
        <v/>
      </c>
      <c r="AL106" s="31">
        <f>AK106</f>
        <v/>
      </c>
      <c r="AN106" s="30" t="n">
        <v>7.76</v>
      </c>
      <c r="AP106" s="30" t="n">
        <v>4.374</v>
      </c>
      <c r="AQ106" s="30" t="n">
        <v>60.994</v>
      </c>
      <c r="AR106" s="30" t="n">
        <v>41.141</v>
      </c>
      <c r="AS106" s="31">
        <f>AD106</f>
        <v/>
      </c>
      <c r="AT106" s="31">
        <f>AH106</f>
        <v/>
      </c>
      <c r="AU106" s="31">
        <f>AL106</f>
        <v/>
      </c>
      <c r="AV106" s="31">
        <f>AU106</f>
        <v/>
      </c>
      <c r="AW106" s="31">
        <f>AV106</f>
        <v/>
      </c>
    </row>
    <row r="107">
      <c r="C107" s="9" t="inlineStr">
        <is>
          <t>Current Portion of Operating and Finance Lease Liabilities</t>
        </is>
      </c>
      <c r="G107" s="30" t="n">
        <v>25.604</v>
      </c>
      <c r="H107" s="30" t="n">
        <v>23.804</v>
      </c>
      <c r="I107" s="30" t="n">
        <v>24.006</v>
      </c>
      <c r="J107" s="30" t="n">
        <v>22.472</v>
      </c>
      <c r="K107" s="30" t="n">
        <v>23.536</v>
      </c>
      <c r="L107" s="30" t="n">
        <v>23.126</v>
      </c>
      <c r="M107" s="30" t="n">
        <v>22.687</v>
      </c>
      <c r="N107" s="30" t="n">
        <v>21.794</v>
      </c>
      <c r="O107" s="30" t="n">
        <v>22.083</v>
      </c>
      <c r="P107" s="30" t="n">
        <v>20.736</v>
      </c>
      <c r="Q107" s="30" t="n">
        <v>20.9</v>
      </c>
      <c r="R107" s="30" t="n">
        <v>21.468</v>
      </c>
      <c r="S107" s="30" t="n">
        <v>21.936</v>
      </c>
      <c r="T107" s="30" t="n">
        <v>21.223</v>
      </c>
      <c r="U107" s="30" t="n">
        <v>20.475</v>
      </c>
      <c r="V107" s="30" t="n">
        <v>21.304</v>
      </c>
      <c r="W107" s="30" t="n">
        <v>21.436</v>
      </c>
      <c r="X107" s="30" t="n">
        <v>22.696</v>
      </c>
      <c r="Y107" s="30" t="n">
        <v>19.792</v>
      </c>
      <c r="Z107" s="30" t="n">
        <v>19.869</v>
      </c>
      <c r="AA107" s="30" t="n">
        <v>17.87</v>
      </c>
      <c r="AB107" s="30" t="n">
        <v>16.692</v>
      </c>
      <c r="AC107" s="30" t="n">
        <v>15.825</v>
      </c>
      <c r="AD107" s="31">
        <f>AC107</f>
        <v/>
      </c>
      <c r="AE107" s="31">
        <f>AD107</f>
        <v/>
      </c>
      <c r="AF107" s="31">
        <f>AE107</f>
        <v/>
      </c>
      <c r="AG107" s="31">
        <f>AF107</f>
        <v/>
      </c>
      <c r="AH107" s="31">
        <f>AG107</f>
        <v/>
      </c>
      <c r="AI107" s="31">
        <f>AH107</f>
        <v/>
      </c>
      <c r="AJ107" s="31">
        <f>AI107</f>
        <v/>
      </c>
      <c r="AK107" s="31">
        <f>AJ107</f>
        <v/>
      </c>
      <c r="AL107" s="31">
        <f>AK107</f>
        <v/>
      </c>
      <c r="AN107" s="30" t="n">
        <v>22.472</v>
      </c>
      <c r="AO107" s="30" t="n">
        <v>21.794</v>
      </c>
      <c r="AP107" s="30" t="n">
        <v>21.468</v>
      </c>
      <c r="AQ107" s="30" t="n">
        <v>21.304</v>
      </c>
      <c r="AR107" s="30" t="n">
        <v>19.869</v>
      </c>
      <c r="AS107" s="31">
        <f>AD107</f>
        <v/>
      </c>
      <c r="AT107" s="31">
        <f>AH107</f>
        <v/>
      </c>
      <c r="AU107" s="31">
        <f>AL107</f>
        <v/>
      </c>
      <c r="AV107" s="31">
        <f>AU107</f>
        <v/>
      </c>
      <c r="AW107" s="31">
        <f>AV107</f>
        <v/>
      </c>
    </row>
    <row r="108">
      <c r="A108" s="12" t="inlineStr">
        <is>
          <t>x</t>
        </is>
      </c>
      <c r="B108" s="6" t="inlineStr">
        <is>
          <t>Total Current Liabilities</t>
        </is>
      </c>
      <c r="G108" s="32">
        <f>G104+G105+G106+G107</f>
        <v/>
      </c>
      <c r="H108" s="32">
        <f>H104+H105+H106+H107</f>
        <v/>
      </c>
      <c r="I108" s="32">
        <f>I104+I105+I106+I107</f>
        <v/>
      </c>
      <c r="J108" s="32">
        <f>J104+J105+J106+J107</f>
        <v/>
      </c>
      <c r="K108" s="32">
        <f>K104+K105+K106+K107</f>
        <v/>
      </c>
      <c r="L108" s="32">
        <f>L104+L105+L106+L107</f>
        <v/>
      </c>
      <c r="M108" s="32">
        <f>M104+M105+M106+M107</f>
        <v/>
      </c>
      <c r="N108" s="32">
        <f>N104+N105+N106+N107</f>
        <v/>
      </c>
      <c r="O108" s="32">
        <f>O104+O105+O106+O107</f>
        <v/>
      </c>
      <c r="P108" s="32">
        <f>P104+P105+P106+P107</f>
        <v/>
      </c>
      <c r="Q108" s="32">
        <f>Q104+Q105+Q106+Q107</f>
        <v/>
      </c>
      <c r="R108" s="32">
        <f>R104+R105+R106+R107</f>
        <v/>
      </c>
      <c r="S108" s="32">
        <f>S104+S105+S106+S107</f>
        <v/>
      </c>
      <c r="T108" s="32">
        <f>T104+T105+T106+T107</f>
        <v/>
      </c>
      <c r="U108" s="32">
        <f>U104+U105+U106+U107</f>
        <v/>
      </c>
      <c r="V108" s="32">
        <f>V104+V105+V106+V107</f>
        <v/>
      </c>
      <c r="W108" s="32">
        <f>W104+W105+W106+W107</f>
        <v/>
      </c>
      <c r="X108" s="32">
        <f>X104+X105+X106+X107</f>
        <v/>
      </c>
      <c r="Y108" s="32">
        <f>Y104+Y105+Y106+Y107</f>
        <v/>
      </c>
      <c r="Z108" s="32">
        <f>Z104+Z105+Z106+Z107</f>
        <v/>
      </c>
      <c r="AA108" s="32">
        <f>AA104+AA105+AA106+AA107</f>
        <v/>
      </c>
      <c r="AB108" s="32">
        <f>AB104+AB105+AB106+AB107</f>
        <v/>
      </c>
      <c r="AC108" s="32">
        <f>AC104+AC105+AC106+AC107</f>
        <v/>
      </c>
      <c r="AD108" s="32">
        <f>AD104+AD105+AD106+AD107</f>
        <v/>
      </c>
      <c r="AE108" s="32">
        <f>AE104+AE105+AE106+AE107</f>
        <v/>
      </c>
      <c r="AF108" s="32">
        <f>AF104+AF105+AF106+AF107</f>
        <v/>
      </c>
      <c r="AG108" s="32">
        <f>AG104+AG105+AG106+AG107</f>
        <v/>
      </c>
      <c r="AH108" s="32">
        <f>AH104+AH105+AH106+AH107</f>
        <v/>
      </c>
      <c r="AI108" s="32">
        <f>AI104+AI105+AI106+AI107</f>
        <v/>
      </c>
      <c r="AJ108" s="32">
        <f>AJ104+AJ105+AJ106+AJ107</f>
        <v/>
      </c>
      <c r="AK108" s="32">
        <f>AK104+AK105+AK106+AK107</f>
        <v/>
      </c>
      <c r="AL108" s="32">
        <f>AL104+AL105+AL106+AL107</f>
        <v/>
      </c>
      <c r="AN108" s="32">
        <f>AN104+AN105+AN106+AN107</f>
        <v/>
      </c>
      <c r="AO108" s="32">
        <f>AO104+AO105+AO106+AO107</f>
        <v/>
      </c>
      <c r="AP108" s="32">
        <f>AP104+AP105+AP106+AP107</f>
        <v/>
      </c>
      <c r="AQ108" s="32">
        <f>AQ104+AQ105+AQ106+AQ107</f>
        <v/>
      </c>
      <c r="AR108" s="32">
        <f>AR104+AR105+AR106+AR107</f>
        <v/>
      </c>
      <c r="AS108" s="33">
        <f>AD108</f>
        <v/>
      </c>
      <c r="AT108" s="33">
        <f>AH108</f>
        <v/>
      </c>
      <c r="AU108" s="33">
        <f>AL108</f>
        <v/>
      </c>
      <c r="AV108" s="32">
        <f>AV104+AV105+AV106+AV107</f>
        <v/>
      </c>
      <c r="AW108" s="32">
        <f>AW104+AW105+AW106+AW107</f>
        <v/>
      </c>
    </row>
    <row r="109">
      <c r="D109" s="3" t="inlineStr">
        <is>
          <t>Recon: Total CL</t>
        </is>
      </c>
      <c r="G109" s="34">
        <f>IF(_reported!G20="","",G108-_reported!G20)</f>
        <v/>
      </c>
      <c r="H109" s="34">
        <f>IF(_reported!H20="","",H108-_reported!H20)</f>
        <v/>
      </c>
      <c r="I109" s="34">
        <f>IF(_reported!I20="","",I108-_reported!I20)</f>
        <v/>
      </c>
      <c r="J109" s="34">
        <f>IF(_reported!J20="","",J108-_reported!J20)</f>
        <v/>
      </c>
      <c r="K109" s="34">
        <f>IF(_reported!K20="","",K108-_reported!K20)</f>
        <v/>
      </c>
      <c r="L109" s="34">
        <f>IF(_reported!L20="","",L108-_reported!L20)</f>
        <v/>
      </c>
      <c r="M109" s="34">
        <f>IF(_reported!M20="","",M108-_reported!M20)</f>
        <v/>
      </c>
      <c r="N109" s="34">
        <f>IF(_reported!N20="","",N108-_reported!N20)</f>
        <v/>
      </c>
      <c r="O109" s="34">
        <f>IF(_reported!O20="","",O108-_reported!O20)</f>
        <v/>
      </c>
      <c r="P109" s="34">
        <f>IF(_reported!P20="","",P108-_reported!P20)</f>
        <v/>
      </c>
      <c r="Q109" s="34">
        <f>IF(_reported!Q20="","",Q108-_reported!Q20)</f>
        <v/>
      </c>
      <c r="R109" s="34">
        <f>IF(_reported!R20="","",R108-_reported!R20)</f>
        <v/>
      </c>
      <c r="S109" s="34">
        <f>IF(_reported!S20="","",S108-_reported!S20)</f>
        <v/>
      </c>
      <c r="T109" s="34">
        <f>IF(_reported!T20="","",T108-_reported!T20)</f>
        <v/>
      </c>
      <c r="U109" s="34">
        <f>IF(_reported!U20="","",U108-_reported!U20)</f>
        <v/>
      </c>
      <c r="V109" s="34">
        <f>IF(_reported!V20="","",V108-_reported!V20)</f>
        <v/>
      </c>
      <c r="W109" s="34">
        <f>IF(_reported!W20="","",W108-_reported!W20)</f>
        <v/>
      </c>
      <c r="X109" s="34">
        <f>IF(_reported!X20="","",X108-_reported!X20)</f>
        <v/>
      </c>
      <c r="Y109" s="34">
        <f>IF(_reported!Y20="","",Y108-_reported!Y20)</f>
        <v/>
      </c>
      <c r="Z109" s="34">
        <f>IF(_reported!Z20="","",Z108-_reported!Z20)</f>
        <v/>
      </c>
      <c r="AA109" s="34">
        <f>IF(_reported!AA20="","",AA108-_reported!AA20)</f>
        <v/>
      </c>
      <c r="AB109" s="34">
        <f>IF(_reported!AB20="","",AB108-_reported!AB20)</f>
        <v/>
      </c>
      <c r="AC109" s="34">
        <f>IF(_reported!AC20="","",AC108-_reported!AC20)</f>
        <v/>
      </c>
      <c r="AN109" s="34">
        <f>IF(_reported!AN20="","",AN108-_reported!AN20)</f>
        <v/>
      </c>
      <c r="AO109" s="34">
        <f>IF(_reported!AO20="","",AO108-_reported!AO20)</f>
        <v/>
      </c>
      <c r="AP109" s="34">
        <f>IF(_reported!AP20="","",AP108-_reported!AP20)</f>
        <v/>
      </c>
      <c r="AQ109" s="34">
        <f>IF(_reported!AQ20="","",AQ108-_reported!AQ20)</f>
        <v/>
      </c>
      <c r="AR109" s="34">
        <f>IF(_reported!AR20="","",AR108-_reported!AR20)</f>
        <v/>
      </c>
    </row>
    <row r="110"/>
    <row r="111">
      <c r="C111" s="9" t="inlineStr">
        <is>
          <t>Deferred Income Taxes (Liability)</t>
        </is>
      </c>
      <c r="G111" s="28" t="n">
        <v>77.82599999999999</v>
      </c>
      <c r="H111" s="28" t="n">
        <v>81.316</v>
      </c>
      <c r="I111" s="28" t="n">
        <v>57.767</v>
      </c>
      <c r="J111" s="28" t="n">
        <v>63.969</v>
      </c>
      <c r="K111" s="28" t="n">
        <v>72.166</v>
      </c>
      <c r="L111" s="28" t="n">
        <v>69.759</v>
      </c>
      <c r="M111" s="28" t="n">
        <v>78.023</v>
      </c>
      <c r="N111" s="28" t="n">
        <v>80.06</v>
      </c>
      <c r="O111" s="28" t="n">
        <v>77.452</v>
      </c>
      <c r="P111" s="28" t="n">
        <v>76.471</v>
      </c>
      <c r="Q111" s="28" t="n">
        <v>76.69</v>
      </c>
      <c r="R111" s="28" t="n">
        <v>89.492</v>
      </c>
      <c r="S111" s="28" t="n">
        <v>91.821</v>
      </c>
      <c r="T111" s="28" t="n">
        <v>94.14</v>
      </c>
      <c r="U111" s="28" t="n">
        <v>92.014</v>
      </c>
      <c r="V111" s="28" t="n">
        <v>93.65300000000001</v>
      </c>
      <c r="W111" s="28" t="n">
        <v>95.465</v>
      </c>
      <c r="X111" s="28" t="n">
        <v>92.886</v>
      </c>
      <c r="Y111" s="28" t="n">
        <v>94.551</v>
      </c>
      <c r="Z111" s="28" t="n">
        <v>80.625</v>
      </c>
      <c r="AA111" s="28" t="n">
        <v>85.839</v>
      </c>
      <c r="AB111" s="28" t="n">
        <v>87.625</v>
      </c>
      <c r="AC111" s="28" t="n">
        <v>89.733</v>
      </c>
      <c r="AD111" s="29">
        <f>AC111</f>
        <v/>
      </c>
      <c r="AE111" s="29">
        <f>AD111</f>
        <v/>
      </c>
      <c r="AF111" s="29">
        <f>AE111</f>
        <v/>
      </c>
      <c r="AG111" s="29">
        <f>AF111</f>
        <v/>
      </c>
      <c r="AH111" s="29">
        <f>AG111</f>
        <v/>
      </c>
      <c r="AI111" s="29">
        <f>AH111</f>
        <v/>
      </c>
      <c r="AJ111" s="29">
        <f>AI111</f>
        <v/>
      </c>
      <c r="AK111" s="29">
        <f>AJ111</f>
        <v/>
      </c>
      <c r="AL111" s="29">
        <f>AK111</f>
        <v/>
      </c>
      <c r="AN111" s="28" t="n">
        <v>63.969</v>
      </c>
      <c r="AO111" s="28" t="n">
        <v>80.06</v>
      </c>
      <c r="AP111" s="28" t="n">
        <v>89.492</v>
      </c>
      <c r="AQ111" s="28" t="n">
        <v>93.65300000000001</v>
      </c>
      <c r="AR111" s="28" t="n">
        <v>80.625</v>
      </c>
      <c r="AS111" s="29">
        <f>AD111</f>
        <v/>
      </c>
      <c r="AT111" s="29">
        <f>AH111</f>
        <v/>
      </c>
      <c r="AU111" s="29">
        <f>AL111</f>
        <v/>
      </c>
      <c r="AV111" s="29">
        <f>AU111</f>
        <v/>
      </c>
      <c r="AW111" s="29">
        <f>AV111</f>
        <v/>
      </c>
    </row>
    <row r="112">
      <c r="C112" s="9" t="inlineStr">
        <is>
          <t>Income Taxes Payable (Non-current)</t>
        </is>
      </c>
      <c r="G112" s="30" t="n">
        <v>44.347</v>
      </c>
      <c r="H112" s="30" t="n">
        <v>51.177</v>
      </c>
      <c r="I112" s="30" t="n">
        <v>55.637</v>
      </c>
      <c r="J112" s="30" t="n">
        <v>52.345</v>
      </c>
      <c r="K112" s="30" t="n">
        <v>51.094</v>
      </c>
      <c r="L112" s="30" t="n">
        <v>57.193</v>
      </c>
      <c r="M112" s="30" t="n">
        <v>61.359</v>
      </c>
      <c r="N112" s="30" t="n">
        <v>64.637</v>
      </c>
      <c r="O112" s="30" t="n">
        <v>65.27500000000001</v>
      </c>
      <c r="P112" s="30" t="n">
        <v>65.322</v>
      </c>
      <c r="Q112" s="30" t="n">
        <v>65.745</v>
      </c>
      <c r="R112" s="30" t="n">
        <v>69.193</v>
      </c>
      <c r="S112" s="30" t="n">
        <v>69.982</v>
      </c>
      <c r="T112" s="30" t="n">
        <v>71.31399999999999</v>
      </c>
      <c r="U112" s="30" t="n">
        <v>67.455</v>
      </c>
      <c r="V112" s="30" t="n">
        <v>59.56</v>
      </c>
      <c r="W112" s="30" t="n">
        <v>43.786</v>
      </c>
      <c r="X112" s="30" t="n">
        <v>44.091</v>
      </c>
      <c r="Y112" s="30" t="n">
        <v>36.574</v>
      </c>
      <c r="Z112" s="30" t="n">
        <v>35.635</v>
      </c>
      <c r="AA112" s="30" t="n">
        <v>12.802</v>
      </c>
      <c r="AB112" s="30" t="n">
        <v>6.786</v>
      </c>
      <c r="AC112" s="30" t="n">
        <v>5.308</v>
      </c>
      <c r="AD112" s="31">
        <f>AC112</f>
        <v/>
      </c>
      <c r="AE112" s="31">
        <f>AD112</f>
        <v/>
      </c>
      <c r="AF112" s="31">
        <f>AE112</f>
        <v/>
      </c>
      <c r="AG112" s="31">
        <f>AF112</f>
        <v/>
      </c>
      <c r="AH112" s="31">
        <f>AG112</f>
        <v/>
      </c>
      <c r="AI112" s="31">
        <f>AH112</f>
        <v/>
      </c>
      <c r="AJ112" s="31">
        <f>AI112</f>
        <v/>
      </c>
      <c r="AK112" s="31">
        <f>AJ112</f>
        <v/>
      </c>
      <c r="AL112" s="31">
        <f>AK112</f>
        <v/>
      </c>
      <c r="AN112" s="30" t="n">
        <v>52.345</v>
      </c>
      <c r="AO112" s="30" t="n">
        <v>64.637</v>
      </c>
      <c r="AP112" s="30" t="n">
        <v>69.193</v>
      </c>
      <c r="AQ112" s="30" t="n">
        <v>59.56</v>
      </c>
      <c r="AR112" s="30" t="n">
        <v>35.635</v>
      </c>
      <c r="AS112" s="31">
        <f>AD112</f>
        <v/>
      </c>
      <c r="AT112" s="31">
        <f>AH112</f>
        <v/>
      </c>
      <c r="AU112" s="31">
        <f>AL112</f>
        <v/>
      </c>
      <c r="AV112" s="31">
        <f>AU112</f>
        <v/>
      </c>
      <c r="AW112" s="31">
        <f>AV112</f>
        <v/>
      </c>
    </row>
    <row r="113">
      <c r="C113" s="9" t="inlineStr">
        <is>
          <t>Operating and Finance Lease Liabilities, Net of Current</t>
        </is>
      </c>
      <c r="G113" s="30" t="n">
        <v>88.48999999999999</v>
      </c>
      <c r="H113" s="30" t="n">
        <v>85.307</v>
      </c>
      <c r="I113" s="30" t="n">
        <v>108.487</v>
      </c>
      <c r="J113" s="30" t="n">
        <v>97.961</v>
      </c>
      <c r="K113" s="30" t="n">
        <v>100.92</v>
      </c>
      <c r="L113" s="30" t="n">
        <v>98.459</v>
      </c>
      <c r="M113" s="30" t="n">
        <v>99.61</v>
      </c>
      <c r="N113" s="30" t="n">
        <v>95.68300000000001</v>
      </c>
      <c r="O113" s="30" t="n">
        <v>91.67</v>
      </c>
      <c r="P113" s="30" t="n">
        <v>87.39400000000001</v>
      </c>
      <c r="Q113" s="30" t="n">
        <v>86.01600000000001</v>
      </c>
      <c r="R113" s="30" t="n">
        <v>88.08199999999999</v>
      </c>
      <c r="S113" s="30" t="n">
        <v>101.465</v>
      </c>
      <c r="T113" s="30" t="n">
        <v>93.876</v>
      </c>
      <c r="U113" s="30" t="n">
        <v>91.131</v>
      </c>
      <c r="V113" s="30" t="n">
        <v>97.429</v>
      </c>
      <c r="W113" s="30" t="n">
        <v>95.435</v>
      </c>
      <c r="X113" s="30" t="n">
        <v>96.70099999999999</v>
      </c>
      <c r="Y113" s="30" t="n">
        <v>81.268</v>
      </c>
      <c r="Z113" s="30" t="n">
        <v>83.87</v>
      </c>
      <c r="AA113" s="30" t="n">
        <v>82.066</v>
      </c>
      <c r="AB113" s="30" t="n">
        <v>79.444</v>
      </c>
      <c r="AC113" s="30" t="n">
        <v>77.291</v>
      </c>
      <c r="AD113" s="31">
        <f>AC113</f>
        <v/>
      </c>
      <c r="AE113" s="31">
        <f>AD113</f>
        <v/>
      </c>
      <c r="AF113" s="31">
        <f>AE113</f>
        <v/>
      </c>
      <c r="AG113" s="31">
        <f>AF113</f>
        <v/>
      </c>
      <c r="AH113" s="31">
        <f>AG113</f>
        <v/>
      </c>
      <c r="AI113" s="31">
        <f>AH113</f>
        <v/>
      </c>
      <c r="AJ113" s="31">
        <f>AI113</f>
        <v/>
      </c>
      <c r="AK113" s="31">
        <f>AJ113</f>
        <v/>
      </c>
      <c r="AL113" s="31">
        <f>AK113</f>
        <v/>
      </c>
      <c r="AN113" s="30" t="n">
        <v>97.961</v>
      </c>
      <c r="AO113" s="30" t="n">
        <v>95.68300000000001</v>
      </c>
      <c r="AP113" s="30" t="n">
        <v>88.08199999999999</v>
      </c>
      <c r="AQ113" s="30" t="n">
        <v>97.429</v>
      </c>
      <c r="AR113" s="30" t="n">
        <v>83.87</v>
      </c>
      <c r="AS113" s="31">
        <f>AD113</f>
        <v/>
      </c>
      <c r="AT113" s="31">
        <f>AH113</f>
        <v/>
      </c>
      <c r="AU113" s="31">
        <f>AL113</f>
        <v/>
      </c>
      <c r="AV113" s="31">
        <f>AU113</f>
        <v/>
      </c>
      <c r="AW113" s="31">
        <f>AV113</f>
        <v/>
      </c>
    </row>
    <row r="114">
      <c r="C114" s="9" t="inlineStr">
        <is>
          <t>Long-term Debt and Other Liabilities (notes redeemed 4Q22)</t>
        </is>
      </c>
      <c r="G114" s="30" t="n">
        <v>412.156</v>
      </c>
      <c r="H114" s="30" t="n">
        <v>403.031</v>
      </c>
      <c r="I114" s="30" t="n">
        <v>397.633</v>
      </c>
      <c r="J114" s="30" t="n">
        <v>397.636</v>
      </c>
      <c r="K114" s="30" t="n">
        <v>408.94</v>
      </c>
      <c r="L114" s="30" t="n">
        <v>403.829</v>
      </c>
      <c r="M114" s="30" t="n">
        <v>402.733</v>
      </c>
      <c r="N114" s="30" t="n">
        <v>1.996</v>
      </c>
      <c r="O114" s="30" t="n">
        <v>1.969</v>
      </c>
      <c r="P114" s="30" t="n">
        <v>1.946</v>
      </c>
      <c r="Q114" s="30" t="n">
        <v>22.368</v>
      </c>
      <c r="R114" s="30" t="n">
        <v>10.903</v>
      </c>
      <c r="S114" s="30" t="n">
        <v>9.462</v>
      </c>
      <c r="T114" s="30" t="n">
        <v>0.453</v>
      </c>
      <c r="U114" s="30" t="n">
        <v>0.427</v>
      </c>
      <c r="AD114" s="31">
        <f>AC114</f>
        <v/>
      </c>
      <c r="AE114" s="31">
        <f>AD114</f>
        <v/>
      </c>
      <c r="AF114" s="31">
        <f>AE114</f>
        <v/>
      </c>
      <c r="AG114" s="31">
        <f>AF114</f>
        <v/>
      </c>
      <c r="AH114" s="31">
        <f>AG114</f>
        <v/>
      </c>
      <c r="AI114" s="31">
        <f>AH114</f>
        <v/>
      </c>
      <c r="AJ114" s="31">
        <f>AI114</f>
        <v/>
      </c>
      <c r="AK114" s="31">
        <f>AJ114</f>
        <v/>
      </c>
      <c r="AL114" s="31">
        <f>AK114</f>
        <v/>
      </c>
      <c r="AN114" s="30" t="n">
        <v>397.636</v>
      </c>
      <c r="AO114" s="30" t="n">
        <v>1.996</v>
      </c>
      <c r="AP114" s="30" t="n">
        <v>10.903</v>
      </c>
      <c r="AS114" s="31">
        <f>AD114</f>
        <v/>
      </c>
      <c r="AT114" s="31">
        <f>AH114</f>
        <v/>
      </c>
      <c r="AU114" s="31">
        <f>AL114</f>
        <v/>
      </c>
      <c r="AV114" s="31">
        <f>AU114</f>
        <v/>
      </c>
      <c r="AW114" s="31">
        <f>AV114</f>
        <v/>
      </c>
    </row>
    <row r="115">
      <c r="A115" s="12" t="inlineStr">
        <is>
          <t>x</t>
        </is>
      </c>
      <c r="B115" s="6" t="inlineStr">
        <is>
          <t>Total Liabilities</t>
        </is>
      </c>
      <c r="G115" s="32">
        <f>G108+G111+G112+G113+G114</f>
        <v/>
      </c>
      <c r="H115" s="32">
        <f>H108+H111+H112+H113+H114</f>
        <v/>
      </c>
      <c r="I115" s="32">
        <f>I108+I111+I112+I113+I114</f>
        <v/>
      </c>
      <c r="J115" s="32">
        <f>J108+J111+J112+J113+J114</f>
        <v/>
      </c>
      <c r="K115" s="32">
        <f>K108+K111+K112+K113+K114</f>
        <v/>
      </c>
      <c r="L115" s="32">
        <f>L108+L111+L112+L113+L114</f>
        <v/>
      </c>
      <c r="M115" s="32">
        <f>M108+M111+M112+M113+M114</f>
        <v/>
      </c>
      <c r="N115" s="32">
        <f>N108+N111+N112+N113+N114</f>
        <v/>
      </c>
      <c r="O115" s="32">
        <f>O108+O111+O112+O113+O114</f>
        <v/>
      </c>
      <c r="P115" s="32">
        <f>P108+P111+P112+P113+P114</f>
        <v/>
      </c>
      <c r="Q115" s="32">
        <f>Q108+Q111+Q112+Q113+Q114</f>
        <v/>
      </c>
      <c r="R115" s="32">
        <f>R108+R111+R112+R113+R114</f>
        <v/>
      </c>
      <c r="S115" s="32">
        <f>S108+S111+S112+S113+S114</f>
        <v/>
      </c>
      <c r="T115" s="32">
        <f>T108+T111+T112+T113+T114</f>
        <v/>
      </c>
      <c r="U115" s="32">
        <f>U108+U111+U112+U113+U114</f>
        <v/>
      </c>
      <c r="V115" s="32">
        <f>V108+V111+V112+V113+V114</f>
        <v/>
      </c>
      <c r="W115" s="32">
        <f>W108+W111+W112+W113+W114</f>
        <v/>
      </c>
      <c r="X115" s="32">
        <f>X108+X111+X112+X113+X114</f>
        <v/>
      </c>
      <c r="Y115" s="32">
        <f>Y108+Y111+Y112+Y113+Y114</f>
        <v/>
      </c>
      <c r="Z115" s="32">
        <f>Z108+Z111+Z112+Z113+Z114</f>
        <v/>
      </c>
      <c r="AA115" s="32">
        <f>AA108+AA111+AA112+AA113+AA114</f>
        <v/>
      </c>
      <c r="AB115" s="32">
        <f>AB108+AB111+AB112+AB113+AB114</f>
        <v/>
      </c>
      <c r="AC115" s="32">
        <f>AC108+AC111+AC112+AC113+AC114</f>
        <v/>
      </c>
      <c r="AD115" s="32">
        <f>AD108+AD111+AD112+AD113+AD114</f>
        <v/>
      </c>
      <c r="AE115" s="32">
        <f>AE108+AE111+AE112+AE113+AE114</f>
        <v/>
      </c>
      <c r="AF115" s="32">
        <f>AF108+AF111+AF112+AF113+AF114</f>
        <v/>
      </c>
      <c r="AG115" s="32">
        <f>AG108+AG111+AG112+AG113+AG114</f>
        <v/>
      </c>
      <c r="AH115" s="32">
        <f>AH108+AH111+AH112+AH113+AH114</f>
        <v/>
      </c>
      <c r="AI115" s="32">
        <f>AI108+AI111+AI112+AI113+AI114</f>
        <v/>
      </c>
      <c r="AJ115" s="32">
        <f>AJ108+AJ111+AJ112+AJ113+AJ114</f>
        <v/>
      </c>
      <c r="AK115" s="32">
        <f>AK108+AK111+AK112+AK113+AK114</f>
        <v/>
      </c>
      <c r="AL115" s="32">
        <f>AL108+AL111+AL112+AL113+AL114</f>
        <v/>
      </c>
      <c r="AN115" s="32">
        <f>AN108+AN111+AN112+AN113+AN114</f>
        <v/>
      </c>
      <c r="AO115" s="32">
        <f>AO108+AO111+AO112+AO113+AO114</f>
        <v/>
      </c>
      <c r="AP115" s="32">
        <f>AP108+AP111+AP112+AP113+AP114</f>
        <v/>
      </c>
      <c r="AQ115" s="32">
        <f>AQ108+AQ111+AQ112+AQ113+AQ114</f>
        <v/>
      </c>
      <c r="AR115" s="32">
        <f>AR108+AR111+AR112+AR113+AR114</f>
        <v/>
      </c>
      <c r="AS115" s="33">
        <f>AD115</f>
        <v/>
      </c>
      <c r="AT115" s="33">
        <f>AH115</f>
        <v/>
      </c>
      <c r="AU115" s="33">
        <f>AL115</f>
        <v/>
      </c>
      <c r="AV115" s="32">
        <f>AV108+AV111+AV112+AV113+AV114</f>
        <v/>
      </c>
      <c r="AW115" s="32">
        <f>AW108+AW111+AW112+AW113+AW114</f>
        <v/>
      </c>
    </row>
    <row r="116">
      <c r="D116" s="3" t="inlineStr">
        <is>
          <t>Recon: Total Liabilities</t>
        </is>
      </c>
      <c r="G116" s="34">
        <f>IF(_reported!G21="","",G115-_reported!G21)</f>
        <v/>
      </c>
      <c r="H116" s="34">
        <f>IF(_reported!H21="","",H115-_reported!H21)</f>
        <v/>
      </c>
      <c r="I116" s="34">
        <f>IF(_reported!I21="","",I115-_reported!I21)</f>
        <v/>
      </c>
      <c r="J116" s="34">
        <f>IF(_reported!J21="","",J115-_reported!J21)</f>
        <v/>
      </c>
      <c r="K116" s="34">
        <f>IF(_reported!K21="","",K115-_reported!K21)</f>
        <v/>
      </c>
      <c r="L116" s="34">
        <f>IF(_reported!L21="","",L115-_reported!L21)</f>
        <v/>
      </c>
      <c r="M116" s="34">
        <f>IF(_reported!M21="","",M115-_reported!M21)</f>
        <v/>
      </c>
      <c r="N116" s="34">
        <f>IF(_reported!N21="","",N115-_reported!N21)</f>
        <v/>
      </c>
      <c r="O116" s="34">
        <f>IF(_reported!O21="","",O115-_reported!O21)</f>
        <v/>
      </c>
      <c r="P116" s="34">
        <f>IF(_reported!P21="","",P115-_reported!P21)</f>
        <v/>
      </c>
      <c r="Q116" s="34">
        <f>IF(_reported!Q21="","",Q115-_reported!Q21)</f>
        <v/>
      </c>
      <c r="R116" s="34">
        <f>IF(_reported!R21="","",R115-_reported!R21)</f>
        <v/>
      </c>
      <c r="S116" s="34">
        <f>IF(_reported!S21="","",S115-_reported!S21)</f>
        <v/>
      </c>
      <c r="T116" s="34">
        <f>IF(_reported!T21="","",T115-_reported!T21)</f>
        <v/>
      </c>
      <c r="U116" s="34">
        <f>IF(_reported!U21="","",U115-_reported!U21)</f>
        <v/>
      </c>
      <c r="V116" s="34">
        <f>IF(_reported!V21="","",V115-_reported!V21)</f>
        <v/>
      </c>
      <c r="W116" s="34">
        <f>IF(_reported!W21="","",W115-_reported!W21)</f>
        <v/>
      </c>
      <c r="X116" s="34">
        <f>IF(_reported!X21="","",X115-_reported!X21)</f>
        <v/>
      </c>
      <c r="Y116" s="34">
        <f>IF(_reported!Y21="","",Y115-_reported!Y21)</f>
        <v/>
      </c>
      <c r="Z116" s="34">
        <f>IF(_reported!Z21="","",Z115-_reported!Z21)</f>
        <v/>
      </c>
      <c r="AA116" s="34">
        <f>IF(_reported!AA21="","",AA115-_reported!AA21)</f>
        <v/>
      </c>
      <c r="AB116" s="34">
        <f>IF(_reported!AB21="","",AB115-_reported!AB21)</f>
        <v/>
      </c>
      <c r="AC116" s="34">
        <f>IF(_reported!AC21="","",AC115-_reported!AC21)</f>
        <v/>
      </c>
      <c r="AN116" s="34">
        <f>IF(_reported!AN21="","",AN115-_reported!AN21)</f>
        <v/>
      </c>
      <c r="AO116" s="34">
        <f>IF(_reported!AO21="","",AO115-_reported!AO21)</f>
        <v/>
      </c>
      <c r="AP116" s="34">
        <f>IF(_reported!AP21="","",AP115-_reported!AP21)</f>
        <v/>
      </c>
      <c r="AQ116" s="34">
        <f>IF(_reported!AQ21="","",AQ115-_reported!AQ21)</f>
        <v/>
      </c>
      <c r="AR116" s="34">
        <f>IF(_reported!AR21="","",AR115-_reported!AR21)</f>
        <v/>
      </c>
    </row>
    <row r="117"/>
    <row r="118">
      <c r="C118" s="9" t="inlineStr">
        <is>
          <t>Redeemable Noncontrolling Interests (Mezzanine)</t>
        </is>
      </c>
      <c r="S118" s="28" t="n">
        <v>25.222</v>
      </c>
      <c r="T118" s="28" t="n">
        <v>25.114</v>
      </c>
      <c r="U118" s="28" t="n">
        <v>24.933</v>
      </c>
      <c r="V118" s="28" t="n">
        <v>24.544</v>
      </c>
      <c r="W118" s="28" t="n">
        <v>23.634</v>
      </c>
      <c r="X118" s="28" t="n">
        <v>22.775</v>
      </c>
      <c r="Y118" s="28" t="n">
        <v>21.504</v>
      </c>
      <c r="Z118" s="28" t="n">
        <v>20.458</v>
      </c>
      <c r="AA118" s="28" t="n">
        <v>18.954</v>
      </c>
      <c r="AB118" s="28" t="n">
        <v>18.189</v>
      </c>
      <c r="AC118" s="28" t="n">
        <v>17.181</v>
      </c>
      <c r="AD118" s="29">
        <f>AC118+AD34</f>
        <v/>
      </c>
      <c r="AE118" s="29">
        <f>AD118+AE34</f>
        <v/>
      </c>
      <c r="AF118" s="29">
        <f>AE118+AF34</f>
        <v/>
      </c>
      <c r="AG118" s="29">
        <f>AF118+AG34</f>
        <v/>
      </c>
      <c r="AH118" s="29">
        <f>AG118+AH34</f>
        <v/>
      </c>
      <c r="AI118" s="29">
        <f>AH118+AI34</f>
        <v/>
      </c>
      <c r="AJ118" s="29">
        <f>AI118+AJ34</f>
        <v/>
      </c>
      <c r="AK118" s="29">
        <f>AJ118+AK34</f>
        <v/>
      </c>
      <c r="AL118" s="29">
        <f>AK118+AL34</f>
        <v/>
      </c>
      <c r="AQ118" s="28" t="n">
        <v>24.544</v>
      </c>
      <c r="AR118" s="28" t="n">
        <v>20.458</v>
      </c>
      <c r="AS118" s="29">
        <f>AD118</f>
        <v/>
      </c>
      <c r="AT118" s="29">
        <f>AH118</f>
        <v/>
      </c>
      <c r="AU118" s="29">
        <f>AL118</f>
        <v/>
      </c>
      <c r="AV118" s="29">
        <f>AU118+AV34</f>
        <v/>
      </c>
      <c r="AW118" s="29">
        <f>AV118+AW34</f>
        <v/>
      </c>
    </row>
    <row r="119"/>
    <row r="120">
      <c r="C120" s="9" t="inlineStr">
        <is>
          <t>Common Stock ($0.0001 par)</t>
        </is>
      </c>
      <c r="G120" s="28" t="n">
        <v>0.024</v>
      </c>
      <c r="H120" s="28" t="n">
        <v>0.024</v>
      </c>
      <c r="I120" s="28" t="n">
        <v>0.024</v>
      </c>
      <c r="J120" s="28" t="n">
        <v>0.024</v>
      </c>
      <c r="K120" s="28" t="n">
        <v>0.024</v>
      </c>
      <c r="L120" s="28" t="n">
        <v>0.024</v>
      </c>
      <c r="M120" s="28" t="n">
        <v>0.024</v>
      </c>
      <c r="N120" s="28" t="n">
        <v>0.096</v>
      </c>
      <c r="O120" s="28" t="n">
        <v>0.048</v>
      </c>
      <c r="P120" s="28" t="n">
        <v>0.048</v>
      </c>
      <c r="Q120" s="28" t="n">
        <v>0.048</v>
      </c>
      <c r="R120" s="28" t="n">
        <v>0.096</v>
      </c>
      <c r="S120" s="28" t="n">
        <v>0.096</v>
      </c>
      <c r="T120" s="28" t="n">
        <v>0.096</v>
      </c>
      <c r="U120" s="28" t="n">
        <v>0.096</v>
      </c>
      <c r="V120" s="28" t="n">
        <v>0.096</v>
      </c>
      <c r="W120" s="28" t="n">
        <v>0.096</v>
      </c>
      <c r="X120" s="28" t="n">
        <v>0.097</v>
      </c>
      <c r="Y120" s="28" t="n">
        <v>0.097</v>
      </c>
      <c r="Z120" s="28" t="n">
        <v>0.097</v>
      </c>
      <c r="AA120" s="28" t="n">
        <v>0.097</v>
      </c>
      <c r="AB120" s="28" t="n">
        <v>0.096</v>
      </c>
      <c r="AC120" s="28" t="n">
        <v>0.093</v>
      </c>
      <c r="AD120" s="29">
        <f>AC120</f>
        <v/>
      </c>
      <c r="AE120" s="29">
        <f>AD120</f>
        <v/>
      </c>
      <c r="AF120" s="29">
        <f>AE120</f>
        <v/>
      </c>
      <c r="AG120" s="29">
        <f>AF120</f>
        <v/>
      </c>
      <c r="AH120" s="29">
        <f>AG120</f>
        <v/>
      </c>
      <c r="AI120" s="29">
        <f>AH120</f>
        <v/>
      </c>
      <c r="AJ120" s="29">
        <f>AI120</f>
        <v/>
      </c>
      <c r="AK120" s="29">
        <f>AJ120</f>
        <v/>
      </c>
      <c r="AL120" s="29">
        <f>AK120</f>
        <v/>
      </c>
      <c r="AN120" s="28" t="n">
        <v>0.024</v>
      </c>
      <c r="AO120" s="28" t="n">
        <v>0.096</v>
      </c>
      <c r="AP120" s="28" t="n">
        <v>0.096</v>
      </c>
      <c r="AQ120" s="28" t="n">
        <v>0.096</v>
      </c>
      <c r="AR120" s="28" t="n">
        <v>0.097</v>
      </c>
      <c r="AS120" s="29">
        <f>AD120</f>
        <v/>
      </c>
      <c r="AT120" s="29">
        <f>AH120</f>
        <v/>
      </c>
      <c r="AU120" s="29">
        <f>AL120</f>
        <v/>
      </c>
      <c r="AV120" s="29">
        <f>AU120</f>
        <v/>
      </c>
      <c r="AW120" s="29">
        <f>AV120</f>
        <v/>
      </c>
    </row>
    <row r="121">
      <c r="C121" s="9" t="inlineStr">
        <is>
          <t>Additional Paid-in Capital</t>
        </is>
      </c>
      <c r="G121" s="30" t="n">
        <v>701.654</v>
      </c>
      <c r="H121" s="30" t="n">
        <v>718.497</v>
      </c>
      <c r="I121" s="30" t="n">
        <v>733.581</v>
      </c>
      <c r="J121" s="30" t="n">
        <v>761.8339999999999</v>
      </c>
      <c r="K121" s="30" t="n">
        <v>776.8579999999999</v>
      </c>
      <c r="L121" s="30" t="n">
        <v>797.955</v>
      </c>
      <c r="M121" s="30" t="n">
        <v>811.9</v>
      </c>
      <c r="N121" s="30" t="n">
        <v>838.46</v>
      </c>
      <c r="O121" s="30" t="n">
        <v>849.761</v>
      </c>
      <c r="P121" s="30" t="n">
        <v>875.009</v>
      </c>
      <c r="Q121" s="30" t="n">
        <v>901.495</v>
      </c>
      <c r="R121" s="30" t="n">
        <v>938.91</v>
      </c>
      <c r="S121" s="30" t="n">
        <v>1067.424</v>
      </c>
      <c r="T121" s="30" t="n">
        <v>1087.345</v>
      </c>
      <c r="U121" s="30" t="n">
        <v>1102.684</v>
      </c>
      <c r="V121" s="30" t="n">
        <v>1120.985</v>
      </c>
      <c r="W121" s="30" t="n">
        <v>1133.687</v>
      </c>
      <c r="X121" s="30" t="n">
        <v>1179.816</v>
      </c>
      <c r="Y121" s="30" t="n">
        <v>1195.757</v>
      </c>
      <c r="Z121" s="30" t="n">
        <v>1214.15</v>
      </c>
      <c r="AA121" s="30" t="n">
        <v>1224.683</v>
      </c>
      <c r="AB121" s="30" t="n">
        <v>1242.164</v>
      </c>
      <c r="AC121" s="30" t="n">
        <v>1207.201</v>
      </c>
      <c r="AD121" s="31">
        <f>AC121+AD167+AD194+AD195+AD197</f>
        <v/>
      </c>
      <c r="AE121" s="31">
        <f>AD121+AE167+AE194+AE195+AE197</f>
        <v/>
      </c>
      <c r="AF121" s="31">
        <f>AE121+AF167+AF194+AF195+AF197</f>
        <v/>
      </c>
      <c r="AG121" s="31">
        <f>AF121+AG167+AG194+AG195+AG197</f>
        <v/>
      </c>
      <c r="AH121" s="31">
        <f>AG121+AH167+AH194+AH195+AH197</f>
        <v/>
      </c>
      <c r="AI121" s="31">
        <f>AH121+AI167+AI194+AI195+AI197</f>
        <v/>
      </c>
      <c r="AJ121" s="31">
        <f>AI121+AJ167+AJ194+AJ195+AJ197</f>
        <v/>
      </c>
      <c r="AK121" s="31">
        <f>AJ121+AK167+AK194+AK195+AK197</f>
        <v/>
      </c>
      <c r="AL121" s="31">
        <f>AK121+AL167+AL194+AL195+AL197</f>
        <v/>
      </c>
      <c r="AN121" s="30" t="n">
        <v>761.8339999999999</v>
      </c>
      <c r="AO121" s="30" t="n">
        <v>838.46</v>
      </c>
      <c r="AP121" s="30" t="n">
        <v>938.91</v>
      </c>
      <c r="AQ121" s="30" t="n">
        <v>1120.985</v>
      </c>
      <c r="AR121" s="30" t="n">
        <v>1214.15</v>
      </c>
      <c r="AS121" s="31">
        <f>AD121</f>
        <v/>
      </c>
      <c r="AT121" s="31">
        <f>AH121</f>
        <v/>
      </c>
      <c r="AU121" s="31">
        <f>AL121</f>
        <v/>
      </c>
      <c r="AV121" s="31">
        <f>AU121+AV167+AV194+AV195+AV197</f>
        <v/>
      </c>
      <c r="AW121" s="31">
        <f>AV121+AW167+AW194+AW195+AW197</f>
        <v/>
      </c>
    </row>
    <row r="122">
      <c r="C122" s="9" t="inlineStr">
        <is>
          <t>Accumulated Other Comprehensive Loss</t>
        </is>
      </c>
      <c r="G122" s="30" t="n">
        <v>-128.494</v>
      </c>
      <c r="H122" s="30" t="n">
        <v>-106.72</v>
      </c>
      <c r="I122" s="30" t="n">
        <v>-101.664</v>
      </c>
      <c r="J122" s="30" t="n">
        <v>-100.86</v>
      </c>
      <c r="K122" s="30" t="n">
        <v>-111.378</v>
      </c>
      <c r="L122" s="30" t="n">
        <v>-123.502</v>
      </c>
      <c r="M122" s="30" t="n">
        <v>-152.596</v>
      </c>
      <c r="N122" s="30" t="n">
        <v>-169.365</v>
      </c>
      <c r="O122" s="30" t="n">
        <v>-198.936</v>
      </c>
      <c r="P122" s="30" t="n">
        <v>-156.507</v>
      </c>
      <c r="Q122" s="30" t="n">
        <v>-152.459</v>
      </c>
      <c r="R122" s="30" t="n">
        <v>-141.006</v>
      </c>
      <c r="S122" s="30" t="n">
        <v>-177.359</v>
      </c>
      <c r="T122" s="30" t="n">
        <v>-145.279</v>
      </c>
      <c r="U122" s="30" t="n">
        <v>-156.807</v>
      </c>
      <c r="V122" s="30" t="n">
        <v>-142.972</v>
      </c>
      <c r="W122" s="30" t="n">
        <v>-144.739</v>
      </c>
      <c r="X122" s="30" t="n">
        <v>-171.56</v>
      </c>
      <c r="Y122" s="30" t="n">
        <v>-113.3</v>
      </c>
      <c r="Z122" s="30" t="n">
        <v>-120.283</v>
      </c>
      <c r="AA122" s="30" t="n">
        <v>-120.076</v>
      </c>
      <c r="AB122" s="30" t="n">
        <v>-87.291</v>
      </c>
      <c r="AC122" s="30" t="n">
        <v>-87.20699999999999</v>
      </c>
      <c r="AD122" s="31">
        <f>AC122</f>
        <v/>
      </c>
      <c r="AE122" s="31">
        <f>AD122</f>
        <v/>
      </c>
      <c r="AF122" s="31">
        <f>AE122</f>
        <v/>
      </c>
      <c r="AG122" s="31">
        <f>AF122</f>
        <v/>
      </c>
      <c r="AH122" s="31">
        <f>AG122</f>
        <v/>
      </c>
      <c r="AI122" s="31">
        <f>AH122</f>
        <v/>
      </c>
      <c r="AJ122" s="31">
        <f>AI122</f>
        <v/>
      </c>
      <c r="AK122" s="31">
        <f>AJ122</f>
        <v/>
      </c>
      <c r="AL122" s="31">
        <f>AK122</f>
        <v/>
      </c>
      <c r="AN122" s="30" t="n">
        <v>-100.86</v>
      </c>
      <c r="AO122" s="30" t="n">
        <v>-169.365</v>
      </c>
      <c r="AP122" s="30" t="n">
        <v>-141.006</v>
      </c>
      <c r="AQ122" s="30" t="n">
        <v>-142.972</v>
      </c>
      <c r="AR122" s="30" t="n">
        <v>-120.283</v>
      </c>
      <c r="AS122" s="31">
        <f>AD122</f>
        <v/>
      </c>
      <c r="AT122" s="31">
        <f>AH122</f>
        <v/>
      </c>
      <c r="AU122" s="31">
        <f>AL122</f>
        <v/>
      </c>
      <c r="AV122" s="31">
        <f>AU122</f>
        <v/>
      </c>
      <c r="AW122" s="31">
        <f>AV122</f>
        <v/>
      </c>
    </row>
    <row r="123">
      <c r="C123" s="9" t="inlineStr">
        <is>
          <t>Retained Earnings</t>
        </is>
      </c>
      <c r="G123" s="30" t="n">
        <v>2137.649</v>
      </c>
      <c r="H123" s="30" t="n">
        <v>2330.791</v>
      </c>
      <c r="I123" s="30" t="n">
        <v>2617.436</v>
      </c>
      <c r="J123" s="30" t="n">
        <v>2868.203</v>
      </c>
      <c r="K123" s="30" t="n">
        <v>3128.317</v>
      </c>
      <c r="L123" s="30" t="n">
        <v>3415.379</v>
      </c>
      <c r="M123" s="30" t="n">
        <v>3693.726</v>
      </c>
      <c r="N123" s="30" t="n">
        <v>3956.408</v>
      </c>
      <c r="O123" s="30" t="n">
        <v>4201.961</v>
      </c>
      <c r="P123" s="30" t="n">
        <v>4495.102</v>
      </c>
      <c r="Q123" s="30" t="n">
        <v>4843.338</v>
      </c>
      <c r="R123" s="30" t="n">
        <v>5189.44</v>
      </c>
      <c r="S123" s="30" t="n">
        <v>5521.256</v>
      </c>
      <c r="T123" s="30" t="n">
        <v>5845.438</v>
      </c>
      <c r="U123" s="30" t="n">
        <v>6225.28</v>
      </c>
      <c r="V123" s="30" t="n">
        <v>6545.902</v>
      </c>
      <c r="W123" s="30" t="n">
        <v>6907.268</v>
      </c>
      <c r="X123" s="30" t="n">
        <v>7292.904</v>
      </c>
      <c r="Y123" s="30" t="n">
        <v>7698.639</v>
      </c>
      <c r="Z123" s="30" t="n">
        <v>8093.069</v>
      </c>
      <c r="AA123" s="30" t="n">
        <v>8495.453</v>
      </c>
      <c r="AB123" s="30" t="n">
        <v>8634.075999999999</v>
      </c>
      <c r="AC123" s="30" t="n">
        <v>7654.177</v>
      </c>
      <c r="AD123" s="31">
        <f>AC123+AD35+AD196</f>
        <v/>
      </c>
      <c r="AE123" s="31">
        <f>AD123+AE35+AE196</f>
        <v/>
      </c>
      <c r="AF123" s="31">
        <f>AE123+AF35+AF196</f>
        <v/>
      </c>
      <c r="AG123" s="31">
        <f>AF123+AG35+AG196</f>
        <v/>
      </c>
      <c r="AH123" s="31">
        <f>AG123+AH35+AH196</f>
        <v/>
      </c>
      <c r="AI123" s="31">
        <f>AH123+AI35+AI196</f>
        <v/>
      </c>
      <c r="AJ123" s="31">
        <f>AI123+AJ35+AJ196</f>
        <v/>
      </c>
      <c r="AK123" s="31">
        <f>AJ123+AK35+AK196</f>
        <v/>
      </c>
      <c r="AL123" s="31">
        <f>AK123+AL35+AL196</f>
        <v/>
      </c>
      <c r="AN123" s="30" t="n">
        <v>2868.203</v>
      </c>
      <c r="AO123" s="30" t="n">
        <v>3956.408</v>
      </c>
      <c r="AP123" s="30" t="n">
        <v>5189.44</v>
      </c>
      <c r="AQ123" s="30" t="n">
        <v>6545.902</v>
      </c>
      <c r="AR123" s="30" t="n">
        <v>8093.069</v>
      </c>
      <c r="AS123" s="31">
        <f>AD123</f>
        <v/>
      </c>
      <c r="AT123" s="31">
        <f>AH123</f>
        <v/>
      </c>
      <c r="AU123" s="31">
        <f>AL123</f>
        <v/>
      </c>
      <c r="AV123" s="31">
        <f>AU123+AV35+AV196</f>
        <v/>
      </c>
      <c r="AW123" s="31">
        <f>AV123+AW35+AW196</f>
        <v/>
      </c>
    </row>
    <row r="124">
      <c r="B124" s="6" t="inlineStr">
        <is>
          <t>Total Stockholders' Equity</t>
        </is>
      </c>
      <c r="G124" s="32">
        <f>G120+G121+G122+G123</f>
        <v/>
      </c>
      <c r="H124" s="32">
        <f>H120+H121+H122+H123</f>
        <v/>
      </c>
      <c r="I124" s="32">
        <f>I120+I121+I122+I123</f>
        <v/>
      </c>
      <c r="J124" s="32">
        <f>J120+J121+J122+J123</f>
        <v/>
      </c>
      <c r="K124" s="32">
        <f>K120+K121+K122+K123</f>
        <v/>
      </c>
      <c r="L124" s="32">
        <f>L120+L121+L122+L123</f>
        <v/>
      </c>
      <c r="M124" s="32">
        <f>M120+M121+M122+M123</f>
        <v/>
      </c>
      <c r="N124" s="32">
        <f>N120+N121+N122+N123</f>
        <v/>
      </c>
      <c r="O124" s="32">
        <f>O120+O121+O122+O123</f>
        <v/>
      </c>
      <c r="P124" s="32">
        <f>P120+P121+P122+P123</f>
        <v/>
      </c>
      <c r="Q124" s="32">
        <f>Q120+Q121+Q122+Q123</f>
        <v/>
      </c>
      <c r="R124" s="32">
        <f>R120+R121+R122+R123</f>
        <v/>
      </c>
      <c r="S124" s="32">
        <f>S120+S121+S122+S123</f>
        <v/>
      </c>
      <c r="T124" s="32">
        <f>T120+T121+T122+T123</f>
        <v/>
      </c>
      <c r="U124" s="32">
        <f>U120+U121+U122+U123</f>
        <v/>
      </c>
      <c r="V124" s="32">
        <f>V120+V121+V122+V123</f>
        <v/>
      </c>
      <c r="W124" s="32">
        <f>W120+W121+W122+W123</f>
        <v/>
      </c>
      <c r="X124" s="32">
        <f>X120+X121+X122+X123</f>
        <v/>
      </c>
      <c r="Y124" s="32">
        <f>Y120+Y121+Y122+Y123</f>
        <v/>
      </c>
      <c r="Z124" s="32">
        <f>Z120+Z121+Z122+Z123</f>
        <v/>
      </c>
      <c r="AA124" s="32">
        <f>AA120+AA121+AA122+AA123</f>
        <v/>
      </c>
      <c r="AB124" s="32">
        <f>AB120+AB121+AB122+AB123</f>
        <v/>
      </c>
      <c r="AC124" s="32">
        <f>AC120+AC121+AC122+AC123</f>
        <v/>
      </c>
      <c r="AD124" s="32">
        <f>AD120+AD121+AD122+AD123</f>
        <v/>
      </c>
      <c r="AE124" s="32">
        <f>AE120+AE121+AE122+AE123</f>
        <v/>
      </c>
      <c r="AF124" s="32">
        <f>AF120+AF121+AF122+AF123</f>
        <v/>
      </c>
      <c r="AG124" s="32">
        <f>AG120+AG121+AG122+AG123</f>
        <v/>
      </c>
      <c r="AH124" s="32">
        <f>AH120+AH121+AH122+AH123</f>
        <v/>
      </c>
      <c r="AI124" s="32">
        <f>AI120+AI121+AI122+AI123</f>
        <v/>
      </c>
      <c r="AJ124" s="32">
        <f>AJ120+AJ121+AJ122+AJ123</f>
        <v/>
      </c>
      <c r="AK124" s="32">
        <f>AK120+AK121+AK122+AK123</f>
        <v/>
      </c>
      <c r="AL124" s="32">
        <f>AL120+AL121+AL122+AL123</f>
        <v/>
      </c>
      <c r="AN124" s="32">
        <f>AN120+AN121+AN122+AN123</f>
        <v/>
      </c>
      <c r="AO124" s="32">
        <f>AO120+AO121+AO122+AO123</f>
        <v/>
      </c>
      <c r="AP124" s="32">
        <f>AP120+AP121+AP122+AP123</f>
        <v/>
      </c>
      <c r="AQ124" s="32">
        <f>AQ120+AQ121+AQ122+AQ123</f>
        <v/>
      </c>
      <c r="AR124" s="32">
        <f>AR120+AR121+AR122+AR123</f>
        <v/>
      </c>
      <c r="AS124" s="33">
        <f>AD124</f>
        <v/>
      </c>
      <c r="AT124" s="33">
        <f>AH124</f>
        <v/>
      </c>
      <c r="AU124" s="33">
        <f>AL124</f>
        <v/>
      </c>
      <c r="AV124" s="32">
        <f>AV120+AV121+AV122+AV123</f>
        <v/>
      </c>
      <c r="AW124" s="32">
        <f>AW120+AW121+AW122+AW123</f>
        <v/>
      </c>
    </row>
    <row r="125">
      <c r="D125" s="3" t="inlineStr">
        <is>
          <t>Recon: Total Equity</t>
        </is>
      </c>
      <c r="G125" s="34">
        <f>IF(_reported!G22="","",G124-_reported!G22)</f>
        <v/>
      </c>
      <c r="H125" s="34">
        <f>IF(_reported!H22="","",H124-_reported!H22)</f>
        <v/>
      </c>
      <c r="I125" s="34">
        <f>IF(_reported!I22="","",I124-_reported!I22)</f>
        <v/>
      </c>
      <c r="J125" s="34">
        <f>IF(_reported!J22="","",J124-_reported!J22)</f>
        <v/>
      </c>
      <c r="K125" s="34">
        <f>IF(_reported!K22="","",K124-_reported!K22)</f>
        <v/>
      </c>
      <c r="L125" s="34">
        <f>IF(_reported!L22="","",L124-_reported!L22)</f>
        <v/>
      </c>
      <c r="M125" s="34">
        <f>IF(_reported!M22="","",M124-_reported!M22)</f>
        <v/>
      </c>
      <c r="N125" s="34">
        <f>IF(_reported!N22="","",N124-_reported!N22)</f>
        <v/>
      </c>
      <c r="O125" s="34">
        <f>IF(_reported!O22="","",O124-_reported!O22)</f>
        <v/>
      </c>
      <c r="P125" s="34">
        <f>IF(_reported!P22="","",P124-_reported!P22)</f>
        <v/>
      </c>
      <c r="Q125" s="34">
        <f>IF(_reported!Q22="","",Q124-_reported!Q22)</f>
        <v/>
      </c>
      <c r="R125" s="34">
        <f>IF(_reported!R22="","",R124-_reported!R22)</f>
        <v/>
      </c>
      <c r="S125" s="34">
        <f>IF(_reported!S22="","",S124-_reported!S22)</f>
        <v/>
      </c>
      <c r="T125" s="34">
        <f>IF(_reported!T22="","",T124-_reported!T22)</f>
        <v/>
      </c>
      <c r="U125" s="34">
        <f>IF(_reported!U22="","",U124-_reported!U22)</f>
        <v/>
      </c>
      <c r="V125" s="34">
        <f>IF(_reported!V22="","",V124-_reported!V22)</f>
        <v/>
      </c>
      <c r="W125" s="34">
        <f>IF(_reported!W22="","",W124-_reported!W22)</f>
        <v/>
      </c>
      <c r="X125" s="34">
        <f>IF(_reported!X22="","",X124-_reported!X22)</f>
        <v/>
      </c>
      <c r="Y125" s="34">
        <f>IF(_reported!Y22="","",Y124-_reported!Y22)</f>
        <v/>
      </c>
      <c r="Z125" s="34">
        <f>IF(_reported!Z22="","",Z124-_reported!Z22)</f>
        <v/>
      </c>
      <c r="AA125" s="34">
        <f>IF(_reported!AA22="","",AA124-_reported!AA22)</f>
        <v/>
      </c>
      <c r="AB125" s="34">
        <f>IF(_reported!AB22="","",AB124-_reported!AB22)</f>
        <v/>
      </c>
      <c r="AC125" s="34">
        <f>IF(_reported!AC22="","",AC124-_reported!AC22)</f>
        <v/>
      </c>
      <c r="AN125" s="34">
        <f>IF(_reported!AN22="","",AN124-_reported!AN22)</f>
        <v/>
      </c>
      <c r="AO125" s="34">
        <f>IF(_reported!AO22="","",AO124-_reported!AO22)</f>
        <v/>
      </c>
      <c r="AP125" s="34">
        <f>IF(_reported!AP22="","",AP124-_reported!AP22)</f>
        <v/>
      </c>
      <c r="AQ125" s="34">
        <f>IF(_reported!AQ22="","",AQ124-_reported!AQ22)</f>
        <v/>
      </c>
      <c r="AR125" s="34">
        <f>IF(_reported!AR22="","",AR124-_reported!AR22)</f>
        <v/>
      </c>
    </row>
    <row r="126"/>
    <row r="127">
      <c r="A127" s="12" t="inlineStr">
        <is>
          <t>x</t>
        </is>
      </c>
      <c r="B127" s="6" t="inlineStr">
        <is>
          <t>Total Liabilities + Mezzanine + Equity</t>
        </is>
      </c>
      <c r="G127" s="32">
        <f>G115+G118+G124</f>
        <v/>
      </c>
      <c r="H127" s="32">
        <f>H115+H118+H124</f>
        <v/>
      </c>
      <c r="I127" s="32">
        <f>I115+I118+I124</f>
        <v/>
      </c>
      <c r="J127" s="32">
        <f>J115+J118+J124</f>
        <v/>
      </c>
      <c r="K127" s="32">
        <f>K115+K118+K124</f>
        <v/>
      </c>
      <c r="L127" s="32">
        <f>L115+L118+L124</f>
        <v/>
      </c>
      <c r="M127" s="32">
        <f>M115+M118+M124</f>
        <v/>
      </c>
      <c r="N127" s="32">
        <f>N115+N118+N124</f>
        <v/>
      </c>
      <c r="O127" s="32">
        <f>O115+O118+O124</f>
        <v/>
      </c>
      <c r="P127" s="32">
        <f>P115+P118+P124</f>
        <v/>
      </c>
      <c r="Q127" s="32">
        <f>Q115+Q118+Q124</f>
        <v/>
      </c>
      <c r="R127" s="32">
        <f>R115+R118+R124</f>
        <v/>
      </c>
      <c r="S127" s="32">
        <f>S115+S118+S124</f>
        <v/>
      </c>
      <c r="T127" s="32">
        <f>T115+T118+T124</f>
        <v/>
      </c>
      <c r="U127" s="32">
        <f>U115+U118+U124</f>
        <v/>
      </c>
      <c r="V127" s="32">
        <f>V115+V118+V124</f>
        <v/>
      </c>
      <c r="W127" s="32">
        <f>W115+W118+W124</f>
        <v/>
      </c>
      <c r="X127" s="32">
        <f>X115+X118+X124</f>
        <v/>
      </c>
      <c r="Y127" s="32">
        <f>Y115+Y118+Y124</f>
        <v/>
      </c>
      <c r="Z127" s="32">
        <f>Z115+Z118+Z124</f>
        <v/>
      </c>
      <c r="AA127" s="32">
        <f>AA115+AA118+AA124</f>
        <v/>
      </c>
      <c r="AB127" s="32">
        <f>AB115+AB118+AB124</f>
        <v/>
      </c>
      <c r="AC127" s="32">
        <f>AC115+AC118+AC124</f>
        <v/>
      </c>
      <c r="AD127" s="32">
        <f>AD115+AD118+AD124</f>
        <v/>
      </c>
      <c r="AE127" s="32">
        <f>AE115+AE118+AE124</f>
        <v/>
      </c>
      <c r="AF127" s="32">
        <f>AF115+AF118+AF124</f>
        <v/>
      </c>
      <c r="AG127" s="32">
        <f>AG115+AG118+AG124</f>
        <v/>
      </c>
      <c r="AH127" s="32">
        <f>AH115+AH118+AH124</f>
        <v/>
      </c>
      <c r="AI127" s="32">
        <f>AI115+AI118+AI124</f>
        <v/>
      </c>
      <c r="AJ127" s="32">
        <f>AJ115+AJ118+AJ124</f>
        <v/>
      </c>
      <c r="AK127" s="32">
        <f>AK115+AK118+AK124</f>
        <v/>
      </c>
      <c r="AL127" s="32">
        <f>AL115+AL118+AL124</f>
        <v/>
      </c>
      <c r="AN127" s="32">
        <f>AN115+AN118+AN124</f>
        <v/>
      </c>
      <c r="AO127" s="32">
        <f>AO115+AO118+AO124</f>
        <v/>
      </c>
      <c r="AP127" s="32">
        <f>AP115+AP118+AP124</f>
        <v/>
      </c>
      <c r="AQ127" s="32">
        <f>AQ115+AQ118+AQ124</f>
        <v/>
      </c>
      <c r="AR127" s="32">
        <f>AR115+AR118+AR124</f>
        <v/>
      </c>
      <c r="AS127" s="33">
        <f>AD127</f>
        <v/>
      </c>
      <c r="AT127" s="33">
        <f>AH127</f>
        <v/>
      </c>
      <c r="AU127" s="33">
        <f>AL127</f>
        <v/>
      </c>
      <c r="AV127" s="32">
        <f>AV115+AV118+AV124</f>
        <v/>
      </c>
      <c r="AW127" s="32">
        <f>AW115+AW118+AW124</f>
        <v/>
      </c>
    </row>
    <row r="128">
      <c r="D128" s="3" t="inlineStr">
        <is>
          <t>Recon: Total L&amp;E</t>
        </is>
      </c>
      <c r="G128" s="34">
        <f>IF(_reported!G23="","",G127-_reported!G23)</f>
        <v/>
      </c>
      <c r="H128" s="34">
        <f>IF(_reported!H23="","",H127-_reported!H23)</f>
        <v/>
      </c>
      <c r="I128" s="34">
        <f>IF(_reported!I23="","",I127-_reported!I23)</f>
        <v/>
      </c>
      <c r="J128" s="34">
        <f>IF(_reported!J23="","",J127-_reported!J23)</f>
        <v/>
      </c>
      <c r="K128" s="34">
        <f>IF(_reported!K23="","",K127-_reported!K23)</f>
        <v/>
      </c>
      <c r="L128" s="34">
        <f>IF(_reported!L23="","",L127-_reported!L23)</f>
        <v/>
      </c>
      <c r="M128" s="34">
        <f>IF(_reported!M23="","",M127-_reported!M23)</f>
        <v/>
      </c>
      <c r="N128" s="34">
        <f>IF(_reported!N23="","",N127-_reported!N23)</f>
        <v/>
      </c>
      <c r="O128" s="34">
        <f>IF(_reported!O23="","",O127-_reported!O23)</f>
        <v/>
      </c>
      <c r="P128" s="34">
        <f>IF(_reported!P23="","",P127-_reported!P23)</f>
        <v/>
      </c>
      <c r="Q128" s="34">
        <f>IF(_reported!Q23="","",Q127-_reported!Q23)</f>
        <v/>
      </c>
      <c r="R128" s="34">
        <f>IF(_reported!R23="","",R127-_reported!R23)</f>
        <v/>
      </c>
      <c r="S128" s="34">
        <f>IF(_reported!S23="","",S127-_reported!S23)</f>
        <v/>
      </c>
      <c r="T128" s="34">
        <f>IF(_reported!T23="","",T127-_reported!T23)</f>
        <v/>
      </c>
      <c r="U128" s="34">
        <f>IF(_reported!U23="","",U127-_reported!U23)</f>
        <v/>
      </c>
      <c r="V128" s="34">
        <f>IF(_reported!V23="","",V127-_reported!V23)</f>
        <v/>
      </c>
      <c r="W128" s="34">
        <f>IF(_reported!W23="","",W127-_reported!W23)</f>
        <v/>
      </c>
      <c r="X128" s="34">
        <f>IF(_reported!X23="","",X127-_reported!X23)</f>
        <v/>
      </c>
      <c r="Y128" s="34">
        <f>IF(_reported!Y23="","",Y127-_reported!Y23)</f>
        <v/>
      </c>
      <c r="Z128" s="34">
        <f>IF(_reported!Z23="","",Z127-_reported!Z23)</f>
        <v/>
      </c>
      <c r="AA128" s="34">
        <f>IF(_reported!AA23="","",AA127-_reported!AA23)</f>
        <v/>
      </c>
      <c r="AB128" s="34">
        <f>IF(_reported!AB23="","",AB127-_reported!AB23)</f>
        <v/>
      </c>
      <c r="AC128" s="34">
        <f>IF(_reported!AC23="","",AC127-_reported!AC23)</f>
        <v/>
      </c>
      <c r="AN128" s="34">
        <f>IF(_reported!AN23="","",AN127-_reported!AN23)</f>
        <v/>
      </c>
      <c r="AO128" s="34">
        <f>IF(_reported!AO23="","",AO127-_reported!AO23)</f>
        <v/>
      </c>
      <c r="AP128" s="34">
        <f>IF(_reported!AP23="","",AP127-_reported!AP23)</f>
        <v/>
      </c>
      <c r="AQ128" s="34">
        <f>IF(_reported!AQ23="","",AQ127-_reported!AQ23)</f>
        <v/>
      </c>
      <c r="AR128" s="34">
        <f>IF(_reported!AR23="","",AR127-_reported!AR23)</f>
        <v/>
      </c>
    </row>
    <row r="129"/>
    <row r="130">
      <c r="B130" s="6" t="inlineStr">
        <is>
          <t>BS Parity (TA - TL&amp;E; must = $0.000)</t>
        </is>
      </c>
      <c r="G130" s="42">
        <f>G101-G127</f>
        <v/>
      </c>
      <c r="H130" s="42">
        <f>H101-H127</f>
        <v/>
      </c>
      <c r="I130" s="42">
        <f>I101-I127</f>
        <v/>
      </c>
      <c r="J130" s="42">
        <f>J101-J127</f>
        <v/>
      </c>
      <c r="K130" s="42">
        <f>K101-K127</f>
        <v/>
      </c>
      <c r="L130" s="42">
        <f>L101-L127</f>
        <v/>
      </c>
      <c r="M130" s="42">
        <f>M101-M127</f>
        <v/>
      </c>
      <c r="N130" s="42">
        <f>N101-N127</f>
        <v/>
      </c>
      <c r="O130" s="42">
        <f>O101-O127</f>
        <v/>
      </c>
      <c r="P130" s="42">
        <f>P101-P127</f>
        <v/>
      </c>
      <c r="Q130" s="42">
        <f>Q101-Q127</f>
        <v/>
      </c>
      <c r="R130" s="42">
        <f>R101-R127</f>
        <v/>
      </c>
      <c r="S130" s="42">
        <f>S101-S127</f>
        <v/>
      </c>
      <c r="T130" s="42">
        <f>T101-T127</f>
        <v/>
      </c>
      <c r="U130" s="42">
        <f>U101-U127</f>
        <v/>
      </c>
      <c r="V130" s="42">
        <f>V101-V127</f>
        <v/>
      </c>
      <c r="W130" s="42">
        <f>W101-W127</f>
        <v/>
      </c>
      <c r="X130" s="42">
        <f>X101-X127</f>
        <v/>
      </c>
      <c r="Y130" s="42">
        <f>Y101-Y127</f>
        <v/>
      </c>
      <c r="Z130" s="42">
        <f>Z101-Z127</f>
        <v/>
      </c>
      <c r="AA130" s="42">
        <f>AA101-AA127</f>
        <v/>
      </c>
      <c r="AB130" s="42">
        <f>AB101-AB127</f>
        <v/>
      </c>
      <c r="AC130" s="42">
        <f>AC101-AC127</f>
        <v/>
      </c>
      <c r="AD130" s="42">
        <f>AD101-AD127</f>
        <v/>
      </c>
      <c r="AE130" s="42">
        <f>AE101-AE127</f>
        <v/>
      </c>
      <c r="AF130" s="42">
        <f>AF101-AF127</f>
        <v/>
      </c>
      <c r="AG130" s="42">
        <f>AG101-AG127</f>
        <v/>
      </c>
      <c r="AH130" s="42">
        <f>AH101-AH127</f>
        <v/>
      </c>
      <c r="AI130" s="42">
        <f>AI101-AI127</f>
        <v/>
      </c>
      <c r="AJ130" s="42">
        <f>AJ101-AJ127</f>
        <v/>
      </c>
      <c r="AK130" s="42">
        <f>AK101-AK127</f>
        <v/>
      </c>
      <c r="AL130" s="42">
        <f>AL101-AL127</f>
        <v/>
      </c>
      <c r="AN130" s="42">
        <f>AN101-AN127</f>
        <v/>
      </c>
      <c r="AO130" s="42">
        <f>AO101-AO127</f>
        <v/>
      </c>
      <c r="AP130" s="42">
        <f>AP101-AP127</f>
        <v/>
      </c>
      <c r="AQ130" s="42">
        <f>AQ101-AQ127</f>
        <v/>
      </c>
      <c r="AR130" s="42">
        <f>AR101-AR127</f>
        <v/>
      </c>
      <c r="AS130" s="43">
        <f>AS101-AS127</f>
        <v/>
      </c>
      <c r="AT130" s="43">
        <f>AT101-AT127</f>
        <v/>
      </c>
      <c r="AU130" s="43">
        <f>AU101-AU127</f>
        <v/>
      </c>
      <c r="AV130" s="42">
        <f>AV101-AV127</f>
        <v/>
      </c>
      <c r="AW130" s="42">
        <f>AW101-AW127</f>
        <v/>
      </c>
    </row>
    <row r="131"/>
    <row r="132"/>
    <row r="133">
      <c r="B133" s="18" t="inlineStr">
        <is>
          <t>Balance Sheet Ratios &amp; Assumptions</t>
        </is>
      </c>
      <c r="C133" s="18" t="n"/>
      <c r="D133" s="18" t="n"/>
      <c r="E133" s="18" t="n"/>
      <c r="F133" s="18" t="n"/>
      <c r="G133" s="18" t="n"/>
      <c r="H133" s="18" t="n"/>
      <c r="I133" s="18" t="n"/>
      <c r="J133" s="18" t="n"/>
      <c r="K133" s="18" t="n"/>
      <c r="L133" s="18" t="n"/>
      <c r="M133" s="18" t="n"/>
      <c r="N133" s="18" t="n"/>
      <c r="O133" s="18" t="n"/>
      <c r="P133" s="18" t="n"/>
      <c r="Q133" s="18" t="n"/>
      <c r="R133" s="18" t="n"/>
      <c r="S133" s="18" t="n"/>
      <c r="T133" s="18" t="n"/>
      <c r="U133" s="18" t="n"/>
      <c r="V133" s="18" t="n"/>
      <c r="W133" s="18" t="n"/>
      <c r="X133" s="18" t="n"/>
      <c r="Y133" s="18" t="n"/>
      <c r="Z133" s="18" t="n"/>
      <c r="AA133" s="18" t="n"/>
      <c r="AB133" s="18" t="n"/>
      <c r="AC133" s="18" t="n"/>
      <c r="AD133" s="18" t="n"/>
      <c r="AE133" s="18" t="n"/>
      <c r="AF133" s="18" t="n"/>
      <c r="AG133" s="18" t="n"/>
      <c r="AH133" s="18" t="n"/>
      <c r="AI133" s="18" t="n"/>
      <c r="AJ133" s="18" t="n"/>
      <c r="AK133" s="18" t="n"/>
      <c r="AL133" s="18" t="n"/>
      <c r="AN133" s="18" t="n"/>
      <c r="AO133" s="18" t="n"/>
      <c r="AP133" s="18" t="n"/>
      <c r="AQ133" s="18" t="n"/>
      <c r="AR133" s="18" t="n"/>
      <c r="AS133" s="18" t="n"/>
      <c r="AT133" s="18" t="n"/>
      <c r="AU133" s="18" t="n"/>
      <c r="AV133" s="18" t="n"/>
      <c r="AW133" s="18" t="n"/>
    </row>
    <row r="134"/>
    <row r="135">
      <c r="D135" s="9" t="inlineStr">
        <is>
          <t>Current Ratio</t>
        </is>
      </c>
      <c r="G135" s="20">
        <f>IFERROR(G92/G108,"")</f>
        <v/>
      </c>
      <c r="H135" s="20">
        <f>IFERROR(H92/H108,"")</f>
        <v/>
      </c>
      <c r="I135" s="20">
        <f>IFERROR(I92/I108,"")</f>
        <v/>
      </c>
      <c r="J135" s="20">
        <f>IFERROR(J92/J108,"")</f>
        <v/>
      </c>
      <c r="K135" s="20">
        <f>IFERROR(K92/K108,"")</f>
        <v/>
      </c>
      <c r="L135" s="20">
        <f>IFERROR(L92/L108,"")</f>
        <v/>
      </c>
      <c r="M135" s="20">
        <f>IFERROR(M92/M108,"")</f>
        <v/>
      </c>
      <c r="N135" s="20">
        <f>IFERROR(N92/N108,"")</f>
        <v/>
      </c>
      <c r="O135" s="20">
        <f>IFERROR(O92/O108,"")</f>
        <v/>
      </c>
      <c r="P135" s="20">
        <f>IFERROR(P92/P108,"")</f>
        <v/>
      </c>
      <c r="Q135" s="20">
        <f>IFERROR(Q92/Q108,"")</f>
        <v/>
      </c>
      <c r="R135" s="20">
        <f>IFERROR(R92/R108,"")</f>
        <v/>
      </c>
      <c r="S135" s="20">
        <f>IFERROR(S92/S108,"")</f>
        <v/>
      </c>
      <c r="T135" s="20">
        <f>IFERROR(T92/T108,"")</f>
        <v/>
      </c>
      <c r="U135" s="20">
        <f>IFERROR(U92/U108,"")</f>
        <v/>
      </c>
      <c r="V135" s="20">
        <f>IFERROR(V92/V108,"")</f>
        <v/>
      </c>
      <c r="W135" s="20">
        <f>IFERROR(W92/W108,"")</f>
        <v/>
      </c>
      <c r="X135" s="20">
        <f>IFERROR(X92/X108,"")</f>
        <v/>
      </c>
      <c r="Y135" s="20">
        <f>IFERROR(Y92/Y108,"")</f>
        <v/>
      </c>
      <c r="Z135" s="20">
        <f>IFERROR(Z92/Z108,"")</f>
        <v/>
      </c>
      <c r="AA135" s="20">
        <f>IFERROR(AA92/AA108,"")</f>
        <v/>
      </c>
      <c r="AB135" s="20">
        <f>IFERROR(AB92/AB108,"")</f>
        <v/>
      </c>
      <c r="AC135" s="20">
        <f>IFERROR(AC92/AC108,"")</f>
        <v/>
      </c>
      <c r="AD135" s="44">
        <f>IFERROR(AD92/AD108,"")</f>
        <v/>
      </c>
      <c r="AE135" s="44">
        <f>IFERROR(AE92/AE108,"")</f>
        <v/>
      </c>
      <c r="AF135" s="44">
        <f>IFERROR(AF92/AF108,"")</f>
        <v/>
      </c>
      <c r="AG135" s="44">
        <f>IFERROR(AG92/AG108,"")</f>
        <v/>
      </c>
      <c r="AH135" s="44">
        <f>IFERROR(AH92/AH108,"")</f>
        <v/>
      </c>
      <c r="AI135" s="44">
        <f>IFERROR(AI92/AI108,"")</f>
        <v/>
      </c>
      <c r="AJ135" s="44">
        <f>IFERROR(AJ92/AJ108,"")</f>
        <v/>
      </c>
      <c r="AK135" s="44">
        <f>IFERROR(AK92/AK108,"")</f>
        <v/>
      </c>
      <c r="AL135" s="44">
        <f>IFERROR(AL92/AL108,"")</f>
        <v/>
      </c>
      <c r="AN135" s="20">
        <f>IFERROR(AN92/AN108,"")</f>
        <v/>
      </c>
      <c r="AO135" s="20">
        <f>IFERROR(AO92/AO108,"")</f>
        <v/>
      </c>
      <c r="AP135" s="20">
        <f>IFERROR(AP92/AP108,"")</f>
        <v/>
      </c>
      <c r="AQ135" s="20">
        <f>IFERROR(AQ92/AQ108,"")</f>
        <v/>
      </c>
      <c r="AR135" s="20">
        <f>IFERROR(AR92/AR108,"")</f>
        <v/>
      </c>
      <c r="AS135" s="44">
        <f>IFERROR(AS92/AS108,"")</f>
        <v/>
      </c>
      <c r="AT135" s="44">
        <f>IFERROR(AT92/AT108,"")</f>
        <v/>
      </c>
      <c r="AU135" s="44">
        <f>IFERROR(AU92/AU108,"")</f>
        <v/>
      </c>
      <c r="AV135" s="44">
        <f>IFERROR(AV92/AV108,"")</f>
        <v/>
      </c>
      <c r="AW135" s="44">
        <f>IFERROR(AW92/AW108,"")</f>
        <v/>
      </c>
    </row>
    <row r="136">
      <c r="D136" s="9" t="inlineStr">
        <is>
          <t>Quick Ratio ((Cash + HTM + AR) / TCL)</t>
        </is>
      </c>
      <c r="G136" s="20">
        <f>IFERROR((G85+G86+G87)/G108,"")</f>
        <v/>
      </c>
      <c r="H136" s="20">
        <f>IFERROR((H85+H86+H87)/H108,"")</f>
        <v/>
      </c>
      <c r="I136" s="20">
        <f>IFERROR((I85+I86+I87)/I108,"")</f>
        <v/>
      </c>
      <c r="J136" s="20">
        <f>IFERROR((J85+J86+J87)/J108,"")</f>
        <v/>
      </c>
      <c r="K136" s="20">
        <f>IFERROR((K85+K86+K87)/K108,"")</f>
        <v/>
      </c>
      <c r="L136" s="20">
        <f>IFERROR((L85+L86+L87)/L108,"")</f>
        <v/>
      </c>
      <c r="M136" s="20">
        <f>IFERROR((M85+M86+M87)/M108,"")</f>
        <v/>
      </c>
      <c r="N136" s="20">
        <f>IFERROR((N85+N86+N87)/N108,"")</f>
        <v/>
      </c>
      <c r="O136" s="20">
        <f>IFERROR((O85+O86+O87)/O108,"")</f>
        <v/>
      </c>
      <c r="P136" s="20">
        <f>IFERROR((P85+P86+P87)/P108,"")</f>
        <v/>
      </c>
      <c r="Q136" s="20">
        <f>IFERROR((Q85+Q86+Q87)/Q108,"")</f>
        <v/>
      </c>
      <c r="R136" s="20">
        <f>IFERROR((R85+R86+R87)/R108,"")</f>
        <v/>
      </c>
      <c r="S136" s="20">
        <f>IFERROR((S85+S86+S87)/S108,"")</f>
        <v/>
      </c>
      <c r="T136" s="20">
        <f>IFERROR((T85+T86+T87)/T108,"")</f>
        <v/>
      </c>
      <c r="U136" s="20">
        <f>IFERROR((U85+U86+U87)/U108,"")</f>
        <v/>
      </c>
      <c r="V136" s="20">
        <f>IFERROR((V85+V86+V87)/V108,"")</f>
        <v/>
      </c>
      <c r="W136" s="20">
        <f>IFERROR((W85+W86+W87)/W108,"")</f>
        <v/>
      </c>
      <c r="X136" s="20">
        <f>IFERROR((X85+X86+X87)/X108,"")</f>
        <v/>
      </c>
      <c r="Y136" s="20">
        <f>IFERROR((Y85+Y86+Y87)/Y108,"")</f>
        <v/>
      </c>
      <c r="Z136" s="20">
        <f>IFERROR((Z85+Z86+Z87)/Z108,"")</f>
        <v/>
      </c>
      <c r="AA136" s="20">
        <f>IFERROR((AA85+AA86+AA87)/AA108,"")</f>
        <v/>
      </c>
      <c r="AB136" s="20">
        <f>IFERROR((AB85+AB86+AB87)/AB108,"")</f>
        <v/>
      </c>
      <c r="AC136" s="20">
        <f>IFERROR((AC85+AC86+AC87)/AC108,"")</f>
        <v/>
      </c>
      <c r="AD136" s="44">
        <f>IFERROR((AD85+AD86+AD87)/AD108,"")</f>
        <v/>
      </c>
      <c r="AE136" s="44">
        <f>IFERROR((AE85+AE86+AE87)/AE108,"")</f>
        <v/>
      </c>
      <c r="AF136" s="44">
        <f>IFERROR((AF85+AF86+AF87)/AF108,"")</f>
        <v/>
      </c>
      <c r="AG136" s="44">
        <f>IFERROR((AG85+AG86+AG87)/AG108,"")</f>
        <v/>
      </c>
      <c r="AH136" s="44">
        <f>IFERROR((AH85+AH86+AH87)/AH108,"")</f>
        <v/>
      </c>
      <c r="AI136" s="44">
        <f>IFERROR((AI85+AI86+AI87)/AI108,"")</f>
        <v/>
      </c>
      <c r="AJ136" s="44">
        <f>IFERROR((AJ85+AJ86+AJ87)/AJ108,"")</f>
        <v/>
      </c>
      <c r="AK136" s="44">
        <f>IFERROR((AK85+AK86+AK87)/AK108,"")</f>
        <v/>
      </c>
      <c r="AL136" s="44">
        <f>IFERROR((AL85+AL86+AL87)/AL108,"")</f>
        <v/>
      </c>
      <c r="AN136" s="20">
        <f>IFERROR((AN85+AN86+AN87)/AN108,"")</f>
        <v/>
      </c>
      <c r="AO136" s="20">
        <f>IFERROR((AO85+AO86+AO87)/AO108,"")</f>
        <v/>
      </c>
      <c r="AP136" s="20">
        <f>IFERROR((AP85+AP86+AP87)/AP108,"")</f>
        <v/>
      </c>
      <c r="AQ136" s="20">
        <f>IFERROR((AQ85+AQ86+AQ87)/AQ108,"")</f>
        <v/>
      </c>
      <c r="AR136" s="20">
        <f>IFERROR((AR85+AR86+AR87)/AR108,"")</f>
        <v/>
      </c>
      <c r="AS136" s="44">
        <f>IFERROR((AS85+AS86+AS87)/AS108,"")</f>
        <v/>
      </c>
      <c r="AT136" s="44">
        <f>IFERROR((AT85+AT86+AT87)/AT108,"")</f>
        <v/>
      </c>
      <c r="AU136" s="44">
        <f>IFERROR((AU85+AU86+AU87)/AU108,"")</f>
        <v/>
      </c>
      <c r="AV136" s="44">
        <f>IFERROR((AV85+AV86+AV87)/AV108,"")</f>
        <v/>
      </c>
      <c r="AW136" s="44">
        <f>IFERROR((AW85+AW86+AW87)/AW108,"")</f>
        <v/>
      </c>
    </row>
    <row r="137">
      <c r="D137" s="9" t="inlineStr">
        <is>
          <t>Cash + HTM Investments ($M)</t>
        </is>
      </c>
      <c r="G137" s="45">
        <f>G85+G86</f>
        <v/>
      </c>
      <c r="H137" s="45">
        <f>H85+H86</f>
        <v/>
      </c>
      <c r="I137" s="45">
        <f>I85+I86</f>
        <v/>
      </c>
      <c r="J137" s="45">
        <f>J85+J86</f>
        <v/>
      </c>
      <c r="K137" s="45">
        <f>K85+K86</f>
        <v/>
      </c>
      <c r="L137" s="45">
        <f>L85+L86</f>
        <v/>
      </c>
      <c r="M137" s="45">
        <f>M85+M86</f>
        <v/>
      </c>
      <c r="N137" s="45">
        <f>N85+N86</f>
        <v/>
      </c>
      <c r="O137" s="45">
        <f>O85+O86</f>
        <v/>
      </c>
      <c r="P137" s="45">
        <f>P85+P86</f>
        <v/>
      </c>
      <c r="Q137" s="45">
        <f>Q85+Q86</f>
        <v/>
      </c>
      <c r="R137" s="45">
        <f>R85+R86</f>
        <v/>
      </c>
      <c r="S137" s="45">
        <f>S85+S86</f>
        <v/>
      </c>
      <c r="T137" s="45">
        <f>T85+T86</f>
        <v/>
      </c>
      <c r="U137" s="45">
        <f>U85+U86</f>
        <v/>
      </c>
      <c r="V137" s="45">
        <f>V85+V86</f>
        <v/>
      </c>
      <c r="W137" s="45">
        <f>W85+W86</f>
        <v/>
      </c>
      <c r="X137" s="45">
        <f>X85+X86</f>
        <v/>
      </c>
      <c r="Y137" s="45">
        <f>Y85+Y86</f>
        <v/>
      </c>
      <c r="Z137" s="45">
        <f>Z85+Z86</f>
        <v/>
      </c>
      <c r="AA137" s="45">
        <f>AA85+AA86</f>
        <v/>
      </c>
      <c r="AB137" s="45">
        <f>AB85+AB86</f>
        <v/>
      </c>
      <c r="AC137" s="45">
        <f>AC85+AC86</f>
        <v/>
      </c>
      <c r="AD137" s="29">
        <f>AD85+AD86</f>
        <v/>
      </c>
      <c r="AE137" s="29">
        <f>AE85+AE86</f>
        <v/>
      </c>
      <c r="AF137" s="29">
        <f>AF85+AF86</f>
        <v/>
      </c>
      <c r="AG137" s="29">
        <f>AG85+AG86</f>
        <v/>
      </c>
      <c r="AH137" s="29">
        <f>AH85+AH86</f>
        <v/>
      </c>
      <c r="AI137" s="29">
        <f>AI85+AI86</f>
        <v/>
      </c>
      <c r="AJ137" s="29">
        <f>AJ85+AJ86</f>
        <v/>
      </c>
      <c r="AK137" s="29">
        <f>AK85+AK86</f>
        <v/>
      </c>
      <c r="AL137" s="29">
        <f>AL85+AL86</f>
        <v/>
      </c>
      <c r="AN137" s="45">
        <f>AN85+AN86</f>
        <v/>
      </c>
      <c r="AO137" s="45">
        <f>AO85+AO86</f>
        <v/>
      </c>
      <c r="AP137" s="45">
        <f>AP85+AP86</f>
        <v/>
      </c>
      <c r="AQ137" s="45">
        <f>AQ85+AQ86</f>
        <v/>
      </c>
      <c r="AR137" s="45">
        <f>AR85+AR86</f>
        <v/>
      </c>
      <c r="AS137" s="29">
        <f>AS85+AS86</f>
        <v/>
      </c>
      <c r="AT137" s="29">
        <f>AT85+AT86</f>
        <v/>
      </c>
      <c r="AU137" s="29">
        <f>AU85+AU86</f>
        <v/>
      </c>
      <c r="AV137" s="29">
        <f>AV85+AV86</f>
        <v/>
      </c>
      <c r="AW137" s="29">
        <f>AW85+AW86</f>
        <v/>
      </c>
    </row>
    <row r="138">
      <c r="D138" s="9" t="inlineStr">
        <is>
          <t>LT Debt and Other Non-current Liabilities ($M)</t>
        </is>
      </c>
      <c r="G138" s="45">
        <f>G114</f>
        <v/>
      </c>
      <c r="H138" s="45">
        <f>H114</f>
        <v/>
      </c>
      <c r="I138" s="45">
        <f>I114</f>
        <v/>
      </c>
      <c r="J138" s="45">
        <f>J114</f>
        <v/>
      </c>
      <c r="K138" s="45">
        <f>K114</f>
        <v/>
      </c>
      <c r="L138" s="45">
        <f>L114</f>
        <v/>
      </c>
      <c r="M138" s="45">
        <f>M114</f>
        <v/>
      </c>
      <c r="N138" s="45">
        <f>N114</f>
        <v/>
      </c>
      <c r="O138" s="45">
        <f>O114</f>
        <v/>
      </c>
      <c r="P138" s="45">
        <f>P114</f>
        <v/>
      </c>
      <c r="Q138" s="45">
        <f>Q114</f>
        <v/>
      </c>
      <c r="R138" s="45">
        <f>R114</f>
        <v/>
      </c>
      <c r="S138" s="45">
        <f>S114</f>
        <v/>
      </c>
      <c r="T138" s="45">
        <f>T114</f>
        <v/>
      </c>
      <c r="U138" s="45">
        <f>U114</f>
        <v/>
      </c>
      <c r="V138" s="45">
        <f>V114</f>
        <v/>
      </c>
      <c r="W138" s="45">
        <f>W114</f>
        <v/>
      </c>
      <c r="X138" s="45">
        <f>X114</f>
        <v/>
      </c>
      <c r="Y138" s="45">
        <f>Y114</f>
        <v/>
      </c>
      <c r="Z138" s="45">
        <f>Z114</f>
        <v/>
      </c>
      <c r="AA138" s="45">
        <f>AA114</f>
        <v/>
      </c>
      <c r="AB138" s="45">
        <f>AB114</f>
        <v/>
      </c>
      <c r="AC138" s="45">
        <f>AC114</f>
        <v/>
      </c>
      <c r="AD138" s="29">
        <f>AD114</f>
        <v/>
      </c>
      <c r="AE138" s="29">
        <f>AE114</f>
        <v/>
      </c>
      <c r="AF138" s="29">
        <f>AF114</f>
        <v/>
      </c>
      <c r="AG138" s="29">
        <f>AG114</f>
        <v/>
      </c>
      <c r="AH138" s="29">
        <f>AH114</f>
        <v/>
      </c>
      <c r="AI138" s="29">
        <f>AI114</f>
        <v/>
      </c>
      <c r="AJ138" s="29">
        <f>AJ114</f>
        <v/>
      </c>
      <c r="AK138" s="29">
        <f>AK114</f>
        <v/>
      </c>
      <c r="AL138" s="29">
        <f>AL114</f>
        <v/>
      </c>
      <c r="AN138" s="45">
        <f>AN114</f>
        <v/>
      </c>
      <c r="AO138" s="45">
        <f>AO114</f>
        <v/>
      </c>
      <c r="AP138" s="45">
        <f>AP114</f>
        <v/>
      </c>
      <c r="AQ138" s="45">
        <f>AQ114</f>
        <v/>
      </c>
      <c r="AR138" s="45">
        <f>AR114</f>
        <v/>
      </c>
      <c r="AS138" s="29">
        <f>AS114</f>
        <v/>
      </c>
      <c r="AT138" s="29">
        <f>AT114</f>
        <v/>
      </c>
      <c r="AU138" s="29">
        <f>AU114</f>
        <v/>
      </c>
      <c r="AV138" s="29">
        <f>AV114</f>
        <v/>
      </c>
      <c r="AW138" s="29">
        <f>AW114</f>
        <v/>
      </c>
    </row>
    <row r="139">
      <c r="D139" s="9" t="inlineStr">
        <is>
          <t>Equity Ratio (TSE / TA)</t>
        </is>
      </c>
      <c r="G139" s="39">
        <f>IFERROR(G124/G101,"")</f>
        <v/>
      </c>
      <c r="H139" s="39">
        <f>IFERROR(H124/H101,"")</f>
        <v/>
      </c>
      <c r="I139" s="39">
        <f>IFERROR(I124/I101,"")</f>
        <v/>
      </c>
      <c r="J139" s="39">
        <f>IFERROR(J124/J101,"")</f>
        <v/>
      </c>
      <c r="K139" s="39">
        <f>IFERROR(K124/K101,"")</f>
        <v/>
      </c>
      <c r="L139" s="39">
        <f>IFERROR(L124/L101,"")</f>
        <v/>
      </c>
      <c r="M139" s="39">
        <f>IFERROR(M124/M101,"")</f>
        <v/>
      </c>
      <c r="N139" s="39">
        <f>IFERROR(N124/N101,"")</f>
        <v/>
      </c>
      <c r="O139" s="39">
        <f>IFERROR(O124/O101,"")</f>
        <v/>
      </c>
      <c r="P139" s="39">
        <f>IFERROR(P124/P101,"")</f>
        <v/>
      </c>
      <c r="Q139" s="39">
        <f>IFERROR(Q124/Q101,"")</f>
        <v/>
      </c>
      <c r="R139" s="39">
        <f>IFERROR(R124/R101,"")</f>
        <v/>
      </c>
      <c r="S139" s="39">
        <f>IFERROR(S124/S101,"")</f>
        <v/>
      </c>
      <c r="T139" s="39">
        <f>IFERROR(T124/T101,"")</f>
        <v/>
      </c>
      <c r="U139" s="39">
        <f>IFERROR(U124/U101,"")</f>
        <v/>
      </c>
      <c r="V139" s="39">
        <f>IFERROR(V124/V101,"")</f>
        <v/>
      </c>
      <c r="W139" s="39">
        <f>IFERROR(W124/W101,"")</f>
        <v/>
      </c>
      <c r="X139" s="39">
        <f>IFERROR(X124/X101,"")</f>
        <v/>
      </c>
      <c r="Y139" s="39">
        <f>IFERROR(Y124/Y101,"")</f>
        <v/>
      </c>
      <c r="Z139" s="39">
        <f>IFERROR(Z124/Z101,"")</f>
        <v/>
      </c>
      <c r="AA139" s="39">
        <f>IFERROR(AA124/AA101,"")</f>
        <v/>
      </c>
      <c r="AB139" s="39">
        <f>IFERROR(AB124/AB101,"")</f>
        <v/>
      </c>
      <c r="AC139" s="39">
        <f>IFERROR(AC124/AC101,"")</f>
        <v/>
      </c>
      <c r="AD139" s="40">
        <f>IFERROR(AD124/AD101,"")</f>
        <v/>
      </c>
      <c r="AE139" s="40">
        <f>IFERROR(AE124/AE101,"")</f>
        <v/>
      </c>
      <c r="AF139" s="40">
        <f>IFERROR(AF124/AF101,"")</f>
        <v/>
      </c>
      <c r="AG139" s="40">
        <f>IFERROR(AG124/AG101,"")</f>
        <v/>
      </c>
      <c r="AH139" s="40">
        <f>IFERROR(AH124/AH101,"")</f>
        <v/>
      </c>
      <c r="AI139" s="40">
        <f>IFERROR(AI124/AI101,"")</f>
        <v/>
      </c>
      <c r="AJ139" s="40">
        <f>IFERROR(AJ124/AJ101,"")</f>
        <v/>
      </c>
      <c r="AK139" s="40">
        <f>IFERROR(AK124/AK101,"")</f>
        <v/>
      </c>
      <c r="AL139" s="40">
        <f>IFERROR(AL124/AL101,"")</f>
        <v/>
      </c>
      <c r="AN139" s="39">
        <f>IFERROR(AN124/AN101,"")</f>
        <v/>
      </c>
      <c r="AO139" s="39">
        <f>IFERROR(AO124/AO101,"")</f>
        <v/>
      </c>
      <c r="AP139" s="39">
        <f>IFERROR(AP124/AP101,"")</f>
        <v/>
      </c>
      <c r="AQ139" s="39">
        <f>IFERROR(AQ124/AQ101,"")</f>
        <v/>
      </c>
      <c r="AR139" s="39">
        <f>IFERROR(AR124/AR101,"")</f>
        <v/>
      </c>
      <c r="AS139" s="40">
        <f>IFERROR(AS124/AS101,"")</f>
        <v/>
      </c>
      <c r="AT139" s="40">
        <f>IFERROR(AT124/AT101,"")</f>
        <v/>
      </c>
      <c r="AU139" s="40">
        <f>IFERROR(AU124/AU101,"")</f>
        <v/>
      </c>
      <c r="AV139" s="40">
        <f>IFERROR(AV124/AV101,"")</f>
        <v/>
      </c>
      <c r="AW139" s="40">
        <f>IFERROR(AW124/AW101,"")</f>
        <v/>
      </c>
    </row>
    <row r="140">
      <c r="D140" s="9" t="inlineStr">
        <is>
          <t>Return on Equity (period NI Attrib / Total Equity)</t>
        </is>
      </c>
      <c r="G140" s="39">
        <f>IFERROR(G35/G124,"")</f>
        <v/>
      </c>
      <c r="H140" s="39">
        <f>IFERROR(H35/H124,"")</f>
        <v/>
      </c>
      <c r="I140" s="39">
        <f>IFERROR(I35/I124,"")</f>
        <v/>
      </c>
      <c r="J140" s="39">
        <f>IFERROR(J35/J124,"")</f>
        <v/>
      </c>
      <c r="K140" s="39">
        <f>IFERROR(K35/K124,"")</f>
        <v/>
      </c>
      <c r="L140" s="39">
        <f>IFERROR(L35/L124,"")</f>
        <v/>
      </c>
      <c r="M140" s="39">
        <f>IFERROR(M35/M124,"")</f>
        <v/>
      </c>
      <c r="N140" s="39">
        <f>IFERROR(N35/N124,"")</f>
        <v/>
      </c>
      <c r="O140" s="39">
        <f>IFERROR(O35/O124,"")</f>
        <v/>
      </c>
      <c r="P140" s="39">
        <f>IFERROR(P35/P124,"")</f>
        <v/>
      </c>
      <c r="Q140" s="39">
        <f>IFERROR(Q35/Q124,"")</f>
        <v/>
      </c>
      <c r="R140" s="39">
        <f>IFERROR(R35/R124,"")</f>
        <v/>
      </c>
      <c r="S140" s="39">
        <f>IFERROR(S35/S124,"")</f>
        <v/>
      </c>
      <c r="T140" s="39">
        <f>IFERROR(T35/T124,"")</f>
        <v/>
      </c>
      <c r="U140" s="39">
        <f>IFERROR(U35/U124,"")</f>
        <v/>
      </c>
      <c r="V140" s="39">
        <f>IFERROR(V35/V124,"")</f>
        <v/>
      </c>
      <c r="W140" s="39">
        <f>IFERROR(W35/W124,"")</f>
        <v/>
      </c>
      <c r="X140" s="39">
        <f>IFERROR(X35/X124,"")</f>
        <v/>
      </c>
      <c r="Y140" s="39">
        <f>IFERROR(Y35/Y124,"")</f>
        <v/>
      </c>
      <c r="Z140" s="39">
        <f>IFERROR(Z35/Z124,"")</f>
        <v/>
      </c>
      <c r="AA140" s="39">
        <f>IFERROR(AA35/AA124,"")</f>
        <v/>
      </c>
      <c r="AB140" s="39">
        <f>IFERROR(AB35/AB124,"")</f>
        <v/>
      </c>
      <c r="AC140" s="39">
        <f>IFERROR(AC35/AC124,"")</f>
        <v/>
      </c>
      <c r="AD140" s="40">
        <f>IFERROR(AD35/AD124,"")</f>
        <v/>
      </c>
      <c r="AE140" s="40">
        <f>IFERROR(AE35/AE124,"")</f>
        <v/>
      </c>
      <c r="AF140" s="40">
        <f>IFERROR(AF35/AF124,"")</f>
        <v/>
      </c>
      <c r="AG140" s="40">
        <f>IFERROR(AG35/AG124,"")</f>
        <v/>
      </c>
      <c r="AH140" s="40">
        <f>IFERROR(AH35/AH124,"")</f>
        <v/>
      </c>
      <c r="AI140" s="40">
        <f>IFERROR(AI35/AI124,"")</f>
        <v/>
      </c>
      <c r="AJ140" s="40">
        <f>IFERROR(AJ35/AJ124,"")</f>
        <v/>
      </c>
      <c r="AK140" s="40">
        <f>IFERROR(AK35/AK124,"")</f>
        <v/>
      </c>
      <c r="AL140" s="40">
        <f>IFERROR(AL35/AL124,"")</f>
        <v/>
      </c>
      <c r="AN140" s="39">
        <f>IFERROR(AN35/AN124,"")</f>
        <v/>
      </c>
      <c r="AO140" s="39">
        <f>IFERROR(AO35/AO124,"")</f>
        <v/>
      </c>
      <c r="AP140" s="39">
        <f>IFERROR(AP35/AP124,"")</f>
        <v/>
      </c>
      <c r="AQ140" s="39">
        <f>IFERROR(AQ35/AQ124,"")</f>
        <v/>
      </c>
      <c r="AR140" s="39">
        <f>IFERROR(AR35/AR124,"")</f>
        <v/>
      </c>
      <c r="AS140" s="40">
        <f>IFERROR(AS35/AS124,"")</f>
        <v/>
      </c>
      <c r="AT140" s="40">
        <f>IFERROR(AT35/AT124,"")</f>
        <v/>
      </c>
      <c r="AU140" s="40">
        <f>IFERROR(AU35/AU124,"")</f>
        <v/>
      </c>
      <c r="AV140" s="40">
        <f>IFERROR(AV35/AV124,"")</f>
        <v/>
      </c>
      <c r="AW140" s="40">
        <f>IFERROR(AW35/AW124,"")</f>
        <v/>
      </c>
    </row>
    <row r="141">
      <c r="D141" s="9" t="inlineStr">
        <is>
          <t>Return on Assets (period NI Attrib / Total Assets)</t>
        </is>
      </c>
      <c r="G141" s="39">
        <f>IFERROR(G35/G101,"")</f>
        <v/>
      </c>
      <c r="H141" s="39">
        <f>IFERROR(H35/H101,"")</f>
        <v/>
      </c>
      <c r="I141" s="39">
        <f>IFERROR(I35/I101,"")</f>
        <v/>
      </c>
      <c r="J141" s="39">
        <f>IFERROR(J35/J101,"")</f>
        <v/>
      </c>
      <c r="K141" s="39">
        <f>IFERROR(K35/K101,"")</f>
        <v/>
      </c>
      <c r="L141" s="39">
        <f>IFERROR(L35/L101,"")</f>
        <v/>
      </c>
      <c r="M141" s="39">
        <f>IFERROR(M35/M101,"")</f>
        <v/>
      </c>
      <c r="N141" s="39">
        <f>IFERROR(N35/N101,"")</f>
        <v/>
      </c>
      <c r="O141" s="39">
        <f>IFERROR(O35/O101,"")</f>
        <v/>
      </c>
      <c r="P141" s="39">
        <f>IFERROR(P35/P101,"")</f>
        <v/>
      </c>
      <c r="Q141" s="39">
        <f>IFERROR(Q35/Q101,"")</f>
        <v/>
      </c>
      <c r="R141" s="39">
        <f>IFERROR(R35/R101,"")</f>
        <v/>
      </c>
      <c r="S141" s="39">
        <f>IFERROR(S35/S101,"")</f>
        <v/>
      </c>
      <c r="T141" s="39">
        <f>IFERROR(T35/T101,"")</f>
        <v/>
      </c>
      <c r="U141" s="39">
        <f>IFERROR(U35/U101,"")</f>
        <v/>
      </c>
      <c r="V141" s="39">
        <f>IFERROR(V35/V101,"")</f>
        <v/>
      </c>
      <c r="W141" s="39">
        <f>IFERROR(W35/W101,"")</f>
        <v/>
      </c>
      <c r="X141" s="39">
        <f>IFERROR(X35/X101,"")</f>
        <v/>
      </c>
      <c r="Y141" s="39">
        <f>IFERROR(Y35/Y101,"")</f>
        <v/>
      </c>
      <c r="Z141" s="39">
        <f>IFERROR(Z35/Z101,"")</f>
        <v/>
      </c>
      <c r="AA141" s="39">
        <f>IFERROR(AA35/AA101,"")</f>
        <v/>
      </c>
      <c r="AB141" s="39">
        <f>IFERROR(AB35/AB101,"")</f>
        <v/>
      </c>
      <c r="AC141" s="39">
        <f>IFERROR(AC35/AC101,"")</f>
        <v/>
      </c>
      <c r="AD141" s="40">
        <f>IFERROR(AD35/AD101,"")</f>
        <v/>
      </c>
      <c r="AE141" s="40">
        <f>IFERROR(AE35/AE101,"")</f>
        <v/>
      </c>
      <c r="AF141" s="40">
        <f>IFERROR(AF35/AF101,"")</f>
        <v/>
      </c>
      <c r="AG141" s="40">
        <f>IFERROR(AG35/AG101,"")</f>
        <v/>
      </c>
      <c r="AH141" s="40">
        <f>IFERROR(AH35/AH101,"")</f>
        <v/>
      </c>
      <c r="AI141" s="40">
        <f>IFERROR(AI35/AI101,"")</f>
        <v/>
      </c>
      <c r="AJ141" s="40">
        <f>IFERROR(AJ35/AJ101,"")</f>
        <v/>
      </c>
      <c r="AK141" s="40">
        <f>IFERROR(AK35/AK101,"")</f>
        <v/>
      </c>
      <c r="AL141" s="40">
        <f>IFERROR(AL35/AL101,"")</f>
        <v/>
      </c>
      <c r="AN141" s="39">
        <f>IFERROR(AN35/AN101,"")</f>
        <v/>
      </c>
      <c r="AO141" s="39">
        <f>IFERROR(AO35/AO101,"")</f>
        <v/>
      </c>
      <c r="AP141" s="39">
        <f>IFERROR(AP35/AP101,"")</f>
        <v/>
      </c>
      <c r="AQ141" s="39">
        <f>IFERROR(AQ35/AQ101,"")</f>
        <v/>
      </c>
      <c r="AR141" s="39">
        <f>IFERROR(AR35/AR101,"")</f>
        <v/>
      </c>
      <c r="AS141" s="40">
        <f>IFERROR(AS35/AS101,"")</f>
        <v/>
      </c>
      <c r="AT141" s="40">
        <f>IFERROR(AT35/AT101,"")</f>
        <v/>
      </c>
      <c r="AU141" s="40">
        <f>IFERROR(AU35/AU101,"")</f>
        <v/>
      </c>
      <c r="AV141" s="40">
        <f>IFERROR(AV35/AV101,"")</f>
        <v/>
      </c>
      <c r="AW141" s="40">
        <f>IFERROR(AW35/AW101,"")</f>
        <v/>
      </c>
    </row>
    <row r="142"/>
    <row r="143"/>
    <row r="144"/>
    <row r="145">
      <c r="B145" s="18" t="inlineStr">
        <is>
          <t>BS Forecast Driver Ratios</t>
        </is>
      </c>
      <c r="C145" s="18" t="n"/>
      <c r="D145" s="18" t="n"/>
      <c r="E145" s="18" t="n"/>
      <c r="F145" s="18" t="n"/>
      <c r="G145" s="18" t="n"/>
      <c r="H145" s="18" t="n"/>
      <c r="I145" s="18" t="n"/>
      <c r="J145" s="18" t="n"/>
      <c r="K145" s="18" t="n"/>
      <c r="L145" s="18" t="n"/>
      <c r="M145" s="18" t="n"/>
      <c r="N145" s="18" t="n"/>
      <c r="O145" s="18" t="n"/>
      <c r="P145" s="18" t="n"/>
      <c r="Q145" s="18" t="n"/>
      <c r="R145" s="18" t="n"/>
      <c r="S145" s="18" t="n"/>
      <c r="T145" s="18" t="n"/>
      <c r="U145" s="18" t="n"/>
      <c r="V145" s="18" t="n"/>
      <c r="W145" s="18" t="n"/>
      <c r="X145" s="18" t="n"/>
      <c r="Y145" s="18" t="n"/>
      <c r="Z145" s="18" t="n"/>
      <c r="AA145" s="18" t="n"/>
      <c r="AB145" s="18" t="n"/>
      <c r="AC145" s="18" t="n"/>
      <c r="AD145" s="18" t="n"/>
      <c r="AE145" s="18" t="n"/>
      <c r="AF145" s="18" t="n"/>
      <c r="AG145" s="18" t="n"/>
      <c r="AH145" s="18" t="n"/>
      <c r="AI145" s="18" t="n"/>
      <c r="AJ145" s="18" t="n"/>
      <c r="AK145" s="18" t="n"/>
      <c r="AL145" s="18" t="n"/>
      <c r="AN145" s="18" t="n"/>
      <c r="AO145" s="18" t="n"/>
      <c r="AP145" s="18" t="n"/>
      <c r="AQ145" s="18" t="n"/>
      <c r="AR145" s="18" t="n"/>
      <c r="AS145" s="18" t="n"/>
      <c r="AT145" s="18" t="n"/>
      <c r="AU145" s="18" t="n"/>
      <c r="AV145" s="18" t="n"/>
      <c r="AW145" s="18" t="n"/>
    </row>
    <row r="146"/>
    <row r="147">
      <c r="C147" s="9" t="inlineStr">
        <is>
          <t>Accounts Receivable % of Q Revenue</t>
        </is>
      </c>
      <c r="G147" s="40">
        <f>IFERROR(G87/G12,"")</f>
        <v/>
      </c>
      <c r="H147" s="40">
        <f>IFERROR(H87/H12,"")</f>
        <v/>
      </c>
      <c r="I147" s="40">
        <f>IFERROR(I87/I12,"")</f>
        <v/>
      </c>
      <c r="J147" s="40">
        <f>IFERROR(J87/J12,"")</f>
        <v/>
      </c>
      <c r="K147" s="40">
        <f>IFERROR(K87/K12,"")</f>
        <v/>
      </c>
      <c r="L147" s="40">
        <f>IFERROR(L87/L12,"")</f>
        <v/>
      </c>
      <c r="M147" s="40">
        <f>IFERROR(M87/M12,"")</f>
        <v/>
      </c>
      <c r="N147" s="40">
        <f>IFERROR(N87/N12,"")</f>
        <v/>
      </c>
      <c r="O147" s="40">
        <f>IFERROR(O87/O12,"")</f>
        <v/>
      </c>
      <c r="P147" s="40">
        <f>IFERROR(P87/P12,"")</f>
        <v/>
      </c>
      <c r="Q147" s="40">
        <f>IFERROR(Q87/Q12,"")</f>
        <v/>
      </c>
      <c r="R147" s="40">
        <f>IFERROR(R87/R12,"")</f>
        <v/>
      </c>
      <c r="S147" s="40">
        <f>IFERROR(S87/S12,"")</f>
        <v/>
      </c>
      <c r="T147" s="40">
        <f>IFERROR(T87/T12,"")</f>
        <v/>
      </c>
      <c r="U147" s="40">
        <f>IFERROR(U87/U12,"")</f>
        <v/>
      </c>
      <c r="V147" s="40">
        <f>IFERROR(V87/V12,"")</f>
        <v/>
      </c>
      <c r="W147" s="40">
        <f>IFERROR(W87/W12,"")</f>
        <v/>
      </c>
      <c r="X147" s="40">
        <f>IFERROR(X87/X12,"")</f>
        <v/>
      </c>
      <c r="Y147" s="40">
        <f>IFERROR(Y87/Y12,"")</f>
        <v/>
      </c>
      <c r="Z147" s="40">
        <f>IFERROR(Z87/Z12,"")</f>
        <v/>
      </c>
      <c r="AA147" s="40">
        <f>IFERROR(AA87/AA12,"")</f>
        <v/>
      </c>
      <c r="AB147" s="40">
        <f>IFERROR(AB87/AB12,"")</f>
        <v/>
      </c>
      <c r="AC147" s="40">
        <f>IFERROR(AC87/AC12,"")</f>
        <v/>
      </c>
      <c r="AD147" s="41" t="n">
        <v>0.64</v>
      </c>
      <c r="AE147" s="41" t="n">
        <v>0.64</v>
      </c>
      <c r="AF147" s="41" t="n">
        <v>0.64</v>
      </c>
      <c r="AG147" s="41" t="n">
        <v>0.64</v>
      </c>
      <c r="AH147" s="41" t="n">
        <v>0.64</v>
      </c>
      <c r="AI147" s="41" t="n">
        <v>0.64</v>
      </c>
      <c r="AJ147" s="41" t="n">
        <v>0.64</v>
      </c>
      <c r="AK147" s="41" t="n">
        <v>0.64</v>
      </c>
      <c r="AL147" s="41" t="n">
        <v>0.64</v>
      </c>
      <c r="AN147" s="40">
        <f>IFERROR(AN87/(AN12/4),"")</f>
        <v/>
      </c>
      <c r="AO147" s="40">
        <f>IFERROR(AO87/(AO12/4),"")</f>
        <v/>
      </c>
      <c r="AP147" s="40">
        <f>IFERROR(AP87/(AP12/4),"")</f>
        <v/>
      </c>
      <c r="AQ147" s="40">
        <f>IFERROR(AQ87/(AQ12/4),"")</f>
        <v/>
      </c>
      <c r="AR147" s="40">
        <f>IFERROR(AR87/(AR12/4),"")</f>
        <v/>
      </c>
      <c r="AS147" s="40">
        <f>IFERROR(AS87/(AS12/4),"")</f>
        <v/>
      </c>
      <c r="AT147" s="40">
        <f>IFERROR(AT87/(AT12/4),"")</f>
        <v/>
      </c>
      <c r="AU147" s="40">
        <f>IFERROR(AU87/(AU12/4),"")</f>
        <v/>
      </c>
      <c r="AV147" s="41" t="n">
        <v>0.64</v>
      </c>
      <c r="AW147" s="41" t="n">
        <v>0.64</v>
      </c>
    </row>
    <row r="148">
      <c r="C148" s="9" t="inlineStr">
        <is>
          <t>Vehicle Pooling Costs % of Q |Facility Ops|</t>
        </is>
      </c>
      <c r="G148" s="40">
        <f>IFERROR(G88/(-G15),"")</f>
        <v/>
      </c>
      <c r="H148" s="40">
        <f>IFERROR(H88/(-H15),"")</f>
        <v/>
      </c>
      <c r="I148" s="40">
        <f>IFERROR(I88/(-I15),"")</f>
        <v/>
      </c>
      <c r="J148" s="40">
        <f>IFERROR(J88/(-J15),"")</f>
        <v/>
      </c>
      <c r="K148" s="40">
        <f>IFERROR(K88/(-K15),"")</f>
        <v/>
      </c>
      <c r="L148" s="40">
        <f>IFERROR(L88/(-L15),"")</f>
        <v/>
      </c>
      <c r="M148" s="40">
        <f>IFERROR(M88/(-M15),"")</f>
        <v/>
      </c>
      <c r="N148" s="40">
        <f>IFERROR(N88/(-N15),"")</f>
        <v/>
      </c>
      <c r="O148" s="40">
        <f>IFERROR(O88/(-O15),"")</f>
        <v/>
      </c>
      <c r="P148" s="40">
        <f>IFERROR(P88/(-P15),"")</f>
        <v/>
      </c>
      <c r="Q148" s="40">
        <f>IFERROR(Q88/(-Q15),"")</f>
        <v/>
      </c>
      <c r="R148" s="40">
        <f>IFERROR(R88/(-R15),"")</f>
        <v/>
      </c>
      <c r="S148" s="40">
        <f>IFERROR(S88/(-S15),"")</f>
        <v/>
      </c>
      <c r="T148" s="40">
        <f>IFERROR(T88/(-T15),"")</f>
        <v/>
      </c>
      <c r="U148" s="40">
        <f>IFERROR(U88/(-U15),"")</f>
        <v/>
      </c>
      <c r="V148" s="40">
        <f>IFERROR(V88/(-V15),"")</f>
        <v/>
      </c>
      <c r="W148" s="40">
        <f>IFERROR(W88/(-W15),"")</f>
        <v/>
      </c>
      <c r="X148" s="40">
        <f>IFERROR(X88/(-X15),"")</f>
        <v/>
      </c>
      <c r="Y148" s="40">
        <f>IFERROR(Y88/(-Y15),"")</f>
        <v/>
      </c>
      <c r="Z148" s="40">
        <f>IFERROR(Z88/(-Z15),"")</f>
        <v/>
      </c>
      <c r="AA148" s="40">
        <f>IFERROR(AA88/(-AA15),"")</f>
        <v/>
      </c>
      <c r="AB148" s="40">
        <f>IFERROR(AB88/(-AB15),"")</f>
        <v/>
      </c>
      <c r="AC148" s="40">
        <f>IFERROR(AC88/(-AC15),"")</f>
        <v/>
      </c>
      <c r="AD148" s="41" t="n">
        <v>0.235</v>
      </c>
      <c r="AE148" s="41" t="n">
        <v>0.235</v>
      </c>
      <c r="AF148" s="41" t="n">
        <v>0.235</v>
      </c>
      <c r="AG148" s="41" t="n">
        <v>0.235</v>
      </c>
      <c r="AH148" s="41" t="n">
        <v>0.235</v>
      </c>
      <c r="AI148" s="41" t="n">
        <v>0.235</v>
      </c>
      <c r="AJ148" s="41" t="n">
        <v>0.235</v>
      </c>
      <c r="AK148" s="41" t="n">
        <v>0.235</v>
      </c>
      <c r="AL148" s="41" t="n">
        <v>0.235</v>
      </c>
      <c r="AN148" s="40">
        <f>IFERROR(AN88/(-AN15/4),"")</f>
        <v/>
      </c>
      <c r="AO148" s="40">
        <f>IFERROR(AO88/(-AO15/4),"")</f>
        <v/>
      </c>
      <c r="AP148" s="40">
        <f>IFERROR(AP88/(-AP15/4),"")</f>
        <v/>
      </c>
      <c r="AQ148" s="40">
        <f>IFERROR(AQ88/(-AQ15/4),"")</f>
        <v/>
      </c>
      <c r="AR148" s="40">
        <f>IFERROR(AR88/(-AR15/4),"")</f>
        <v/>
      </c>
      <c r="AS148" s="40">
        <f>IFERROR(AS88/(-AS15/4),"")</f>
        <v/>
      </c>
      <c r="AT148" s="40">
        <f>IFERROR(AT88/(-AT15/4),"")</f>
        <v/>
      </c>
      <c r="AU148" s="40">
        <f>IFERROR(AU88/(-AU15/4),"")</f>
        <v/>
      </c>
      <c r="AV148" s="41" t="n">
        <v>0.235</v>
      </c>
      <c r="AW148" s="41" t="n">
        <v>0.235</v>
      </c>
    </row>
    <row r="149">
      <c r="C149" s="9" t="inlineStr">
        <is>
          <t>Inventories % of Q |Cost of Vehicle Sales|</t>
        </is>
      </c>
      <c r="G149" s="40">
        <f>IFERROR(G89/(-G16),"")</f>
        <v/>
      </c>
      <c r="H149" s="40">
        <f>IFERROR(H89/(-H16),"")</f>
        <v/>
      </c>
      <c r="I149" s="40">
        <f>IFERROR(I89/(-I16),"")</f>
        <v/>
      </c>
      <c r="J149" s="40">
        <f>IFERROR(J89/(-J16),"")</f>
        <v/>
      </c>
      <c r="K149" s="40">
        <f>IFERROR(K89/(-K16),"")</f>
        <v/>
      </c>
      <c r="L149" s="40">
        <f>IFERROR(L89/(-L16),"")</f>
        <v/>
      </c>
      <c r="M149" s="40">
        <f>IFERROR(M89/(-M16),"")</f>
        <v/>
      </c>
      <c r="N149" s="40">
        <f>IFERROR(N89/(-N16),"")</f>
        <v/>
      </c>
      <c r="O149" s="40">
        <f>IFERROR(O89/(-O16),"")</f>
        <v/>
      </c>
      <c r="P149" s="40">
        <f>IFERROR(P89/(-P16),"")</f>
        <v/>
      </c>
      <c r="Q149" s="40">
        <f>IFERROR(Q89/(-Q16),"")</f>
        <v/>
      </c>
      <c r="R149" s="40">
        <f>IFERROR(R89/(-R16),"")</f>
        <v/>
      </c>
      <c r="S149" s="40">
        <f>IFERROR(S89/(-S16),"")</f>
        <v/>
      </c>
      <c r="T149" s="40">
        <f>IFERROR(T89/(-T16),"")</f>
        <v/>
      </c>
      <c r="U149" s="40">
        <f>IFERROR(U89/(-U16),"")</f>
        <v/>
      </c>
      <c r="V149" s="40">
        <f>IFERROR(V89/(-V16),"")</f>
        <v/>
      </c>
      <c r="W149" s="40">
        <f>IFERROR(W89/(-W16),"")</f>
        <v/>
      </c>
      <c r="X149" s="40">
        <f>IFERROR(X89/(-X16),"")</f>
        <v/>
      </c>
      <c r="Y149" s="40">
        <f>IFERROR(Y89/(-Y16),"")</f>
        <v/>
      </c>
      <c r="Z149" s="40">
        <f>IFERROR(Z89/(-Z16),"")</f>
        <v/>
      </c>
      <c r="AA149" s="40">
        <f>IFERROR(AA89/(-AA16),"")</f>
        <v/>
      </c>
      <c r="AB149" s="40">
        <f>IFERROR(AB89/(-AB16),"")</f>
        <v/>
      </c>
      <c r="AC149" s="40">
        <f>IFERROR(AC89/(-AC16),"")</f>
        <v/>
      </c>
      <c r="AD149" s="41" t="n">
        <v>0.31</v>
      </c>
      <c r="AE149" s="41" t="n">
        <v>0.31</v>
      </c>
      <c r="AF149" s="41" t="n">
        <v>0.31</v>
      </c>
      <c r="AG149" s="41" t="n">
        <v>0.31</v>
      </c>
      <c r="AH149" s="41" t="n">
        <v>0.31</v>
      </c>
      <c r="AI149" s="41" t="n">
        <v>0.31</v>
      </c>
      <c r="AJ149" s="41" t="n">
        <v>0.31</v>
      </c>
      <c r="AK149" s="41" t="n">
        <v>0.31</v>
      </c>
      <c r="AL149" s="41" t="n">
        <v>0.31</v>
      </c>
      <c r="AN149" s="40">
        <f>IFERROR(AN89/(-AN16/4),"")</f>
        <v/>
      </c>
      <c r="AO149" s="40">
        <f>IFERROR(AO89/(-AO16/4),"")</f>
        <v/>
      </c>
      <c r="AP149" s="40">
        <f>IFERROR(AP89/(-AP16/4),"")</f>
        <v/>
      </c>
      <c r="AQ149" s="40">
        <f>IFERROR(AQ89/(-AQ16/4),"")</f>
        <v/>
      </c>
      <c r="AR149" s="40">
        <f>IFERROR(AR89/(-AR16/4),"")</f>
        <v/>
      </c>
      <c r="AS149" s="40">
        <f>IFERROR(AS89/(-AS16/4),"")</f>
        <v/>
      </c>
      <c r="AT149" s="40">
        <f>IFERROR(AT89/(-AT16/4),"")</f>
        <v/>
      </c>
      <c r="AU149" s="40">
        <f>IFERROR(AU89/(-AU16/4),"")</f>
        <v/>
      </c>
      <c r="AV149" s="41" t="n">
        <v>0.31</v>
      </c>
      <c r="AW149" s="41" t="n">
        <v>0.31</v>
      </c>
    </row>
    <row r="150">
      <c r="C150" s="9" t="inlineStr">
        <is>
          <t>Prepaid + Other Assets % of Q Revenue</t>
        </is>
      </c>
      <c r="G150" s="40">
        <f>IFERROR(G91/G12,"")</f>
        <v/>
      </c>
      <c r="H150" s="40">
        <f>IFERROR(H91/H12,"")</f>
        <v/>
      </c>
      <c r="I150" s="40">
        <f>IFERROR(I91/I12,"")</f>
        <v/>
      </c>
      <c r="J150" s="40">
        <f>IFERROR(J91/J12,"")</f>
        <v/>
      </c>
      <c r="K150" s="40">
        <f>IFERROR(K91/K12,"")</f>
        <v/>
      </c>
      <c r="L150" s="40">
        <f>IFERROR(L91/L12,"")</f>
        <v/>
      </c>
      <c r="M150" s="40">
        <f>IFERROR(M91/M12,"")</f>
        <v/>
      </c>
      <c r="N150" s="40">
        <f>IFERROR(N91/N12,"")</f>
        <v/>
      </c>
      <c r="O150" s="40">
        <f>IFERROR(O91/O12,"")</f>
        <v/>
      </c>
      <c r="P150" s="40">
        <f>IFERROR(P91/P12,"")</f>
        <v/>
      </c>
      <c r="Q150" s="40">
        <f>IFERROR(Q91/Q12,"")</f>
        <v/>
      </c>
      <c r="R150" s="40">
        <f>IFERROR(R91/R12,"")</f>
        <v/>
      </c>
      <c r="S150" s="40">
        <f>IFERROR(S91/S12,"")</f>
        <v/>
      </c>
      <c r="T150" s="40">
        <f>IFERROR(T91/T12,"")</f>
        <v/>
      </c>
      <c r="U150" s="40">
        <f>IFERROR(U91/U12,"")</f>
        <v/>
      </c>
      <c r="V150" s="40">
        <f>IFERROR(V91/V12,"")</f>
        <v/>
      </c>
      <c r="W150" s="40">
        <f>IFERROR(W91/W12,"")</f>
        <v/>
      </c>
      <c r="X150" s="40">
        <f>IFERROR(X91/X12,"")</f>
        <v/>
      </c>
      <c r="Y150" s="40">
        <f>IFERROR(Y91/Y12,"")</f>
        <v/>
      </c>
      <c r="Z150" s="40">
        <f>IFERROR(Z91/Z12,"")</f>
        <v/>
      </c>
      <c r="AA150" s="40">
        <f>IFERROR(AA91/AA12,"")</f>
        <v/>
      </c>
      <c r="AB150" s="40">
        <f>IFERROR(AB91/AB12,"")</f>
        <v/>
      </c>
      <c r="AC150" s="40">
        <f>IFERROR(AC91/AC12,"")</f>
        <v/>
      </c>
      <c r="AD150" s="41" t="n">
        <v>0.044</v>
      </c>
      <c r="AE150" s="41" t="n">
        <v>0.044</v>
      </c>
      <c r="AF150" s="41" t="n">
        <v>0.044</v>
      </c>
      <c r="AG150" s="41" t="n">
        <v>0.044</v>
      </c>
      <c r="AH150" s="41" t="n">
        <v>0.044</v>
      </c>
      <c r="AI150" s="41" t="n">
        <v>0.044</v>
      </c>
      <c r="AJ150" s="41" t="n">
        <v>0.044</v>
      </c>
      <c r="AK150" s="41" t="n">
        <v>0.044</v>
      </c>
      <c r="AL150" s="41" t="n">
        <v>0.044</v>
      </c>
      <c r="AN150" s="40">
        <f>IFERROR(AN91/(AN12/4),"")</f>
        <v/>
      </c>
      <c r="AO150" s="40">
        <f>IFERROR(AO91/(AO12/4),"")</f>
        <v/>
      </c>
      <c r="AP150" s="40">
        <f>IFERROR(AP91/(AP12/4),"")</f>
        <v/>
      </c>
      <c r="AQ150" s="40">
        <f>IFERROR(AQ91/(AQ12/4),"")</f>
        <v/>
      </c>
      <c r="AR150" s="40">
        <f>IFERROR(AR91/(AR12/4),"")</f>
        <v/>
      </c>
      <c r="AS150" s="40">
        <f>IFERROR(AS91/(AS12/4),"")</f>
        <v/>
      </c>
      <c r="AT150" s="40">
        <f>IFERROR(AT91/(AT12/4),"")</f>
        <v/>
      </c>
      <c r="AU150" s="40">
        <f>IFERROR(AU91/(AU12/4),"")</f>
        <v/>
      </c>
      <c r="AV150" s="41" t="n">
        <v>0.044</v>
      </c>
      <c r="AW150" s="41" t="n">
        <v>0.044</v>
      </c>
    </row>
    <row r="151">
      <c r="C151" s="9" t="inlineStr">
        <is>
          <t>AP + Accrued % of Q |Total OpEx|</t>
        </is>
      </c>
      <c r="G151" s="40">
        <f>IFERROR(G104/(-G18),"")</f>
        <v/>
      </c>
      <c r="H151" s="40">
        <f>IFERROR(H104/(-H18),"")</f>
        <v/>
      </c>
      <c r="I151" s="40">
        <f>IFERROR(I104/(-I18),"")</f>
        <v/>
      </c>
      <c r="J151" s="40">
        <f>IFERROR(J104/(-J18),"")</f>
        <v/>
      </c>
      <c r="K151" s="40">
        <f>IFERROR(K104/(-K18),"")</f>
        <v/>
      </c>
      <c r="L151" s="40">
        <f>IFERROR(L104/(-L18),"")</f>
        <v/>
      </c>
      <c r="M151" s="40">
        <f>IFERROR(M104/(-M18),"")</f>
        <v/>
      </c>
      <c r="N151" s="40">
        <f>IFERROR(N104/(-N18),"")</f>
        <v/>
      </c>
      <c r="O151" s="40">
        <f>IFERROR(O104/(-O18),"")</f>
        <v/>
      </c>
      <c r="P151" s="40">
        <f>IFERROR(P104/(-P18),"")</f>
        <v/>
      </c>
      <c r="Q151" s="40">
        <f>IFERROR(Q104/(-Q18),"")</f>
        <v/>
      </c>
      <c r="R151" s="40">
        <f>IFERROR(R104/(-R18),"")</f>
        <v/>
      </c>
      <c r="S151" s="40">
        <f>IFERROR(S104/(-S18),"")</f>
        <v/>
      </c>
      <c r="T151" s="40">
        <f>IFERROR(T104/(-T18),"")</f>
        <v/>
      </c>
      <c r="U151" s="40">
        <f>IFERROR(U104/(-U18),"")</f>
        <v/>
      </c>
      <c r="V151" s="40">
        <f>IFERROR(V104/(-V18),"")</f>
        <v/>
      </c>
      <c r="W151" s="40">
        <f>IFERROR(W104/(-W18),"")</f>
        <v/>
      </c>
      <c r="X151" s="40">
        <f>IFERROR(X104/(-X18),"")</f>
        <v/>
      </c>
      <c r="Y151" s="40">
        <f>IFERROR(Y104/(-Y18),"")</f>
        <v/>
      </c>
      <c r="Z151" s="40">
        <f>IFERROR(Z104/(-Z18),"")</f>
        <v/>
      </c>
      <c r="AA151" s="40">
        <f>IFERROR(AA104/(-AA18),"")</f>
        <v/>
      </c>
      <c r="AB151" s="40">
        <f>IFERROR(AB104/(-AB18),"")</f>
        <v/>
      </c>
      <c r="AC151" s="40">
        <f>IFERROR(AC104/(-AC18),"")</f>
        <v/>
      </c>
      <c r="AD151" s="41" t="n">
        <v>0.77</v>
      </c>
      <c r="AE151" s="41" t="n">
        <v>0.77</v>
      </c>
      <c r="AF151" s="41" t="n">
        <v>0.77</v>
      </c>
      <c r="AG151" s="41" t="n">
        <v>0.77</v>
      </c>
      <c r="AH151" s="41" t="n">
        <v>0.77</v>
      </c>
      <c r="AI151" s="41" t="n">
        <v>0.77</v>
      </c>
      <c r="AJ151" s="41" t="n">
        <v>0.77</v>
      </c>
      <c r="AK151" s="41" t="n">
        <v>0.77</v>
      </c>
      <c r="AL151" s="41" t="n">
        <v>0.77</v>
      </c>
      <c r="AN151" s="40">
        <f>IFERROR(AN104/(-AN18/4),"")</f>
        <v/>
      </c>
      <c r="AO151" s="40">
        <f>IFERROR(AO104/(-AO18/4),"")</f>
        <v/>
      </c>
      <c r="AP151" s="40">
        <f>IFERROR(AP104/(-AP18/4),"")</f>
        <v/>
      </c>
      <c r="AQ151" s="40">
        <f>IFERROR(AQ104/(-AQ18/4),"")</f>
        <v/>
      </c>
      <c r="AR151" s="40">
        <f>IFERROR(AR104/(-AR18/4),"")</f>
        <v/>
      </c>
      <c r="AS151" s="40">
        <f>IFERROR(AS104/(-AS18/4),"")</f>
        <v/>
      </c>
      <c r="AT151" s="40">
        <f>IFERROR(AT104/(-AT18/4),"")</f>
        <v/>
      </c>
      <c r="AU151" s="40">
        <f>IFERROR(AU104/(-AU18/4),"")</f>
        <v/>
      </c>
      <c r="AV151" s="41" t="n">
        <v>0.77</v>
      </c>
      <c r="AW151" s="41" t="n">
        <v>0.77</v>
      </c>
    </row>
    <row r="152">
      <c r="C152" s="9" t="inlineStr">
        <is>
          <t>Deferred Revenue % of Q Service Revenue</t>
        </is>
      </c>
      <c r="G152" s="40">
        <f>IFERROR(G105/G10,"")</f>
        <v/>
      </c>
      <c r="H152" s="40">
        <f>IFERROR(H105/H10,"")</f>
        <v/>
      </c>
      <c r="I152" s="40">
        <f>IFERROR(I105/I10,"")</f>
        <v/>
      </c>
      <c r="J152" s="40">
        <f>IFERROR(J105/J10,"")</f>
        <v/>
      </c>
      <c r="K152" s="40">
        <f>IFERROR(K105/K10,"")</f>
        <v/>
      </c>
      <c r="L152" s="40">
        <f>IFERROR(L105/L10,"")</f>
        <v/>
      </c>
      <c r="M152" s="40">
        <f>IFERROR(M105/M10,"")</f>
        <v/>
      </c>
      <c r="N152" s="40">
        <f>IFERROR(N105/N10,"")</f>
        <v/>
      </c>
      <c r="O152" s="40">
        <f>IFERROR(O105/O10,"")</f>
        <v/>
      </c>
      <c r="P152" s="40">
        <f>IFERROR(P105/P10,"")</f>
        <v/>
      </c>
      <c r="Q152" s="40">
        <f>IFERROR(Q105/Q10,"")</f>
        <v/>
      </c>
      <c r="R152" s="40">
        <f>IFERROR(R105/R10,"")</f>
        <v/>
      </c>
      <c r="S152" s="40">
        <f>IFERROR(S105/S10,"")</f>
        <v/>
      </c>
      <c r="T152" s="40">
        <f>IFERROR(T105/T10,"")</f>
        <v/>
      </c>
      <c r="U152" s="40">
        <f>IFERROR(U105/U10,"")</f>
        <v/>
      </c>
      <c r="V152" s="40">
        <f>IFERROR(V105/V10,"")</f>
        <v/>
      </c>
      <c r="W152" s="40">
        <f>IFERROR(W105/W10,"")</f>
        <v/>
      </c>
      <c r="X152" s="40">
        <f>IFERROR(X105/X10,"")</f>
        <v/>
      </c>
      <c r="Y152" s="40">
        <f>IFERROR(Y105/Y10,"")</f>
        <v/>
      </c>
      <c r="Z152" s="40">
        <f>IFERROR(Z105/Z10,"")</f>
        <v/>
      </c>
      <c r="AA152" s="40">
        <f>IFERROR(AA105/AA10,"")</f>
        <v/>
      </c>
      <c r="AB152" s="40">
        <f>IFERROR(AB105/AB10,"")</f>
        <v/>
      </c>
      <c r="AC152" s="40">
        <f>IFERROR(AC105/AC10,"")</f>
        <v/>
      </c>
      <c r="AD152" s="41" t="n">
        <v>0.032</v>
      </c>
      <c r="AE152" s="41" t="n">
        <v>0.032</v>
      </c>
      <c r="AF152" s="41" t="n">
        <v>0.032</v>
      </c>
      <c r="AG152" s="41" t="n">
        <v>0.032</v>
      </c>
      <c r="AH152" s="41" t="n">
        <v>0.032</v>
      </c>
      <c r="AI152" s="41" t="n">
        <v>0.032</v>
      </c>
      <c r="AJ152" s="41" t="n">
        <v>0.032</v>
      </c>
      <c r="AK152" s="41" t="n">
        <v>0.032</v>
      </c>
      <c r="AL152" s="41" t="n">
        <v>0.032</v>
      </c>
      <c r="AN152" s="40">
        <f>IFERROR(AN105/(AN10/4),"")</f>
        <v/>
      </c>
      <c r="AO152" s="40">
        <f>IFERROR(AO105/(AO10/4),"")</f>
        <v/>
      </c>
      <c r="AP152" s="40">
        <f>IFERROR(AP105/(AP10/4),"")</f>
        <v/>
      </c>
      <c r="AQ152" s="40">
        <f>IFERROR(AQ105/(AQ10/4),"")</f>
        <v/>
      </c>
      <c r="AR152" s="40">
        <f>IFERROR(AR105/(AR10/4),"")</f>
        <v/>
      </c>
      <c r="AS152" s="40">
        <f>IFERROR(AS105/(AS10/4),"")</f>
        <v/>
      </c>
      <c r="AT152" s="40">
        <f>IFERROR(AT105/(AT10/4),"")</f>
        <v/>
      </c>
      <c r="AU152" s="40">
        <f>IFERROR(AU105/(AU10/4),"")</f>
        <v/>
      </c>
      <c r="AV152" s="41" t="n">
        <v>0.032</v>
      </c>
      <c r="AW152" s="41" t="n">
        <v>0.032</v>
      </c>
    </row>
    <row r="153">
      <c r="C153" s="9" t="inlineStr">
        <is>
          <t>Capex % of Revenue</t>
        </is>
      </c>
      <c r="G153" s="40">
        <f>IFERROR(-G185/G12,"")</f>
        <v/>
      </c>
      <c r="H153" s="40">
        <f>IFERROR(-H185/H12,"")</f>
        <v/>
      </c>
      <c r="I153" s="40">
        <f>IFERROR(-I185/I12,"")</f>
        <v/>
      </c>
      <c r="J153" s="40">
        <f>IFERROR(-J185/J12,"")</f>
        <v/>
      </c>
      <c r="K153" s="40">
        <f>IFERROR(-K185/K12,"")</f>
        <v/>
      </c>
      <c r="L153" s="40">
        <f>IFERROR(-L185/L12,"")</f>
        <v/>
      </c>
      <c r="M153" s="40">
        <f>IFERROR(-M185/M12,"")</f>
        <v/>
      </c>
      <c r="N153" s="40">
        <f>IFERROR(-N185/N12,"")</f>
        <v/>
      </c>
      <c r="O153" s="40">
        <f>IFERROR(-O185/O12,"")</f>
        <v/>
      </c>
      <c r="P153" s="40">
        <f>IFERROR(-P185/P12,"")</f>
        <v/>
      </c>
      <c r="Q153" s="40">
        <f>IFERROR(-Q185/Q12,"")</f>
        <v/>
      </c>
      <c r="R153" s="40">
        <f>IFERROR(-R185/R12,"")</f>
        <v/>
      </c>
      <c r="S153" s="40">
        <f>IFERROR(-S185/S12,"")</f>
        <v/>
      </c>
      <c r="T153" s="40">
        <f>IFERROR(-T185/T12,"")</f>
        <v/>
      </c>
      <c r="U153" s="40">
        <f>IFERROR(-U185/U12,"")</f>
        <v/>
      </c>
      <c r="V153" s="40">
        <f>IFERROR(-V185/V12,"")</f>
        <v/>
      </c>
      <c r="W153" s="40">
        <f>IFERROR(-W185/W12,"")</f>
        <v/>
      </c>
      <c r="X153" s="40">
        <f>IFERROR(-X185/X12,"")</f>
        <v/>
      </c>
      <c r="Y153" s="40">
        <f>IFERROR(-Y185/Y12,"")</f>
        <v/>
      </c>
      <c r="Z153" s="40">
        <f>IFERROR(-Z185/Z12,"")</f>
        <v/>
      </c>
      <c r="AA153" s="40">
        <f>IFERROR(-AA185/AA12,"")</f>
        <v/>
      </c>
      <c r="AB153" s="40">
        <f>IFERROR(-AB185/AB12,"")</f>
        <v/>
      </c>
      <c r="AC153" s="40">
        <f>IFERROR(-AC185/AC12,"")</f>
        <v/>
      </c>
      <c r="AD153" s="41" t="n">
        <v>0.08</v>
      </c>
      <c r="AE153" s="41" t="n">
        <v>0.08</v>
      </c>
      <c r="AF153" s="41" t="n">
        <v>0.08</v>
      </c>
      <c r="AG153" s="41" t="n">
        <v>0.08</v>
      </c>
      <c r="AH153" s="41" t="n">
        <v>0.08</v>
      </c>
      <c r="AI153" s="41" t="n">
        <v>0.08500000000000001</v>
      </c>
      <c r="AJ153" s="41" t="n">
        <v>0.08500000000000001</v>
      </c>
      <c r="AK153" s="41" t="n">
        <v>0.08500000000000001</v>
      </c>
      <c r="AL153" s="41" t="n">
        <v>0.08500000000000001</v>
      </c>
      <c r="AN153" s="40">
        <f>IFERROR(-AN185/AN12,"")</f>
        <v/>
      </c>
      <c r="AO153" s="40">
        <f>IFERROR(-AO185/AO12,"")</f>
        <v/>
      </c>
      <c r="AP153" s="40">
        <f>IFERROR(-AP185/AP12,"")</f>
        <v/>
      </c>
      <c r="AQ153" s="40">
        <f>IFERROR(-AQ185/AQ12,"")</f>
        <v/>
      </c>
      <c r="AR153" s="40">
        <f>IFERROR(-AR185/AR12,"")</f>
        <v/>
      </c>
      <c r="AS153" s="40">
        <f>IFERROR(-AS185/AS12,"")</f>
        <v/>
      </c>
      <c r="AT153" s="40">
        <f>IFERROR(-AT185/AT12,"")</f>
        <v/>
      </c>
      <c r="AU153" s="40">
        <f>IFERROR(-AU185/AU12,"")</f>
        <v/>
      </c>
      <c r="AV153" s="41" t="n">
        <v>0.09</v>
      </c>
      <c r="AW153" s="41" t="n">
        <v>0.09</v>
      </c>
    </row>
    <row r="154">
      <c r="C154" s="9" t="inlineStr">
        <is>
          <t>Depreciation % of Prior Net PP&amp;E (drives CF D&amp;A)</t>
        </is>
      </c>
      <c r="H154" s="49">
        <f>IFERROR(H164/G95,"")</f>
        <v/>
      </c>
      <c r="I154" s="49">
        <f>IFERROR(I164/H95,"")</f>
        <v/>
      </c>
      <c r="J154" s="49">
        <f>IFERROR(J164/I95,"")</f>
        <v/>
      </c>
      <c r="K154" s="49">
        <f>IFERROR(K164/J95,"")</f>
        <v/>
      </c>
      <c r="L154" s="49">
        <f>IFERROR(L164/K95,"")</f>
        <v/>
      </c>
      <c r="M154" s="49">
        <f>IFERROR(M164/L95,"")</f>
        <v/>
      </c>
      <c r="N154" s="49">
        <f>IFERROR(N164/M95,"")</f>
        <v/>
      </c>
      <c r="O154" s="49">
        <f>IFERROR(O164/N95,"")</f>
        <v/>
      </c>
      <c r="P154" s="49">
        <f>IFERROR(P164/O95,"")</f>
        <v/>
      </c>
      <c r="Q154" s="49">
        <f>IFERROR(Q164/P95,"")</f>
        <v/>
      </c>
      <c r="R154" s="49">
        <f>IFERROR(R164/Q95,"")</f>
        <v/>
      </c>
      <c r="S154" s="49">
        <f>IFERROR(S164/R95,"")</f>
        <v/>
      </c>
      <c r="T154" s="49">
        <f>IFERROR(T164/S95,"")</f>
        <v/>
      </c>
      <c r="U154" s="49">
        <f>IFERROR(U164/T95,"")</f>
        <v/>
      </c>
      <c r="V154" s="49">
        <f>IFERROR(V164/U95,"")</f>
        <v/>
      </c>
      <c r="W154" s="49">
        <f>IFERROR(W164/V95,"")</f>
        <v/>
      </c>
      <c r="X154" s="49">
        <f>IFERROR(X164/W95,"")</f>
        <v/>
      </c>
      <c r="Y154" s="49">
        <f>IFERROR(Y164/X95,"")</f>
        <v/>
      </c>
      <c r="Z154" s="49">
        <f>IFERROR(Z164/Y95,"")</f>
        <v/>
      </c>
      <c r="AA154" s="49">
        <f>IFERROR(AA164/Z95,"")</f>
        <v/>
      </c>
      <c r="AB154" s="49">
        <f>IFERROR(AB164/AA95,"")</f>
        <v/>
      </c>
      <c r="AC154" s="49">
        <f>IFERROR(AC164/AB95,"")</f>
        <v/>
      </c>
      <c r="AD154" s="50" t="n">
        <v>0.016</v>
      </c>
      <c r="AE154" s="50" t="n">
        <v>0.016</v>
      </c>
      <c r="AF154" s="50" t="n">
        <v>0.016</v>
      </c>
      <c r="AG154" s="50" t="n">
        <v>0.016</v>
      </c>
      <c r="AH154" s="50" t="n">
        <v>0.016</v>
      </c>
      <c r="AI154" s="50" t="n">
        <v>0.016</v>
      </c>
      <c r="AJ154" s="50" t="n">
        <v>0.016</v>
      </c>
      <c r="AK154" s="50" t="n">
        <v>0.016</v>
      </c>
      <c r="AL154" s="50" t="n">
        <v>0.016</v>
      </c>
      <c r="AO154" s="49">
        <f>IFERROR(AO164/AN95,"")</f>
        <v/>
      </c>
      <c r="AP154" s="49">
        <f>IFERROR(AP164/AO95,"")</f>
        <v/>
      </c>
      <c r="AQ154" s="49">
        <f>IFERROR(AQ164/AP95,"")</f>
        <v/>
      </c>
      <c r="AR154" s="49">
        <f>IFERROR(AR164/AQ95,"")</f>
        <v/>
      </c>
      <c r="AS154" s="49">
        <f>IFERROR((AS164-AR98*AS155)/AR95,"")</f>
        <v/>
      </c>
      <c r="AT154" s="49">
        <f>IFERROR((AT164-AS98*AT155)/AS95,"")</f>
        <v/>
      </c>
      <c r="AU154" s="49">
        <f>IFERROR((AU164-AT98*AU155)/AT95,"")</f>
        <v/>
      </c>
      <c r="AV154" s="50" t="n">
        <v>0.064</v>
      </c>
      <c r="AW154" s="50" t="n">
        <v>0.064</v>
      </c>
    </row>
    <row r="155">
      <c r="C155" s="9" t="inlineStr">
        <is>
          <t>Intangibles Amortization % of Prior Intangibles (implied roll)</t>
        </is>
      </c>
      <c r="H155" s="40">
        <f>IFERROR((G98-H98)/G98,"")</f>
        <v/>
      </c>
      <c r="I155" s="40">
        <f>IFERROR((H98-I98)/H98,"")</f>
        <v/>
      </c>
      <c r="J155" s="40">
        <f>IFERROR((I98-J98)/I98,"")</f>
        <v/>
      </c>
      <c r="K155" s="40">
        <f>IFERROR((J98-K98)/J98,"")</f>
        <v/>
      </c>
      <c r="L155" s="40">
        <f>IFERROR((K98-L98)/K98,"")</f>
        <v/>
      </c>
      <c r="M155" s="40">
        <f>IFERROR((L98-M98)/L98,"")</f>
        <v/>
      </c>
      <c r="N155" s="40">
        <f>IFERROR((M98-N98)/M98,"")</f>
        <v/>
      </c>
      <c r="O155" s="40">
        <f>IFERROR((N98-O98)/N98,"")</f>
        <v/>
      </c>
      <c r="P155" s="40">
        <f>IFERROR((O98-P98)/O98,"")</f>
        <v/>
      </c>
      <c r="Q155" s="40">
        <f>IFERROR((P98-Q98)/P98,"")</f>
        <v/>
      </c>
      <c r="R155" s="40">
        <f>IFERROR((Q98-R98)/Q98,"")</f>
        <v/>
      </c>
      <c r="S155" s="40">
        <f>IFERROR((R98-S98)/R98,"")</f>
        <v/>
      </c>
      <c r="T155" s="40">
        <f>IFERROR((S98-T98)/S98,"")</f>
        <v/>
      </c>
      <c r="U155" s="40">
        <f>IFERROR((T98-U98)/T98,"")</f>
        <v/>
      </c>
      <c r="V155" s="40">
        <f>IFERROR((U98-V98)/U98,"")</f>
        <v/>
      </c>
      <c r="W155" s="40">
        <f>IFERROR((V98-W98)/V98,"")</f>
        <v/>
      </c>
      <c r="X155" s="40">
        <f>IFERROR((W98-X98)/W98,"")</f>
        <v/>
      </c>
      <c r="Y155" s="40">
        <f>IFERROR((X98-Y98)/X98,"")</f>
        <v/>
      </c>
      <c r="Z155" s="40">
        <f>IFERROR((Y98-Z98)/Y98,"")</f>
        <v/>
      </c>
      <c r="AA155" s="40">
        <f>IFERROR((Z98-AA98)/Z98,"")</f>
        <v/>
      </c>
      <c r="AB155" s="40">
        <f>IFERROR((AA98-AB98)/AA98,"")</f>
        <v/>
      </c>
      <c r="AC155" s="40">
        <f>IFERROR((AB98-AC98)/AB98,"")</f>
        <v/>
      </c>
      <c r="AD155" s="41" t="n">
        <v>0.04</v>
      </c>
      <c r="AE155" s="41" t="n">
        <v>0.04</v>
      </c>
      <c r="AF155" s="41" t="n">
        <v>0.04</v>
      </c>
      <c r="AG155" s="41" t="n">
        <v>0.04</v>
      </c>
      <c r="AH155" s="41" t="n">
        <v>0.04</v>
      </c>
      <c r="AI155" s="41" t="n">
        <v>0.04</v>
      </c>
      <c r="AJ155" s="41" t="n">
        <v>0.04</v>
      </c>
      <c r="AK155" s="41" t="n">
        <v>0.04</v>
      </c>
      <c r="AL155" s="41" t="n">
        <v>0.04</v>
      </c>
      <c r="AO155" s="40">
        <f>IFERROR((AN98-AO98)/AN98,"")</f>
        <v/>
      </c>
      <c r="AP155" s="40">
        <f>IFERROR((AO98-AP98)/AO98,"")</f>
        <v/>
      </c>
      <c r="AQ155" s="40">
        <f>IFERROR((AP98-AQ98)/AP98,"")</f>
        <v/>
      </c>
      <c r="AR155" s="40">
        <f>IFERROR((AQ98-AR98)/AQ98,"")</f>
        <v/>
      </c>
      <c r="AS155" s="40">
        <f>IFERROR((AR98-AS98)/AR98,"")</f>
        <v/>
      </c>
      <c r="AT155" s="40">
        <f>IFERROR((AS98-AT98)/AS98,"")</f>
        <v/>
      </c>
      <c r="AU155" s="40">
        <f>IFERROR((AT98-AU98)/AT98,"")</f>
        <v/>
      </c>
      <c r="AV155" s="41" t="n">
        <v>0.15</v>
      </c>
      <c r="AW155" s="41" t="n">
        <v>0.15</v>
      </c>
    </row>
    <row r="156">
      <c r="C156" s="9" t="inlineStr">
        <is>
          <t>SBC % of Revenue</t>
        </is>
      </c>
      <c r="G156" s="49">
        <f>IFERROR(G167/G12,"")</f>
        <v/>
      </c>
      <c r="H156" s="49">
        <f>IFERROR(H167/H12,"")</f>
        <v/>
      </c>
      <c r="I156" s="49">
        <f>IFERROR(I167/I12,"")</f>
        <v/>
      </c>
      <c r="J156" s="49">
        <f>IFERROR(J167/J12,"")</f>
        <v/>
      </c>
      <c r="K156" s="49">
        <f>IFERROR(K167/K12,"")</f>
        <v/>
      </c>
      <c r="L156" s="49">
        <f>IFERROR(L167/L12,"")</f>
        <v/>
      </c>
      <c r="M156" s="49">
        <f>IFERROR(M167/M12,"")</f>
        <v/>
      </c>
      <c r="N156" s="49">
        <f>IFERROR(N167/N12,"")</f>
        <v/>
      </c>
      <c r="O156" s="49">
        <f>IFERROR(O167/O12,"")</f>
        <v/>
      </c>
      <c r="P156" s="49">
        <f>IFERROR(P167/P12,"")</f>
        <v/>
      </c>
      <c r="Q156" s="49">
        <f>IFERROR(Q167/Q12,"")</f>
        <v/>
      </c>
      <c r="R156" s="49">
        <f>IFERROR(R167/R12,"")</f>
        <v/>
      </c>
      <c r="S156" s="49">
        <f>IFERROR(S167/S12,"")</f>
        <v/>
      </c>
      <c r="T156" s="49">
        <f>IFERROR(T167/T12,"")</f>
        <v/>
      </c>
      <c r="U156" s="49">
        <f>IFERROR(U167/U12,"")</f>
        <v/>
      </c>
      <c r="V156" s="49">
        <f>IFERROR(V167/V12,"")</f>
        <v/>
      </c>
      <c r="W156" s="49">
        <f>IFERROR(W167/W12,"")</f>
        <v/>
      </c>
      <c r="X156" s="49">
        <f>IFERROR(X167/X12,"")</f>
        <v/>
      </c>
      <c r="Y156" s="49">
        <f>IFERROR(Y167/Y12,"")</f>
        <v/>
      </c>
      <c r="Z156" s="49">
        <f>IFERROR(Z167/Z12,"")</f>
        <v/>
      </c>
      <c r="AA156" s="49">
        <f>IFERROR(AA167/AA12,"")</f>
        <v/>
      </c>
      <c r="AB156" s="49">
        <f>IFERROR(AB167/AB12,"")</f>
        <v/>
      </c>
      <c r="AC156" s="49">
        <f>IFERROR(AC167/AC12,"")</f>
        <v/>
      </c>
      <c r="AD156" s="50" t="n">
        <v>0.008500000000000001</v>
      </c>
      <c r="AE156" s="50" t="n">
        <v>0.008500000000000001</v>
      </c>
      <c r="AF156" s="50" t="n">
        <v>0.008500000000000001</v>
      </c>
      <c r="AG156" s="50" t="n">
        <v>0.008500000000000001</v>
      </c>
      <c r="AH156" s="50" t="n">
        <v>0.008500000000000001</v>
      </c>
      <c r="AI156" s="50" t="n">
        <v>0.008500000000000001</v>
      </c>
      <c r="AJ156" s="50" t="n">
        <v>0.008500000000000001</v>
      </c>
      <c r="AK156" s="50" t="n">
        <v>0.008500000000000001</v>
      </c>
      <c r="AL156" s="50" t="n">
        <v>0.008500000000000001</v>
      </c>
      <c r="AN156" s="49">
        <f>IFERROR(AN167/AN12,"")</f>
        <v/>
      </c>
      <c r="AO156" s="49">
        <f>IFERROR(AO167/AO12,"")</f>
        <v/>
      </c>
      <c r="AP156" s="49">
        <f>IFERROR(AP167/AP12,"")</f>
        <v/>
      </c>
      <c r="AQ156" s="49">
        <f>IFERROR(AQ167/AQ12,"")</f>
        <v/>
      </c>
      <c r="AR156" s="49">
        <f>IFERROR(AR167/AR12,"")</f>
        <v/>
      </c>
      <c r="AS156" s="49">
        <f>IFERROR(AS167/AS12,"")</f>
        <v/>
      </c>
      <c r="AT156" s="49">
        <f>IFERROR(AT167/AT12,"")</f>
        <v/>
      </c>
      <c r="AU156" s="49">
        <f>IFERROR(AU167/AU12,"")</f>
        <v/>
      </c>
      <c r="AV156" s="50" t="n">
        <v>0.008500000000000001</v>
      </c>
      <c r="AW156" s="50" t="n">
        <v>0.008500000000000001</v>
      </c>
    </row>
    <row r="157">
      <c r="C157" s="9" t="inlineStr">
        <is>
          <t>Interest Yield on Prior (Cash + HTM) — quarterly rate</t>
        </is>
      </c>
      <c r="H157" s="49">
        <f>IFERROR(H23/(G85+G86),"")</f>
        <v/>
      </c>
      <c r="I157" s="49">
        <f>IFERROR(I23/(H85+H86),"")</f>
        <v/>
      </c>
      <c r="J157" s="49">
        <f>IFERROR(J23/(I85+I86),"")</f>
        <v/>
      </c>
      <c r="K157" s="49">
        <f>IFERROR(K23/(J85+J86),"")</f>
        <v/>
      </c>
      <c r="L157" s="49">
        <f>IFERROR(L23/(K85+K86),"")</f>
        <v/>
      </c>
      <c r="M157" s="49">
        <f>IFERROR(M23/(L85+L86),"")</f>
        <v/>
      </c>
      <c r="N157" s="49">
        <f>IFERROR(N23/(M85+M86),"")</f>
        <v/>
      </c>
      <c r="O157" s="49">
        <f>IFERROR(O23/(N85+N86),"")</f>
        <v/>
      </c>
      <c r="P157" s="49">
        <f>IFERROR(P23/(O85+O86),"")</f>
        <v/>
      </c>
      <c r="Q157" s="49">
        <f>IFERROR(Q23/(P85+P86),"")</f>
        <v/>
      </c>
      <c r="R157" s="49">
        <f>IFERROR(R23/(Q85+Q86),"")</f>
        <v/>
      </c>
      <c r="S157" s="49">
        <f>IFERROR(S23/(R85+R86),"")</f>
        <v/>
      </c>
      <c r="T157" s="49">
        <f>IFERROR(T23/(S85+S86),"")</f>
        <v/>
      </c>
      <c r="U157" s="49">
        <f>IFERROR(U23/(T85+T86),"")</f>
        <v/>
      </c>
      <c r="V157" s="49">
        <f>IFERROR(V23/(U85+U86),"")</f>
        <v/>
      </c>
      <c r="W157" s="49">
        <f>IFERROR(W23/(V85+V86),"")</f>
        <v/>
      </c>
      <c r="X157" s="49">
        <f>IFERROR(X23/(W85+W86),"")</f>
        <v/>
      </c>
      <c r="Y157" s="49">
        <f>IFERROR(Y23/(X85+X86),"")</f>
        <v/>
      </c>
      <c r="Z157" s="49">
        <f>IFERROR(Z23/(Y85+Y86),"")</f>
        <v/>
      </c>
      <c r="AA157" s="49">
        <f>IFERROR(AA23/(Z85+Z86),"")</f>
        <v/>
      </c>
      <c r="AB157" s="49">
        <f>IFERROR(AB23/(AA85+AA86),"")</f>
        <v/>
      </c>
      <c r="AC157" s="49">
        <f>IFERROR(AC23/(AB85+AB86),"")</f>
        <v/>
      </c>
      <c r="AD157" s="50" t="n">
        <v>0.0075</v>
      </c>
      <c r="AE157" s="50" t="n">
        <v>0.0073</v>
      </c>
      <c r="AF157" s="50" t="n">
        <v>0.0072</v>
      </c>
      <c r="AG157" s="50" t="n">
        <v>0.0071</v>
      </c>
      <c r="AH157" s="50" t="n">
        <v>0.007</v>
      </c>
      <c r="AI157" s="50" t="n">
        <v>0.0069</v>
      </c>
      <c r="AJ157" s="50" t="n">
        <v>0.0068</v>
      </c>
      <c r="AK157" s="50" t="n">
        <v>0.0068</v>
      </c>
      <c r="AL157" s="50" t="n">
        <v>0.0068</v>
      </c>
      <c r="AO157" s="49">
        <f>IFERROR(AO23/(AN85+AN86),"")</f>
        <v/>
      </c>
      <c r="AP157" s="49">
        <f>IFERROR(AP23/(AO85+AO86),"")</f>
        <v/>
      </c>
      <c r="AQ157" s="49">
        <f>IFERROR(AQ23/(AP85+AP86),"")</f>
        <v/>
      </c>
      <c r="AR157" s="49">
        <f>IFERROR(AR23/(AQ85+AQ86),"")</f>
        <v/>
      </c>
      <c r="AS157" s="49">
        <f>IFERROR(AS23/(AR85+AR86),"")</f>
        <v/>
      </c>
      <c r="AT157" s="49">
        <f>IFERROR(AT23/(AS85+AS86),"")</f>
        <v/>
      </c>
      <c r="AU157" s="49">
        <f>IFERROR(AU23/(AT85+AT86),"")</f>
        <v/>
      </c>
      <c r="AV157" s="50" t="n">
        <v>0.027</v>
      </c>
      <c r="AW157" s="50" t="n">
        <v>0.0265</v>
      </c>
    </row>
    <row r="158">
      <c r="C158" s="9" t="inlineStr">
        <is>
          <t>Buybacks % of FCF (FY26 actual &gt;150%, cash-pile funded; tapering)</t>
        </is>
      </c>
      <c r="G158" s="40">
        <f>IFERROR(-G196/(G182+G185),"")</f>
        <v/>
      </c>
      <c r="H158" s="40">
        <f>IFERROR(-H196/(H182+H185),"")</f>
        <v/>
      </c>
      <c r="I158" s="40">
        <f>IFERROR(-I196/(I182+I185),"")</f>
        <v/>
      </c>
      <c r="J158" s="40">
        <f>IFERROR(-J196/(J182+J185),"")</f>
        <v/>
      </c>
      <c r="K158" s="40">
        <f>IFERROR(-K196/(K182+K185),"")</f>
        <v/>
      </c>
      <c r="L158" s="40">
        <f>IFERROR(-L196/(L182+L185),"")</f>
        <v/>
      </c>
      <c r="M158" s="40">
        <f>IFERROR(-M196/(M182+M185),"")</f>
        <v/>
      </c>
      <c r="N158" s="40">
        <f>IFERROR(-N196/(N182+N185),"")</f>
        <v/>
      </c>
      <c r="O158" s="40">
        <f>IFERROR(-O196/(O182+O185),"")</f>
        <v/>
      </c>
      <c r="P158" s="40">
        <f>IFERROR(-P196/(P182+P185),"")</f>
        <v/>
      </c>
      <c r="Q158" s="40">
        <f>IFERROR(-Q196/(Q182+Q185),"")</f>
        <v/>
      </c>
      <c r="R158" s="40">
        <f>IFERROR(-R196/(R182+R185),"")</f>
        <v/>
      </c>
      <c r="S158" s="40">
        <f>IFERROR(-S196/(S182+S185),"")</f>
        <v/>
      </c>
      <c r="T158" s="40">
        <f>IFERROR(-T196/(T182+T185),"")</f>
        <v/>
      </c>
      <c r="U158" s="40">
        <f>IFERROR(-U196/(U182+U185),"")</f>
        <v/>
      </c>
      <c r="V158" s="40">
        <f>IFERROR(-V196/(V182+V185),"")</f>
        <v/>
      </c>
      <c r="W158" s="40">
        <f>IFERROR(-W196/(W182+W185),"")</f>
        <v/>
      </c>
      <c r="X158" s="40">
        <f>IFERROR(-X196/(X182+X185),"")</f>
        <v/>
      </c>
      <c r="Y158" s="40">
        <f>IFERROR(-Y196/(Y182+Y185),"")</f>
        <v/>
      </c>
      <c r="Z158" s="40">
        <f>IFERROR(-Z196/(Z182+Z185),"")</f>
        <v/>
      </c>
      <c r="AA158" s="40">
        <f>IFERROR(-AA196/(AA182+AA185),"")</f>
        <v/>
      </c>
      <c r="AB158" s="40">
        <f>IFERROR(-AB196/(AB182+AB185),"")</f>
        <v/>
      </c>
      <c r="AC158" s="40">
        <f>IFERROR(-AC196/(AC182+AC185),"")</f>
        <v/>
      </c>
      <c r="AD158" s="41" t="n">
        <v>1.5</v>
      </c>
      <c r="AE158" s="41" t="n">
        <v>1.2</v>
      </c>
      <c r="AF158" s="41" t="n">
        <v>1.2</v>
      </c>
      <c r="AG158" s="41" t="n">
        <v>1.2</v>
      </c>
      <c r="AH158" s="41" t="n">
        <v>1.2</v>
      </c>
      <c r="AI158" s="41" t="n">
        <v>1</v>
      </c>
      <c r="AJ158" s="41" t="n">
        <v>1</v>
      </c>
      <c r="AK158" s="41" t="n">
        <v>1</v>
      </c>
      <c r="AL158" s="41" t="n">
        <v>1</v>
      </c>
      <c r="AN158" s="40">
        <f>IFERROR(-AN196/(AN182+AN185),"")</f>
        <v/>
      </c>
      <c r="AO158" s="40">
        <f>IFERROR(-AO196/(AO182+AO185),"")</f>
        <v/>
      </c>
      <c r="AP158" s="40">
        <f>IFERROR(-AP196/(AP182+AP185),"")</f>
        <v/>
      </c>
      <c r="AQ158" s="40">
        <f>IFERROR(-AQ196/(AQ182+AQ185),"")</f>
        <v/>
      </c>
      <c r="AR158" s="40">
        <f>IFERROR(-AR196/(AR182+AR185),"")</f>
        <v/>
      </c>
      <c r="AS158" s="40">
        <f>IFERROR(-AS196/(AS182+AS185),"")</f>
        <v/>
      </c>
      <c r="AT158" s="40">
        <f>IFERROR(-AT196/(AT182+AT185),"")</f>
        <v/>
      </c>
      <c r="AU158" s="40">
        <f>IFERROR(-AU196/(AU182+AU185),"")</f>
        <v/>
      </c>
      <c r="AV158" s="41" t="n">
        <v>0.9</v>
      </c>
      <c r="AW158" s="41" t="n">
        <v>0.9</v>
      </c>
    </row>
    <row r="159"/>
    <row r="160"/>
    <row r="161">
      <c r="B161" s="22" t="inlineStr">
        <is>
          <t>Cash Flow Statement</t>
        </is>
      </c>
      <c r="C161" s="22" t="n"/>
      <c r="D161" s="22" t="n"/>
      <c r="E161" s="22" t="n"/>
      <c r="F161" s="22" t="n"/>
      <c r="G161" s="22" t="n"/>
      <c r="H161" s="22" t="n"/>
      <c r="I161" s="22" t="n"/>
      <c r="J161" s="22" t="n"/>
      <c r="K161" s="22" t="n"/>
      <c r="L161" s="22" t="n"/>
      <c r="M161" s="22" t="n"/>
      <c r="N161" s="22" t="n"/>
      <c r="O161" s="22" t="n"/>
      <c r="P161" s="22" t="n"/>
      <c r="Q161" s="22" t="n"/>
      <c r="R161" s="22" t="n"/>
      <c r="S161" s="22" t="n"/>
      <c r="T161" s="22" t="n"/>
      <c r="U161" s="22" t="n"/>
      <c r="V161" s="22" t="n"/>
      <c r="W161" s="22" t="n"/>
      <c r="X161" s="22" t="n"/>
      <c r="Y161" s="22" t="n"/>
      <c r="Z161" s="22" t="n"/>
      <c r="AA161" s="22" t="n"/>
      <c r="AB161" s="22" t="n"/>
      <c r="AC161" s="22" t="n"/>
      <c r="AD161" s="22" t="n"/>
      <c r="AE161" s="22" t="n"/>
      <c r="AF161" s="22" t="n"/>
      <c r="AG161" s="22" t="n"/>
      <c r="AH161" s="22" t="n"/>
      <c r="AI161" s="22" t="n"/>
      <c r="AJ161" s="22" t="n"/>
      <c r="AK161" s="22" t="n"/>
      <c r="AL161" s="22" t="n"/>
      <c r="AN161" s="22" t="n"/>
      <c r="AO161" s="22" t="n"/>
      <c r="AP161" s="22" t="n"/>
      <c r="AQ161" s="22" t="n"/>
      <c r="AR161" s="22" t="n"/>
      <c r="AS161" s="22" t="n"/>
      <c r="AT161" s="22" t="n"/>
      <c r="AU161" s="22" t="n"/>
      <c r="AV161" s="22" t="n"/>
      <c r="AW161" s="22" t="n"/>
    </row>
    <row r="162"/>
    <row r="163">
      <c r="C163" s="9" t="inlineStr">
        <is>
          <t>Net Income (Consolidated)</t>
        </is>
      </c>
      <c r="G163" s="45">
        <f>G32</f>
        <v/>
      </c>
      <c r="H163" s="45">
        <f>H32</f>
        <v/>
      </c>
      <c r="I163" s="45">
        <f>I32</f>
        <v/>
      </c>
      <c r="J163" s="45">
        <f>J32</f>
        <v/>
      </c>
      <c r="K163" s="45">
        <f>K32</f>
        <v/>
      </c>
      <c r="L163" s="45">
        <f>L32</f>
        <v/>
      </c>
      <c r="M163" s="45">
        <f>M32</f>
        <v/>
      </c>
      <c r="N163" s="45">
        <f>N32</f>
        <v/>
      </c>
      <c r="O163" s="45">
        <f>O32</f>
        <v/>
      </c>
      <c r="P163" s="45">
        <f>P32</f>
        <v/>
      </c>
      <c r="Q163" s="45">
        <f>Q32</f>
        <v/>
      </c>
      <c r="R163" s="45">
        <f>R32</f>
        <v/>
      </c>
      <c r="S163" s="45">
        <f>S32</f>
        <v/>
      </c>
      <c r="T163" s="45">
        <f>T32</f>
        <v/>
      </c>
      <c r="U163" s="45">
        <f>U32</f>
        <v/>
      </c>
      <c r="V163" s="45">
        <f>V32</f>
        <v/>
      </c>
      <c r="W163" s="45">
        <f>W32</f>
        <v/>
      </c>
      <c r="X163" s="45">
        <f>X32</f>
        <v/>
      </c>
      <c r="Y163" s="45">
        <f>Y32</f>
        <v/>
      </c>
      <c r="Z163" s="45">
        <f>Z32</f>
        <v/>
      </c>
      <c r="AA163" s="45">
        <f>AA32</f>
        <v/>
      </c>
      <c r="AB163" s="45">
        <f>AB32</f>
        <v/>
      </c>
      <c r="AC163" s="45">
        <f>AC32</f>
        <v/>
      </c>
      <c r="AD163" s="45">
        <f>AD32</f>
        <v/>
      </c>
      <c r="AE163" s="45">
        <f>AE32</f>
        <v/>
      </c>
      <c r="AF163" s="45">
        <f>AF32</f>
        <v/>
      </c>
      <c r="AG163" s="45">
        <f>AG32</f>
        <v/>
      </c>
      <c r="AH163" s="45">
        <f>AH32</f>
        <v/>
      </c>
      <c r="AI163" s="45">
        <f>AI32</f>
        <v/>
      </c>
      <c r="AJ163" s="45">
        <f>AJ32</f>
        <v/>
      </c>
      <c r="AK163" s="45">
        <f>AK32</f>
        <v/>
      </c>
      <c r="AL163" s="45">
        <f>AL32</f>
        <v/>
      </c>
      <c r="AN163" s="45">
        <f>AN32</f>
        <v/>
      </c>
      <c r="AO163" s="45">
        <f>AO32</f>
        <v/>
      </c>
      <c r="AP163" s="45">
        <f>AP32</f>
        <v/>
      </c>
      <c r="AQ163" s="45">
        <f>AQ32</f>
        <v/>
      </c>
      <c r="AR163" s="45">
        <f>AR32</f>
        <v/>
      </c>
      <c r="AS163" s="29">
        <f>AA163+AB163+AC163+AD163</f>
        <v/>
      </c>
      <c r="AT163" s="29">
        <f>AE163+AF163+AG163+AH163</f>
        <v/>
      </c>
      <c r="AU163" s="29">
        <f>AI163+AJ163+AK163+AL163</f>
        <v/>
      </c>
      <c r="AV163" s="45">
        <f>AV32</f>
        <v/>
      </c>
      <c r="AW163" s="45">
        <f>AW32</f>
        <v/>
      </c>
    </row>
    <row r="164">
      <c r="C164" s="9" t="inlineStr">
        <is>
          <t>Depreciation and Amortization, incl. Debt Cost</t>
        </is>
      </c>
      <c r="G164" s="30" t="n">
        <v>29.227</v>
      </c>
      <c r="H164" s="30" t="n">
        <v>31.671</v>
      </c>
      <c r="I164" s="30" t="n">
        <v>32.243</v>
      </c>
      <c r="J164" s="30" t="n">
        <v>29.943</v>
      </c>
      <c r="K164" s="30" t="n">
        <v>32.049</v>
      </c>
      <c r="L164" s="30" t="n">
        <v>33.578</v>
      </c>
      <c r="M164" s="30" t="n">
        <v>36.706</v>
      </c>
      <c r="N164" s="30" t="n">
        <v>36.272</v>
      </c>
      <c r="O164" s="30" t="n">
        <v>39.327</v>
      </c>
      <c r="P164" s="30" t="n">
        <v>38.767</v>
      </c>
      <c r="Q164" s="30" t="n">
        <v>37.226</v>
      </c>
      <c r="R164" s="30" t="n">
        <v>44.364</v>
      </c>
      <c r="S164" s="30" t="n">
        <v>43.35</v>
      </c>
      <c r="T164" s="30" t="n">
        <v>45.135</v>
      </c>
      <c r="U164" s="30" t="n">
        <v>50.693</v>
      </c>
      <c r="V164" s="30" t="n">
        <v>51.078</v>
      </c>
      <c r="W164" s="30" t="n">
        <v>54.862</v>
      </c>
      <c r="X164" s="30" t="n">
        <v>54.26</v>
      </c>
      <c r="Y164" s="30" t="n">
        <v>54.52</v>
      </c>
      <c r="Z164" s="30" t="n">
        <v>54.142</v>
      </c>
      <c r="AA164" s="30" t="n">
        <v>54.199</v>
      </c>
      <c r="AB164" s="30" t="n">
        <v>55.514</v>
      </c>
      <c r="AC164" s="30" t="n">
        <v>59.086</v>
      </c>
      <c r="AD164" s="31">
        <f>AC95*AD154+AC98*AD155</f>
        <v/>
      </c>
      <c r="AE164" s="31">
        <f>AD95*AE154+AD98*AE155</f>
        <v/>
      </c>
      <c r="AF164" s="31">
        <f>AE95*AF154+AE98*AF155</f>
        <v/>
      </c>
      <c r="AG164" s="31">
        <f>AF95*AG154+AF98*AG155</f>
        <v/>
      </c>
      <c r="AH164" s="31">
        <f>AG95*AH154+AG98*AH155</f>
        <v/>
      </c>
      <c r="AI164" s="31">
        <f>AH95*AI154+AH98*AI155</f>
        <v/>
      </c>
      <c r="AJ164" s="31">
        <f>AI95*AJ154+AI98*AJ155</f>
        <v/>
      </c>
      <c r="AK164" s="31">
        <f>AJ95*AK154+AJ98*AK155</f>
        <v/>
      </c>
      <c r="AL164" s="31">
        <f>AK95*AL154+AK98*AL155</f>
        <v/>
      </c>
      <c r="AN164" s="30" t="n">
        <v>123.084</v>
      </c>
      <c r="AO164" s="30" t="n">
        <v>138.605</v>
      </c>
      <c r="AP164" s="30" t="n">
        <v>159.684</v>
      </c>
      <c r="AQ164" s="30" t="n">
        <v>190.256</v>
      </c>
      <c r="AR164" s="30" t="n">
        <v>217.784</v>
      </c>
      <c r="AS164" s="31">
        <f>AA164+AB164+AC164+AD164</f>
        <v/>
      </c>
      <c r="AT164" s="31">
        <f>AE164+AF164+AG164+AH164</f>
        <v/>
      </c>
      <c r="AU164" s="31">
        <f>AI164+AJ164+AK164+AL164</f>
        <v/>
      </c>
      <c r="AV164" s="31">
        <f>AU95*AV154+AU98*AV155</f>
        <v/>
      </c>
      <c r="AW164" s="31">
        <f>AV95*AW154+AV98*AW155</f>
        <v/>
      </c>
    </row>
    <row r="165">
      <c r="C165" s="9" t="inlineStr">
        <is>
          <t>Allowance for Credit Losses</t>
        </is>
      </c>
      <c r="G165" s="30" t="n">
        <v>-0.157</v>
      </c>
      <c r="H165" s="30" t="n">
        <v>0.37</v>
      </c>
      <c r="I165" s="30" t="n">
        <v>-1.642</v>
      </c>
      <c r="J165" s="30" t="n">
        <v>0.308</v>
      </c>
      <c r="K165" s="30" t="n">
        <v>0.295</v>
      </c>
      <c r="L165" s="30" t="n">
        <v>1.4</v>
      </c>
      <c r="M165" s="30" t="n">
        <v>-0.239</v>
      </c>
      <c r="N165" s="30" t="n">
        <v>-0.107</v>
      </c>
      <c r="O165" s="30" t="n">
        <v>1.396</v>
      </c>
      <c r="P165" s="30" t="n">
        <v>0.737</v>
      </c>
      <c r="Q165" s="30" t="n">
        <v>-0.653</v>
      </c>
      <c r="R165" s="30" t="n">
        <v>0.466</v>
      </c>
      <c r="S165" s="30" t="n">
        <v>1.049</v>
      </c>
      <c r="T165" s="30" t="n">
        <v>2.653</v>
      </c>
      <c r="U165" s="30" t="n">
        <v>-1.189</v>
      </c>
      <c r="V165" s="30" t="n">
        <v>1.401</v>
      </c>
      <c r="W165" s="30" t="n">
        <v>1.094</v>
      </c>
      <c r="X165" s="30" t="n">
        <v>-0.038</v>
      </c>
      <c r="Y165" s="30" t="n">
        <v>-0.903</v>
      </c>
      <c r="Z165" s="30" t="n">
        <v>0.201</v>
      </c>
      <c r="AA165" s="30" t="n">
        <v>1.977</v>
      </c>
      <c r="AB165" s="30" t="n">
        <v>0.126</v>
      </c>
      <c r="AC165" s="30" t="n">
        <v>-0.469</v>
      </c>
      <c r="AD165" s="46" t="n">
        <v>0</v>
      </c>
      <c r="AE165" s="46" t="n">
        <v>0</v>
      </c>
      <c r="AF165" s="46" t="n">
        <v>0</v>
      </c>
      <c r="AG165" s="46" t="n">
        <v>0</v>
      </c>
      <c r="AH165" s="46" t="n">
        <v>0</v>
      </c>
      <c r="AI165" s="46" t="n">
        <v>0</v>
      </c>
      <c r="AJ165" s="46" t="n">
        <v>0</v>
      </c>
      <c r="AK165" s="46" t="n">
        <v>0</v>
      </c>
      <c r="AL165" s="46" t="n">
        <v>0</v>
      </c>
      <c r="AN165" s="30" t="n">
        <v>-1.121</v>
      </c>
      <c r="AO165" s="30" t="n">
        <v>1.349</v>
      </c>
      <c r="AP165" s="30" t="n">
        <v>1.946</v>
      </c>
      <c r="AQ165" s="30" t="n">
        <v>3.914</v>
      </c>
      <c r="AR165" s="30" t="n">
        <v>0.354</v>
      </c>
      <c r="AS165" s="31">
        <f>AA165+AB165+AC165+AD165</f>
        <v/>
      </c>
      <c r="AT165" s="31">
        <f>AE165+AF165+AG165+AH165</f>
        <v/>
      </c>
      <c r="AU165" s="31">
        <f>AI165+AJ165+AK165+AL165</f>
        <v/>
      </c>
      <c r="AV165" s="46" t="n">
        <v>0</v>
      </c>
      <c r="AW165" s="46" t="n">
        <v>0</v>
      </c>
    </row>
    <row r="166">
      <c r="C166" s="9" t="inlineStr">
        <is>
          <t>Equity in (Earnings) Losses of Unconsolidated Affiliates</t>
        </is>
      </c>
      <c r="G166" s="30" t="n">
        <v>-1.741</v>
      </c>
      <c r="H166" s="30" t="n">
        <v>0.398</v>
      </c>
      <c r="I166" s="30" t="n">
        <v>-0.778</v>
      </c>
      <c r="J166" s="30" t="n">
        <v>-1.119</v>
      </c>
      <c r="K166" s="30" t="n">
        <v>0.168</v>
      </c>
      <c r="L166" s="30" t="n">
        <v>0.517</v>
      </c>
      <c r="M166" s="30" t="n">
        <v>0.109</v>
      </c>
      <c r="N166" s="30" t="n">
        <v>-0.51</v>
      </c>
      <c r="O166" s="30" t="n">
        <v>2.122</v>
      </c>
      <c r="P166" s="30" t="n">
        <v>1.908</v>
      </c>
      <c r="Q166" s="30" t="n">
        <v>1.416</v>
      </c>
      <c r="R166" s="30" t="n">
        <v>-0.099</v>
      </c>
      <c r="S166" s="30" t="n">
        <v>-4.764</v>
      </c>
      <c r="T166" s="30" t="n">
        <v>-0.638</v>
      </c>
      <c r="U166" s="30" t="n">
        <v>7.982</v>
      </c>
      <c r="V166" s="30" t="n">
        <v>-0.339</v>
      </c>
      <c r="W166" s="30" t="n">
        <v>-0.02</v>
      </c>
      <c r="X166" s="30" t="n">
        <v>-0.041</v>
      </c>
      <c r="Y166" s="30" t="n">
        <v>-0.074</v>
      </c>
      <c r="Z166" s="30" t="n">
        <v>-0.014</v>
      </c>
      <c r="AA166" s="30" t="n">
        <v>-0.047</v>
      </c>
      <c r="AB166" s="30" t="n">
        <v>-0.321</v>
      </c>
      <c r="AC166" s="30" t="n">
        <v>-0.022</v>
      </c>
      <c r="AD166" s="46" t="n">
        <v>0</v>
      </c>
      <c r="AE166" s="46" t="n">
        <v>0</v>
      </c>
      <c r="AF166" s="46" t="n">
        <v>0</v>
      </c>
      <c r="AG166" s="46" t="n">
        <v>0</v>
      </c>
      <c r="AH166" s="46" t="n">
        <v>0</v>
      </c>
      <c r="AI166" s="46" t="n">
        <v>0</v>
      </c>
      <c r="AJ166" s="46" t="n">
        <v>0</v>
      </c>
      <c r="AK166" s="46" t="n">
        <v>0</v>
      </c>
      <c r="AL166" s="46" t="n">
        <v>0</v>
      </c>
      <c r="AN166" s="30" t="n">
        <v>-3.24</v>
      </c>
      <c r="AO166" s="30" t="n">
        <v>0.284</v>
      </c>
      <c r="AP166" s="30" t="n">
        <v>5.347</v>
      </c>
      <c r="AQ166" s="30" t="n">
        <v>2.241</v>
      </c>
      <c r="AR166" s="30" t="n">
        <v>-0.149</v>
      </c>
      <c r="AS166" s="31">
        <f>AA166+AB166+AC166+AD166</f>
        <v/>
      </c>
      <c r="AT166" s="31">
        <f>AE166+AF166+AG166+AH166</f>
        <v/>
      </c>
      <c r="AU166" s="31">
        <f>AI166+AJ166+AK166+AL166</f>
        <v/>
      </c>
      <c r="AV166" s="46" t="n">
        <v>0</v>
      </c>
      <c r="AW166" s="46" t="n">
        <v>0</v>
      </c>
    </row>
    <row r="167">
      <c r="C167" s="9" t="inlineStr">
        <is>
          <t>Stock-based Compensation</t>
        </is>
      </c>
      <c r="G167" s="30" t="n">
        <v>8.913</v>
      </c>
      <c r="H167" s="30" t="n">
        <v>8.865</v>
      </c>
      <c r="I167" s="30" t="n">
        <v>9.367000000000001</v>
      </c>
      <c r="J167" s="30" t="n">
        <v>13.777</v>
      </c>
      <c r="K167" s="30" t="n">
        <v>9.452</v>
      </c>
      <c r="L167" s="30" t="n">
        <v>9.662000000000001</v>
      </c>
      <c r="M167" s="30" t="n">
        <v>9.818</v>
      </c>
      <c r="N167" s="30" t="n">
        <v>10.033</v>
      </c>
      <c r="O167" s="30" t="n">
        <v>10.192</v>
      </c>
      <c r="P167" s="30" t="n">
        <v>10.131</v>
      </c>
      <c r="Q167" s="30" t="n">
        <v>10.081</v>
      </c>
      <c r="R167" s="30" t="n">
        <v>9.269</v>
      </c>
      <c r="S167" s="30" t="n">
        <v>8.317</v>
      </c>
      <c r="T167" s="30" t="n">
        <v>9.359</v>
      </c>
      <c r="U167" s="30" t="n">
        <v>9.018000000000001</v>
      </c>
      <c r="V167" s="30" t="n">
        <v>8.539999999999999</v>
      </c>
      <c r="W167" s="30" t="n">
        <v>10.415</v>
      </c>
      <c r="X167" s="30" t="n">
        <v>9.317</v>
      </c>
      <c r="Y167" s="30" t="n">
        <v>9.173</v>
      </c>
      <c r="Z167" s="30" t="n">
        <v>9.099</v>
      </c>
      <c r="AA167" s="30" t="n">
        <v>9.319000000000001</v>
      </c>
      <c r="AB167" s="30" t="n">
        <v>10.231</v>
      </c>
      <c r="AC167" s="30" t="n">
        <v>9.462999999999999</v>
      </c>
      <c r="AD167" s="31">
        <f>AD12*AD156</f>
        <v/>
      </c>
      <c r="AE167" s="31">
        <f>AE12*AE156</f>
        <v/>
      </c>
      <c r="AF167" s="31">
        <f>AF12*AF156</f>
        <v/>
      </c>
      <c r="AG167" s="31">
        <f>AG12*AG156</f>
        <v/>
      </c>
      <c r="AH167" s="31">
        <f>AH12*AH156</f>
        <v/>
      </c>
      <c r="AI167" s="31">
        <f>AI12*AI156</f>
        <v/>
      </c>
      <c r="AJ167" s="31">
        <f>AJ12*AJ156</f>
        <v/>
      </c>
      <c r="AK167" s="31">
        <f>AK12*AK156</f>
        <v/>
      </c>
      <c r="AL167" s="31">
        <f>AL12*AL156</f>
        <v/>
      </c>
      <c r="AN167" s="30" t="n">
        <v>40.922</v>
      </c>
      <c r="AO167" s="30" t="n">
        <v>38.965</v>
      </c>
      <c r="AP167" s="30" t="n">
        <v>39.673</v>
      </c>
      <c r="AQ167" s="30" t="n">
        <v>35.234</v>
      </c>
      <c r="AR167" s="30" t="n">
        <v>38.004</v>
      </c>
      <c r="AS167" s="31">
        <f>AA167+AB167+AC167+AD167</f>
        <v/>
      </c>
      <c r="AT167" s="31">
        <f>AE167+AF167+AG167+AH167</f>
        <v/>
      </c>
      <c r="AU167" s="31">
        <f>AI167+AJ167+AK167+AL167</f>
        <v/>
      </c>
      <c r="AV167" s="31">
        <f>AV12*AV156</f>
        <v/>
      </c>
      <c r="AW167" s="31">
        <f>AW12*AW156</f>
        <v/>
      </c>
    </row>
    <row r="168">
      <c r="C168" s="9" t="inlineStr">
        <is>
          <t>Loss (Gain) on Sale of Property and Equipment</t>
        </is>
      </c>
      <c r="G168" s="30" t="n">
        <v>-1.23</v>
      </c>
      <c r="H168" s="30" t="n">
        <v>0.08500000000000001</v>
      </c>
      <c r="I168" s="30" t="n">
        <v>-0.112</v>
      </c>
      <c r="J168" s="30" t="n">
        <v>-0.223</v>
      </c>
      <c r="K168" s="30" t="n">
        <v>-0.44</v>
      </c>
      <c r="L168" s="30" t="n">
        <v>-0.315</v>
      </c>
      <c r="M168" s="30" t="n">
        <v>-0.525</v>
      </c>
      <c r="N168" s="30" t="n">
        <v>0.341</v>
      </c>
      <c r="O168" s="30" t="n">
        <v>-0.113</v>
      </c>
      <c r="P168" s="30" t="n">
        <v>-0.635</v>
      </c>
      <c r="Q168" s="30" t="n">
        <v>-0.217</v>
      </c>
      <c r="R168" s="30" t="n">
        <v>-0.881</v>
      </c>
      <c r="S168" s="30" t="n">
        <v>-1.05</v>
      </c>
      <c r="T168" s="30" t="n">
        <v>0.079</v>
      </c>
      <c r="U168" s="30" t="n">
        <v>-1.198</v>
      </c>
      <c r="V168" s="30" t="n">
        <v>-0.217</v>
      </c>
      <c r="W168" s="30" t="n">
        <v>-0.133</v>
      </c>
      <c r="X168" s="30" t="n">
        <v>-0.061</v>
      </c>
      <c r="Y168" s="30" t="n">
        <v>-0.847</v>
      </c>
      <c r="Z168" s="30" t="n">
        <v>-12.685</v>
      </c>
      <c r="AA168" s="30" t="n">
        <v>-1.128</v>
      </c>
      <c r="AB168" s="30" t="n">
        <v>0.914</v>
      </c>
      <c r="AC168" s="30" t="n">
        <v>1.879</v>
      </c>
      <c r="AD168" s="46" t="n">
        <v>0</v>
      </c>
      <c r="AE168" s="46" t="n">
        <v>0</v>
      </c>
      <c r="AF168" s="46" t="n">
        <v>0</v>
      </c>
      <c r="AG168" s="46" t="n">
        <v>0</v>
      </c>
      <c r="AH168" s="46" t="n">
        <v>0</v>
      </c>
      <c r="AI168" s="46" t="n">
        <v>0</v>
      </c>
      <c r="AJ168" s="46" t="n">
        <v>0</v>
      </c>
      <c r="AK168" s="46" t="n">
        <v>0</v>
      </c>
      <c r="AL168" s="46" t="n">
        <v>0</v>
      </c>
      <c r="AN168" s="30" t="n">
        <v>-1.48</v>
      </c>
      <c r="AO168" s="30" t="n">
        <v>-0.9389999999999999</v>
      </c>
      <c r="AP168" s="30" t="n">
        <v>-1.846</v>
      </c>
      <c r="AQ168" s="30" t="n">
        <v>-2.386</v>
      </c>
      <c r="AR168" s="30" t="n">
        <v>-13.726</v>
      </c>
      <c r="AS168" s="31">
        <f>AA168+AB168+AC168+AD168</f>
        <v/>
      </c>
      <c r="AT168" s="31">
        <f>AE168+AF168+AG168+AH168</f>
        <v/>
      </c>
      <c r="AU168" s="31">
        <f>AI168+AJ168+AK168+AL168</f>
        <v/>
      </c>
      <c r="AV168" s="46" t="n">
        <v>0</v>
      </c>
      <c r="AW168" s="46" t="n">
        <v>0</v>
      </c>
    </row>
    <row r="169">
      <c r="C169" s="9" t="inlineStr">
        <is>
          <t>Loss on Extinguishment of Debt (Addback; 4Q22)</t>
        </is>
      </c>
      <c r="N169" s="28" t="n">
        <v>16.759</v>
      </c>
      <c r="AD169" s="35" t="n">
        <v>0</v>
      </c>
      <c r="AE169" s="35" t="n">
        <v>0</v>
      </c>
      <c r="AF169" s="35" t="n">
        <v>0</v>
      </c>
      <c r="AG169" s="35" t="n">
        <v>0</v>
      </c>
      <c r="AH169" s="35" t="n">
        <v>0</v>
      </c>
      <c r="AI169" s="35" t="n">
        <v>0</v>
      </c>
      <c r="AJ169" s="35" t="n">
        <v>0</v>
      </c>
      <c r="AK169" s="35" t="n">
        <v>0</v>
      </c>
      <c r="AL169" s="35" t="n">
        <v>0</v>
      </c>
      <c r="AO169" s="28" t="n">
        <v>16.759</v>
      </c>
      <c r="AS169" s="29">
        <f>AA169+AB169+AC169+AD169</f>
        <v/>
      </c>
      <c r="AT169" s="29">
        <f>AE169+AF169+AG169+AH169</f>
        <v/>
      </c>
      <c r="AU169" s="29">
        <f>AI169+AJ169+AK169+AL169</f>
        <v/>
      </c>
      <c r="AV169" s="35" t="n">
        <v>0</v>
      </c>
      <c r="AW169" s="35" t="n">
        <v>0</v>
      </c>
    </row>
    <row r="170">
      <c r="C170" s="9" t="inlineStr">
        <is>
          <t>Gain on Extinguishment of Liabilities (FY24)</t>
        </is>
      </c>
      <c r="V170" s="28" t="n">
        <v>-4.058</v>
      </c>
      <c r="AD170" s="35" t="n">
        <v>0</v>
      </c>
      <c r="AE170" s="35" t="n">
        <v>0</v>
      </c>
      <c r="AF170" s="35" t="n">
        <v>0</v>
      </c>
      <c r="AG170" s="35" t="n">
        <v>0</v>
      </c>
      <c r="AH170" s="35" t="n">
        <v>0</v>
      </c>
      <c r="AI170" s="35" t="n">
        <v>0</v>
      </c>
      <c r="AJ170" s="35" t="n">
        <v>0</v>
      </c>
      <c r="AK170" s="35" t="n">
        <v>0</v>
      </c>
      <c r="AL170" s="35" t="n">
        <v>0</v>
      </c>
      <c r="AQ170" s="28" t="n">
        <v>-4.058</v>
      </c>
      <c r="AS170" s="29">
        <f>AA170+AB170+AC170+AD170</f>
        <v/>
      </c>
      <c r="AT170" s="29">
        <f>AE170+AF170+AG170+AH170</f>
        <v/>
      </c>
      <c r="AU170" s="29">
        <f>AI170+AJ170+AK170+AL170</f>
        <v/>
      </c>
      <c r="AV170" s="35" t="n">
        <v>0</v>
      </c>
      <c r="AW170" s="35" t="n">
        <v>0</v>
      </c>
    </row>
    <row r="171">
      <c r="C171" s="9" t="inlineStr">
        <is>
          <t>Deferred Income Taxes</t>
        </is>
      </c>
      <c r="G171" s="30" t="n">
        <v>6.239</v>
      </c>
      <c r="H171" s="30" t="n">
        <v>3.203</v>
      </c>
      <c r="I171" s="30" t="n">
        <v>-23.572</v>
      </c>
      <c r="J171" s="30" t="n">
        <v>6.179</v>
      </c>
      <c r="K171" s="30" t="n">
        <v>8.319000000000001</v>
      </c>
      <c r="L171" s="30" t="n">
        <v>-2.316</v>
      </c>
      <c r="M171" s="30" t="n">
        <v>8.579000000000001</v>
      </c>
      <c r="N171" s="30" t="n">
        <v>2.435</v>
      </c>
      <c r="O171" s="30" t="n">
        <v>-1.78</v>
      </c>
      <c r="P171" s="30" t="n">
        <v>-1.529</v>
      </c>
      <c r="Q171" s="30" t="n">
        <v>0.073</v>
      </c>
      <c r="R171" s="30" t="n">
        <v>13.182</v>
      </c>
      <c r="S171" s="30" t="n">
        <v>-0.988</v>
      </c>
      <c r="T171" s="30" t="n">
        <v>-1.115</v>
      </c>
      <c r="U171" s="30" t="n">
        <v>-0.99</v>
      </c>
      <c r="V171" s="30" t="n">
        <v>2.246</v>
      </c>
      <c r="W171" s="30" t="n">
        <v>1.74</v>
      </c>
      <c r="X171" s="30" t="n">
        <v>-1.693</v>
      </c>
      <c r="Y171" s="30" t="n">
        <v>0.02</v>
      </c>
      <c r="Z171" s="30" t="n">
        <v>-13.507</v>
      </c>
      <c r="AA171" s="30" t="n">
        <v>5.29</v>
      </c>
      <c r="AB171" s="30" t="n">
        <v>0.712</v>
      </c>
      <c r="AC171" s="30" t="n">
        <v>2.272</v>
      </c>
      <c r="AD171" s="46" t="n">
        <v>0</v>
      </c>
      <c r="AE171" s="46" t="n">
        <v>0</v>
      </c>
      <c r="AF171" s="46" t="n">
        <v>0</v>
      </c>
      <c r="AG171" s="46" t="n">
        <v>0</v>
      </c>
      <c r="AH171" s="46" t="n">
        <v>0</v>
      </c>
      <c r="AI171" s="46" t="n">
        <v>0</v>
      </c>
      <c r="AJ171" s="46" t="n">
        <v>0</v>
      </c>
      <c r="AK171" s="46" t="n">
        <v>0</v>
      </c>
      <c r="AL171" s="46" t="n">
        <v>0</v>
      </c>
      <c r="AN171" s="30" t="n">
        <v>-7.951</v>
      </c>
      <c r="AO171" s="30" t="n">
        <v>17.017</v>
      </c>
      <c r="AP171" s="30" t="n">
        <v>9.946</v>
      </c>
      <c r="AQ171" s="30" t="n">
        <v>-0.847</v>
      </c>
      <c r="AR171" s="30" t="n">
        <v>-13.44</v>
      </c>
      <c r="AS171" s="31">
        <f>AA171+AB171+AC171+AD171</f>
        <v/>
      </c>
      <c r="AT171" s="31">
        <f>AE171+AF171+AG171+AH171</f>
        <v/>
      </c>
      <c r="AU171" s="31">
        <f>AI171+AJ171+AK171+AL171</f>
        <v/>
      </c>
      <c r="AV171" s="46" t="n">
        <v>0</v>
      </c>
      <c r="AW171" s="46" t="n">
        <v>0</v>
      </c>
    </row>
    <row r="172">
      <c r="C172" s="9" t="inlineStr">
        <is>
          <t>Change in Accounts Receivable</t>
        </is>
      </c>
      <c r="G172" s="30" t="n">
        <v>-57.86</v>
      </c>
      <c r="H172" s="30" t="n">
        <v>-53.288</v>
      </c>
      <c r="I172" s="30" t="n">
        <v>29.555</v>
      </c>
      <c r="J172" s="30" t="n">
        <v>-45.92</v>
      </c>
      <c r="K172" s="30" t="n">
        <v>-82.676</v>
      </c>
      <c r="L172" s="30" t="n">
        <v>-70.087</v>
      </c>
      <c r="M172" s="30" t="n">
        <v>43.127</v>
      </c>
      <c r="N172" s="30" t="n">
        <v>11.886</v>
      </c>
      <c r="O172" s="30" t="n">
        <v>-53.837</v>
      </c>
      <c r="P172" s="30" t="n">
        <v>-132.722</v>
      </c>
      <c r="Q172" s="30" t="n">
        <v>71.461</v>
      </c>
      <c r="R172" s="30" t="n">
        <v>-8.109</v>
      </c>
      <c r="S172" s="30" t="n">
        <v>-77.086</v>
      </c>
      <c r="T172" s="30" t="n">
        <v>-92.422</v>
      </c>
      <c r="U172" s="30" t="n">
        <v>16.944</v>
      </c>
      <c r="V172" s="30" t="n">
        <v>7.179</v>
      </c>
      <c r="W172" s="30" t="n">
        <v>-49.093</v>
      </c>
      <c r="X172" s="30" t="n">
        <v>-83.931</v>
      </c>
      <c r="Y172" s="30" t="n">
        <v>131.108</v>
      </c>
      <c r="Z172" s="30" t="n">
        <v>-32.034</v>
      </c>
      <c r="AA172" s="30" t="n">
        <v>-25.168</v>
      </c>
      <c r="AB172" s="30" t="n">
        <v>-99.64700000000001</v>
      </c>
      <c r="AC172" s="30" t="n">
        <v>67.52200000000001</v>
      </c>
      <c r="AD172" s="31">
        <f>AC87-AD87</f>
        <v/>
      </c>
      <c r="AE172" s="31">
        <f>AD87-AE87</f>
        <v/>
      </c>
      <c r="AF172" s="31">
        <f>AE87-AF87</f>
        <v/>
      </c>
      <c r="AG172" s="31">
        <f>AF87-AG87</f>
        <v/>
      </c>
      <c r="AH172" s="31">
        <f>AG87-AH87</f>
        <v/>
      </c>
      <c r="AI172" s="31">
        <f>AH87-AI87</f>
        <v/>
      </c>
      <c r="AJ172" s="31">
        <f>AI87-AJ87</f>
        <v/>
      </c>
      <c r="AK172" s="31">
        <f>AJ87-AK87</f>
        <v/>
      </c>
      <c r="AL172" s="31">
        <f>AK87-AL87</f>
        <v/>
      </c>
      <c r="AN172" s="30" t="n">
        <v>-127.513</v>
      </c>
      <c r="AO172" s="30" t="n">
        <v>-97.75</v>
      </c>
      <c r="AP172" s="30" t="n">
        <v>-123.207</v>
      </c>
      <c r="AQ172" s="30" t="n">
        <v>-145.385</v>
      </c>
      <c r="AR172" s="30" t="n">
        <v>-33.95</v>
      </c>
      <c r="AS172" s="31">
        <f>AA172+AB172+AC172+AD172</f>
        <v/>
      </c>
      <c r="AT172" s="31">
        <f>AE172+AF172+AG172+AH172</f>
        <v/>
      </c>
      <c r="AU172" s="31">
        <f>AI172+AJ172+AK172+AL172</f>
        <v/>
      </c>
      <c r="AV172" s="31">
        <f>AU87-AV87</f>
        <v/>
      </c>
      <c r="AW172" s="31">
        <f>AV87-AW87</f>
        <v/>
      </c>
    </row>
    <row r="173">
      <c r="C173" s="9" t="inlineStr">
        <is>
          <t>Change in Vehicle Pooling Costs</t>
        </is>
      </c>
      <c r="G173" s="30" t="n">
        <v>-10.6</v>
      </c>
      <c r="H173" s="30" t="n">
        <v>-8.499000000000001</v>
      </c>
      <c r="I173" s="30" t="n">
        <v>6.322</v>
      </c>
      <c r="J173" s="30" t="n">
        <v>-7.699</v>
      </c>
      <c r="K173" s="30" t="n">
        <v>-21.697</v>
      </c>
      <c r="L173" s="30" t="n">
        <v>-7.926</v>
      </c>
      <c r="M173" s="30" t="n">
        <v>9.593999999999999</v>
      </c>
      <c r="N173" s="30" t="n">
        <v>1.687</v>
      </c>
      <c r="O173" s="30" t="n">
        <v>-4.643</v>
      </c>
      <c r="P173" s="30" t="n">
        <v>-16.625</v>
      </c>
      <c r="Q173" s="30" t="n">
        <v>13.968</v>
      </c>
      <c r="R173" s="30" t="n">
        <v>-3.689</v>
      </c>
      <c r="S173" s="30" t="n">
        <v>-4.377</v>
      </c>
      <c r="T173" s="30" t="n">
        <v>-10.01</v>
      </c>
      <c r="U173" s="30" t="n">
        <v>12.603</v>
      </c>
      <c r="V173" s="30" t="n">
        <v>-7.758</v>
      </c>
      <c r="W173" s="30" t="n">
        <v>-15.218</v>
      </c>
      <c r="X173" s="30" t="n">
        <v>4.543</v>
      </c>
      <c r="Y173" s="30" t="n">
        <v>25.619</v>
      </c>
      <c r="Z173" s="30" t="n">
        <v>1.761</v>
      </c>
      <c r="AA173" s="30" t="n">
        <v>-1.955</v>
      </c>
      <c r="AB173" s="30" t="n">
        <v>-11.131</v>
      </c>
      <c r="AC173" s="30" t="n">
        <v>11.904</v>
      </c>
      <c r="AD173" s="31">
        <f>AC88-AD88</f>
        <v/>
      </c>
      <c r="AE173" s="31">
        <f>AD88-AE88</f>
        <v/>
      </c>
      <c r="AF173" s="31">
        <f>AE88-AF88</f>
        <v/>
      </c>
      <c r="AG173" s="31">
        <f>AF88-AG88</f>
        <v/>
      </c>
      <c r="AH173" s="31">
        <f>AG88-AH88</f>
        <v/>
      </c>
      <c r="AI173" s="31">
        <f>AH88-AI88</f>
        <v/>
      </c>
      <c r="AJ173" s="31">
        <f>AI88-AJ88</f>
        <v/>
      </c>
      <c r="AK173" s="31">
        <f>AJ88-AK88</f>
        <v/>
      </c>
      <c r="AL173" s="31">
        <f>AK88-AL88</f>
        <v/>
      </c>
      <c r="AN173" s="30" t="n">
        <v>-20.476</v>
      </c>
      <c r="AO173" s="30" t="n">
        <v>-18.342</v>
      </c>
      <c r="AP173" s="30" t="n">
        <v>-10.989</v>
      </c>
      <c r="AQ173" s="30" t="n">
        <v>-9.542</v>
      </c>
      <c r="AR173" s="30" t="n">
        <v>16.705</v>
      </c>
      <c r="AS173" s="31">
        <f>AA173+AB173+AC173+AD173</f>
        <v/>
      </c>
      <c r="AT173" s="31">
        <f>AE173+AF173+AG173+AH173</f>
        <v/>
      </c>
      <c r="AU173" s="31">
        <f>AI173+AJ173+AK173+AL173</f>
        <v/>
      </c>
      <c r="AV173" s="31">
        <f>AU88-AV88</f>
        <v/>
      </c>
      <c r="AW173" s="31">
        <f>AV88-AW88</f>
        <v/>
      </c>
    </row>
    <row r="174">
      <c r="C174" s="9" t="inlineStr">
        <is>
          <t>Change in Inventories</t>
        </is>
      </c>
      <c r="G174" s="30" t="n">
        <v>-8.259</v>
      </c>
      <c r="H174" s="30" t="n">
        <v>-1.513</v>
      </c>
      <c r="I174" s="30" t="n">
        <v>-9.016</v>
      </c>
      <c r="J174" s="30" t="n">
        <v>-5.814</v>
      </c>
      <c r="K174" s="30" t="n">
        <v>-3.463</v>
      </c>
      <c r="L174" s="30" t="n">
        <v>-5.126</v>
      </c>
      <c r="M174" s="30" t="n">
        <v>-4.778</v>
      </c>
      <c r="N174" s="30" t="n">
        <v>2.516</v>
      </c>
      <c r="O174" s="30" t="n">
        <v>4.02</v>
      </c>
      <c r="P174" s="30" t="n">
        <v>3.981</v>
      </c>
      <c r="Q174" s="30" t="n">
        <v>6.869</v>
      </c>
      <c r="R174" s="30" t="n">
        <v>11.679</v>
      </c>
      <c r="S174" s="30" t="n">
        <v>-3.669</v>
      </c>
      <c r="T174" s="30" t="n">
        <v>0.675</v>
      </c>
      <c r="U174" s="30" t="n">
        <v>-4.322</v>
      </c>
      <c r="V174" s="30" t="n">
        <v>3.618</v>
      </c>
      <c r="W174" s="30" t="n">
        <v>-8.651999999999999</v>
      </c>
      <c r="X174" s="30" t="n">
        <v>-7.523</v>
      </c>
      <c r="Y174" s="30" t="n">
        <v>15.995</v>
      </c>
      <c r="Z174" s="30" t="n">
        <v>4.835</v>
      </c>
      <c r="AA174" s="30" t="n">
        <v>-0.655</v>
      </c>
      <c r="AB174" s="30" t="n">
        <v>-0.928</v>
      </c>
      <c r="AC174" s="30" t="n">
        <v>-7.859</v>
      </c>
      <c r="AD174" s="31">
        <f>AC89-AD89</f>
        <v/>
      </c>
      <c r="AE174" s="31">
        <f>AD89-AE89</f>
        <v/>
      </c>
      <c r="AF174" s="31">
        <f>AE89-AF89</f>
        <v/>
      </c>
      <c r="AG174" s="31">
        <f>AF89-AG89</f>
        <v/>
      </c>
      <c r="AH174" s="31">
        <f>AG89-AH89</f>
        <v/>
      </c>
      <c r="AI174" s="31">
        <f>AH89-AI89</f>
        <v/>
      </c>
      <c r="AJ174" s="31">
        <f>AI89-AJ89</f>
        <v/>
      </c>
      <c r="AK174" s="31">
        <f>AJ89-AK89</f>
        <v/>
      </c>
      <c r="AL174" s="31">
        <f>AK89-AL89</f>
        <v/>
      </c>
      <c r="AN174" s="30" t="n">
        <v>-24.602</v>
      </c>
      <c r="AO174" s="30" t="n">
        <v>-10.851</v>
      </c>
      <c r="AP174" s="30" t="n">
        <v>26.549</v>
      </c>
      <c r="AQ174" s="30" t="n">
        <v>-3.698</v>
      </c>
      <c r="AR174" s="30" t="n">
        <v>4.655</v>
      </c>
      <c r="AS174" s="31">
        <f>AA174+AB174+AC174+AD174</f>
        <v/>
      </c>
      <c r="AT174" s="31">
        <f>AE174+AF174+AG174+AH174</f>
        <v/>
      </c>
      <c r="AU174" s="31">
        <f>AI174+AJ174+AK174+AL174</f>
        <v/>
      </c>
      <c r="AV174" s="31">
        <f>AU89-AV89</f>
        <v/>
      </c>
      <c r="AW174" s="31">
        <f>AV89-AW89</f>
        <v/>
      </c>
    </row>
    <row r="175">
      <c r="C175" s="9" t="inlineStr">
        <is>
          <t>Change in Prepaid Expenses and Other Assets</t>
        </is>
      </c>
      <c r="G175" s="30" t="n">
        <v>15.236</v>
      </c>
      <c r="H175" s="30" t="n">
        <v>-9.433999999999999</v>
      </c>
      <c r="I175" s="30" t="n">
        <v>1.077</v>
      </c>
      <c r="J175" s="30" t="n">
        <v>0.146</v>
      </c>
      <c r="K175" s="30" t="n">
        <v>3.071</v>
      </c>
      <c r="L175" s="30" t="n">
        <v>-22.96</v>
      </c>
      <c r="M175" s="30" t="n">
        <v>-17.953</v>
      </c>
      <c r="N175" s="30" t="n">
        <v>32.686</v>
      </c>
      <c r="O175" s="30" t="n">
        <v>-35.303</v>
      </c>
      <c r="P175" s="30" t="n">
        <v>6.127</v>
      </c>
      <c r="Q175" s="30" t="n">
        <v>-4.654</v>
      </c>
      <c r="R175" s="30" t="n">
        <v>-26.119</v>
      </c>
      <c r="S175" s="30" t="n">
        <v>-40.543</v>
      </c>
      <c r="T175" s="30" t="n">
        <v>5.503</v>
      </c>
      <c r="U175" s="30" t="n">
        <v>-4.775</v>
      </c>
      <c r="V175" s="30" t="n">
        <v>-31.252</v>
      </c>
      <c r="W175" s="30" t="n">
        <v>59.026</v>
      </c>
      <c r="X175" s="30" t="n">
        <v>-54.05</v>
      </c>
      <c r="Y175" s="30" t="n">
        <v>-5.911</v>
      </c>
      <c r="Z175" s="30" t="n">
        <v>8.683</v>
      </c>
      <c r="AA175" s="30" t="n">
        <v>7.891</v>
      </c>
      <c r="AB175" s="30" t="n">
        <v>-3.029</v>
      </c>
      <c r="AC175" s="30" t="n">
        <v>-16.381</v>
      </c>
      <c r="AD175" s="31">
        <f>AC91-AD91</f>
        <v/>
      </c>
      <c r="AE175" s="31">
        <f>AD91-AE91</f>
        <v/>
      </c>
      <c r="AF175" s="31">
        <f>AE91-AF91</f>
        <v/>
      </c>
      <c r="AG175" s="31">
        <f>AF91-AG91</f>
        <v/>
      </c>
      <c r="AH175" s="31">
        <f>AG91-AH91</f>
        <v/>
      </c>
      <c r="AI175" s="31">
        <f>AH91-AI91</f>
        <v/>
      </c>
      <c r="AJ175" s="31">
        <f>AI91-AJ91</f>
        <v/>
      </c>
      <c r="AK175" s="31">
        <f>AJ91-AK91</f>
        <v/>
      </c>
      <c r="AL175" s="31">
        <f>AK91-AL91</f>
        <v/>
      </c>
      <c r="AN175" s="30" t="n">
        <v>7.025</v>
      </c>
      <c r="AO175" s="30" t="n">
        <v>-5.156</v>
      </c>
      <c r="AP175" s="30" t="n">
        <v>-59.949</v>
      </c>
      <c r="AQ175" s="30" t="n">
        <v>-71.06699999999999</v>
      </c>
      <c r="AR175" s="30" t="n">
        <v>7.748</v>
      </c>
      <c r="AS175" s="31">
        <f>AA175+AB175+AC175+AD175</f>
        <v/>
      </c>
      <c r="AT175" s="31">
        <f>AE175+AF175+AG175+AH175</f>
        <v/>
      </c>
      <c r="AU175" s="31">
        <f>AI175+AJ175+AK175+AL175</f>
        <v/>
      </c>
      <c r="AV175" s="31">
        <f>AU91-AV91</f>
        <v/>
      </c>
      <c r="AW175" s="31">
        <f>AV91-AW91</f>
        <v/>
      </c>
    </row>
    <row r="176">
      <c r="C176" s="9" t="inlineStr">
        <is>
          <t>Operating Lease ROU Assets and Lease Liabilities</t>
        </is>
      </c>
      <c r="G176" s="30" t="n">
        <v>0.153</v>
      </c>
      <c r="H176" s="30" t="n">
        <v>0.317</v>
      </c>
      <c r="I176" s="30" t="n">
        <v>-0.081</v>
      </c>
      <c r="J176" s="30" t="n">
        <v>0.181</v>
      </c>
      <c r="K176" s="30" t="n">
        <v>0.382</v>
      </c>
      <c r="L176" s="30" t="n">
        <v>0.275</v>
      </c>
      <c r="M176" s="30" t="n">
        <v>-0.221</v>
      </c>
      <c r="N176" s="30" t="n">
        <v>0.279</v>
      </c>
      <c r="O176" s="30" t="n">
        <v>0.052</v>
      </c>
      <c r="P176" s="30" t="n">
        <v>0.362</v>
      </c>
      <c r="Q176" s="30" t="n">
        <v>0.181</v>
      </c>
      <c r="R176" s="30" t="n">
        <v>-0.245</v>
      </c>
      <c r="S176" s="30" t="n">
        <v>0.366</v>
      </c>
      <c r="T176" s="30" t="n">
        <v>0.499</v>
      </c>
      <c r="U176" s="30" t="n">
        <v>0.512</v>
      </c>
      <c r="V176" s="30" t="n">
        <v>-0.313</v>
      </c>
      <c r="W176" s="30" t="n">
        <v>0.883</v>
      </c>
      <c r="X176" s="30" t="n">
        <v>-0.269</v>
      </c>
      <c r="Y176" s="30" t="n">
        <v>0.301</v>
      </c>
      <c r="Z176" s="30" t="n">
        <v>-0.437</v>
      </c>
      <c r="AA176" s="30" t="n">
        <v>0.29</v>
      </c>
      <c r="AB176" s="30" t="n">
        <v>0.243</v>
      </c>
      <c r="AC176" s="30" t="n">
        <v>0.32</v>
      </c>
      <c r="AD176" s="46" t="n">
        <v>0</v>
      </c>
      <c r="AE176" s="46" t="n">
        <v>0</v>
      </c>
      <c r="AF176" s="46" t="n">
        <v>0</v>
      </c>
      <c r="AG176" s="46" t="n">
        <v>0</v>
      </c>
      <c r="AH176" s="46" t="n">
        <v>0</v>
      </c>
      <c r="AI176" s="46" t="n">
        <v>0</v>
      </c>
      <c r="AJ176" s="46" t="n">
        <v>0</v>
      </c>
      <c r="AK176" s="46" t="n">
        <v>0</v>
      </c>
      <c r="AL176" s="46" t="n">
        <v>0</v>
      </c>
      <c r="AN176" s="30" t="n">
        <v>0.57</v>
      </c>
      <c r="AO176" s="30" t="n">
        <v>0.715</v>
      </c>
      <c r="AP176" s="30" t="n">
        <v>0.35</v>
      </c>
      <c r="AQ176" s="30" t="n">
        <v>1.064</v>
      </c>
      <c r="AR176" s="30" t="n">
        <v>0.478</v>
      </c>
      <c r="AS176" s="31">
        <f>AA176+AB176+AC176+AD176</f>
        <v/>
      </c>
      <c r="AT176" s="31">
        <f>AE176+AF176+AG176+AH176</f>
        <v/>
      </c>
      <c r="AU176" s="31">
        <f>AI176+AJ176+AK176+AL176</f>
        <v/>
      </c>
      <c r="AV176" s="46" t="n">
        <v>0</v>
      </c>
      <c r="AW176" s="46" t="n">
        <v>0</v>
      </c>
    </row>
    <row r="177">
      <c r="C177" s="9" t="inlineStr">
        <is>
          <t>Change in Accounts Payable and Accrued Liabilities</t>
        </is>
      </c>
      <c r="G177" s="30" t="n">
        <v>42.88</v>
      </c>
      <c r="H177" s="30" t="n">
        <v>-32.839</v>
      </c>
      <c r="I177" s="30" t="n">
        <v>37.873</v>
      </c>
      <c r="J177" s="30" t="n">
        <v>-3.301</v>
      </c>
      <c r="K177" s="30" t="n">
        <v>62.013</v>
      </c>
      <c r="L177" s="30" t="n">
        <v>-51.272</v>
      </c>
      <c r="M177" s="30" t="n">
        <v>35.004</v>
      </c>
      <c r="N177" s="30" t="n">
        <v>-9.439</v>
      </c>
      <c r="O177" s="30" t="n">
        <v>40.372</v>
      </c>
      <c r="P177" s="30" t="n">
        <v>-12.753</v>
      </c>
      <c r="Q177" s="30" t="n">
        <v>2.695</v>
      </c>
      <c r="R177" s="30" t="n">
        <v>-12.304</v>
      </c>
      <c r="S177" s="30" t="n">
        <v>38.153</v>
      </c>
      <c r="T177" s="30" t="n">
        <v>-31.597</v>
      </c>
      <c r="U177" s="30" t="n">
        <v>33.749</v>
      </c>
      <c r="V177" s="30" t="n">
        <v>19.223</v>
      </c>
      <c r="W177" s="30" t="n">
        <v>59.826</v>
      </c>
      <c r="X177" s="30" t="n">
        <v>-15.061</v>
      </c>
      <c r="Y177" s="30" t="n">
        <v>11.295</v>
      </c>
      <c r="Z177" s="30" t="n">
        <v>13.539</v>
      </c>
      <c r="AA177" s="30" t="n">
        <v>21.474</v>
      </c>
      <c r="AB177" s="30" t="n">
        <v>-60.146</v>
      </c>
      <c r="AC177" s="30" t="n">
        <v>33.193</v>
      </c>
      <c r="AD177" s="31">
        <f>AD104-AC104</f>
        <v/>
      </c>
      <c r="AE177" s="31">
        <f>AE104-AD104</f>
        <v/>
      </c>
      <c r="AF177" s="31">
        <f>AF104-AE104</f>
        <v/>
      </c>
      <c r="AG177" s="31">
        <f>AG104-AF104</f>
        <v/>
      </c>
      <c r="AH177" s="31">
        <f>AH104-AG104</f>
        <v/>
      </c>
      <c r="AI177" s="31">
        <f>AI104-AH104</f>
        <v/>
      </c>
      <c r="AJ177" s="31">
        <f>AJ104-AI104</f>
        <v/>
      </c>
      <c r="AK177" s="31">
        <f>AK104-AJ104</f>
        <v/>
      </c>
      <c r="AL177" s="31">
        <f>AL104-AK104</f>
        <v/>
      </c>
      <c r="AN177" s="30" t="n">
        <v>44.613</v>
      </c>
      <c r="AO177" s="30" t="n">
        <v>36.306</v>
      </c>
      <c r="AP177" s="30" t="n">
        <v>18.01</v>
      </c>
      <c r="AQ177" s="30" t="n">
        <v>59.528</v>
      </c>
      <c r="AR177" s="30" t="n">
        <v>69.599</v>
      </c>
      <c r="AS177" s="31">
        <f>AA177+AB177+AC177+AD177</f>
        <v/>
      </c>
      <c r="AT177" s="31">
        <f>AE177+AF177+AG177+AH177</f>
        <v/>
      </c>
      <c r="AU177" s="31">
        <f>AI177+AJ177+AK177+AL177</f>
        <v/>
      </c>
      <c r="AV177" s="31">
        <f>AV104-AU104</f>
        <v/>
      </c>
      <c r="AW177" s="31">
        <f>AW104-AV104</f>
        <v/>
      </c>
    </row>
    <row r="178">
      <c r="C178" s="9" t="inlineStr">
        <is>
          <t>Change in Deferred Revenue</t>
        </is>
      </c>
      <c r="G178" s="30" t="n">
        <v>1.251</v>
      </c>
      <c r="H178" s="30" t="n">
        <v>4.847</v>
      </c>
      <c r="I178" s="30" t="n">
        <v>2.369</v>
      </c>
      <c r="J178" s="30" t="n">
        <v>0.314</v>
      </c>
      <c r="K178" s="30" t="n">
        <v>-0.979</v>
      </c>
      <c r="L178" s="30" t="n">
        <v>0.67</v>
      </c>
      <c r="M178" s="30" t="n">
        <v>0.697</v>
      </c>
      <c r="N178" s="30" t="n">
        <v>-0.962</v>
      </c>
      <c r="O178" s="30" t="n">
        <v>-0.588</v>
      </c>
      <c r="P178" s="30" t="n">
        <v>4.297</v>
      </c>
      <c r="Q178" s="30" t="n">
        <v>1.807</v>
      </c>
      <c r="R178" s="30" t="n">
        <v>0.38</v>
      </c>
      <c r="S178" s="30" t="n">
        <v>1.101</v>
      </c>
      <c r="T178" s="30" t="n">
        <v>-1.114</v>
      </c>
      <c r="U178" s="30" t="n">
        <v>2.673</v>
      </c>
      <c r="V178" s="30" t="n">
        <v>-0.793</v>
      </c>
      <c r="W178" s="30" t="n">
        <v>-2.564</v>
      </c>
      <c r="X178" s="30" t="n">
        <v>1.498</v>
      </c>
      <c r="Y178" s="30" t="n">
        <v>3.027</v>
      </c>
      <c r="Z178" s="30" t="n">
        <v>0.198</v>
      </c>
      <c r="AA178" s="30" t="n">
        <v>0.056</v>
      </c>
      <c r="AB178" s="30" t="n">
        <v>0.644</v>
      </c>
      <c r="AC178" s="30" t="n">
        <v>2.139</v>
      </c>
      <c r="AD178" s="31">
        <f>AD105-AC105</f>
        <v/>
      </c>
      <c r="AE178" s="31">
        <f>AE105-AD105</f>
        <v/>
      </c>
      <c r="AF178" s="31">
        <f>AF105-AE105</f>
        <v/>
      </c>
      <c r="AG178" s="31">
        <f>AG105-AF105</f>
        <v/>
      </c>
      <c r="AH178" s="31">
        <f>AH105-AG105</f>
        <v/>
      </c>
      <c r="AI178" s="31">
        <f>AI105-AH105</f>
        <v/>
      </c>
      <c r="AJ178" s="31">
        <f>AJ105-AI105</f>
        <v/>
      </c>
      <c r="AK178" s="31">
        <f>AK105-AJ105</f>
        <v/>
      </c>
      <c r="AL178" s="31">
        <f>AL105-AK105</f>
        <v/>
      </c>
      <c r="AN178" s="30" t="n">
        <v>8.781000000000001</v>
      </c>
      <c r="AO178" s="30" t="n">
        <v>-0.574</v>
      </c>
      <c r="AP178" s="30" t="n">
        <v>5.896</v>
      </c>
      <c r="AQ178" s="30" t="n">
        <v>1.867</v>
      </c>
      <c r="AR178" s="30" t="n">
        <v>2.159</v>
      </c>
      <c r="AS178" s="31">
        <f>AA178+AB178+AC178+AD178</f>
        <v/>
      </c>
      <c r="AT178" s="31">
        <f>AE178+AF178+AG178+AH178</f>
        <v/>
      </c>
      <c r="AU178" s="31">
        <f>AI178+AJ178+AK178+AL178</f>
        <v/>
      </c>
      <c r="AV178" s="31">
        <f>AV105-AU105</f>
        <v/>
      </c>
      <c r="AW178" s="31">
        <f>AW105-AV105</f>
        <v/>
      </c>
    </row>
    <row r="179">
      <c r="C179" s="9" t="inlineStr">
        <is>
          <t>Change in Income Taxes Receivable</t>
        </is>
      </c>
      <c r="G179" s="30" t="n">
        <v>25.825</v>
      </c>
      <c r="H179" s="30" t="n">
        <v>-5.582</v>
      </c>
      <c r="I179" s="30" t="n">
        <v>-4.091</v>
      </c>
      <c r="J179" s="30" t="n">
        <v>-9.413</v>
      </c>
      <c r="K179" s="30" t="n">
        <v>19.479</v>
      </c>
      <c r="L179" s="30" t="n">
        <v>-14.902</v>
      </c>
      <c r="M179" s="30" t="n">
        <v>13.839</v>
      </c>
      <c r="N179" s="30" t="n">
        <v>-48.3</v>
      </c>
      <c r="O179" s="30" t="n">
        <v>44.595</v>
      </c>
      <c r="P179" s="30" t="n">
        <v>4.835</v>
      </c>
      <c r="Q179" s="30" t="n">
        <v>0</v>
      </c>
      <c r="R179" s="30" t="n">
        <v>-16.237</v>
      </c>
      <c r="S179" s="30" t="n">
        <v>6.135</v>
      </c>
      <c r="T179" s="30" t="n">
        <v>-16.598</v>
      </c>
      <c r="U179" s="30" t="n">
        <v>-6.383</v>
      </c>
      <c r="V179" s="30" t="n">
        <v>23.407</v>
      </c>
      <c r="W179" s="30" t="n">
        <v>0.001</v>
      </c>
      <c r="X179" s="30" t="n">
        <v>-48.24</v>
      </c>
      <c r="Y179" s="30" t="n">
        <v>48.24</v>
      </c>
      <c r="Z179" s="30" t="n">
        <v>-0.576</v>
      </c>
      <c r="AA179" s="30" t="n">
        <v>0</v>
      </c>
      <c r="AB179" s="30" t="n">
        <v>-0.227</v>
      </c>
      <c r="AC179" s="30" t="n">
        <v>0.099</v>
      </c>
      <c r="AD179" s="31">
        <f>AC90-AD90</f>
        <v/>
      </c>
      <c r="AE179" s="31">
        <f>AD90-AE90</f>
        <v/>
      </c>
      <c r="AF179" s="31">
        <f>AE90-AF90</f>
        <v/>
      </c>
      <c r="AG179" s="31">
        <f>AF90-AG90</f>
        <v/>
      </c>
      <c r="AH179" s="31">
        <f>AG90-AH90</f>
        <v/>
      </c>
      <c r="AI179" s="31">
        <f>AH90-AI90</f>
        <v/>
      </c>
      <c r="AJ179" s="31">
        <f>AI90-AJ90</f>
        <v/>
      </c>
      <c r="AK179" s="31">
        <f>AJ90-AK90</f>
        <v/>
      </c>
      <c r="AL179" s="31">
        <f>AK90-AL90</f>
        <v/>
      </c>
      <c r="AN179" s="30" t="n">
        <v>6.739</v>
      </c>
      <c r="AO179" s="30" t="n">
        <v>-29.884</v>
      </c>
      <c r="AP179" s="30" t="n">
        <v>33.193</v>
      </c>
      <c r="AQ179" s="30" t="n">
        <v>6.561</v>
      </c>
      <c r="AR179" s="30" t="n">
        <v>-0.575</v>
      </c>
      <c r="AS179" s="31">
        <f>AA179+AB179+AC179+AD179</f>
        <v/>
      </c>
      <c r="AT179" s="31">
        <f>AE179+AF179+AG179+AH179</f>
        <v/>
      </c>
      <c r="AU179" s="31">
        <f>AI179+AJ179+AK179+AL179</f>
        <v/>
      </c>
      <c r="AV179" s="31">
        <f>AU90-AV90</f>
        <v/>
      </c>
      <c r="AW179" s="31">
        <f>AV90-AW90</f>
        <v/>
      </c>
    </row>
    <row r="180">
      <c r="C180" s="9" t="inlineStr">
        <is>
          <t>Change in Income Taxes Payable</t>
        </is>
      </c>
      <c r="G180" s="30" t="n">
        <v>8.371</v>
      </c>
      <c r="H180" s="30" t="n">
        <v>2.467</v>
      </c>
      <c r="I180" s="30" t="n">
        <v>2.854</v>
      </c>
      <c r="J180" s="30" t="n">
        <v>-4.647</v>
      </c>
      <c r="K180" s="30" t="n">
        <v>26.204</v>
      </c>
      <c r="L180" s="30" t="n">
        <v>-24.549</v>
      </c>
      <c r="M180" s="30" t="n">
        <v>4.876</v>
      </c>
      <c r="N180" s="30" t="n">
        <v>-6.482</v>
      </c>
      <c r="O180" s="30" t="n">
        <v>19.899</v>
      </c>
      <c r="P180" s="30" t="n">
        <v>-12.284</v>
      </c>
      <c r="Q180" s="30" t="n">
        <v>15.116</v>
      </c>
      <c r="R180" s="30" t="n">
        <v>-0.865</v>
      </c>
      <c r="S180" s="30" t="n">
        <v>76.72</v>
      </c>
      <c r="T180" s="30" t="n">
        <v>-74.143</v>
      </c>
      <c r="U180" s="30" t="n">
        <v>-1.123</v>
      </c>
      <c r="V180" s="30" t="n">
        <v>45.081</v>
      </c>
      <c r="W180" s="30" t="n">
        <v>8.930999999999999</v>
      </c>
      <c r="X180" s="30" t="n">
        <v>-67.125</v>
      </c>
      <c r="Y180" s="30" t="n">
        <v>3.972</v>
      </c>
      <c r="Z180" s="30" t="n">
        <v>9.962999999999999</v>
      </c>
      <c r="AA180" s="30" t="n">
        <v>61.5</v>
      </c>
      <c r="AB180" s="30" t="n">
        <v>-115.422</v>
      </c>
      <c r="AC180" s="30" t="n">
        <v>19.659</v>
      </c>
      <c r="AD180" s="31">
        <f>AD106-AC106</f>
        <v/>
      </c>
      <c r="AE180" s="31">
        <f>AE106-AD106</f>
        <v/>
      </c>
      <c r="AF180" s="31">
        <f>AF106-AE106</f>
        <v/>
      </c>
      <c r="AG180" s="31">
        <f>AG106-AF106</f>
        <v/>
      </c>
      <c r="AH180" s="31">
        <f>AH106-AG106</f>
        <v/>
      </c>
      <c r="AI180" s="31">
        <f>AI106-AH106</f>
        <v/>
      </c>
      <c r="AJ180" s="31">
        <f>AJ106-AI106</f>
        <v/>
      </c>
      <c r="AK180" s="31">
        <f>AK106-AJ106</f>
        <v/>
      </c>
      <c r="AL180" s="31">
        <f>AL106-AK106</f>
        <v/>
      </c>
      <c r="AN180" s="30" t="n">
        <v>9.045</v>
      </c>
      <c r="AO180" s="30" t="n">
        <v>0.049</v>
      </c>
      <c r="AP180" s="30" t="n">
        <v>21.866</v>
      </c>
      <c r="AQ180" s="30" t="n">
        <v>46.535</v>
      </c>
      <c r="AR180" s="30" t="n">
        <v>-44.259</v>
      </c>
      <c r="AS180" s="31">
        <f>AA180+AB180+AC180+AD180</f>
        <v/>
      </c>
      <c r="AT180" s="31">
        <f>AE180+AF180+AG180+AH180</f>
        <v/>
      </c>
      <c r="AU180" s="31">
        <f>AI180+AJ180+AK180+AL180</f>
        <v/>
      </c>
      <c r="AV180" s="31">
        <f>AV106-AU106</f>
        <v/>
      </c>
      <c r="AW180" s="31">
        <f>AW106-AV106</f>
        <v/>
      </c>
    </row>
    <row r="181">
      <c r="C181" s="9" t="inlineStr">
        <is>
          <t>Change in Other Liabilities (FY20-era line)</t>
        </is>
      </c>
      <c r="L181" s="28" t="n">
        <v>-0.053</v>
      </c>
      <c r="M181" s="28" t="n">
        <v>0.053</v>
      </c>
      <c r="AD181" s="35" t="n">
        <v>0</v>
      </c>
      <c r="AE181" s="35" t="n">
        <v>0</v>
      </c>
      <c r="AF181" s="35" t="n">
        <v>0</v>
      </c>
      <c r="AG181" s="35" t="n">
        <v>0</v>
      </c>
      <c r="AH181" s="35" t="n">
        <v>0</v>
      </c>
      <c r="AI181" s="35" t="n">
        <v>0</v>
      </c>
      <c r="AJ181" s="35" t="n">
        <v>0</v>
      </c>
      <c r="AK181" s="35" t="n">
        <v>0</v>
      </c>
      <c r="AL181" s="35" t="n">
        <v>0</v>
      </c>
      <c r="AS181" s="29">
        <f>AA181+AB181+AC181+AD181</f>
        <v/>
      </c>
      <c r="AT181" s="29">
        <f>AE181+AF181+AG181+AH181</f>
        <v/>
      </c>
      <c r="AU181" s="29">
        <f>AI181+AJ181+AK181+AL181</f>
        <v/>
      </c>
      <c r="AV181" s="35" t="n">
        <v>0</v>
      </c>
      <c r="AW181" s="35" t="n">
        <v>0</v>
      </c>
    </row>
    <row r="182">
      <c r="A182" s="12" t="inlineStr">
        <is>
          <t>x</t>
        </is>
      </c>
      <c r="B182" s="6" t="inlineStr">
        <is>
          <t>Cash Flow from Operating Activities</t>
        </is>
      </c>
      <c r="G182" s="32">
        <f>G163+G164+G165+G166+G167+G168+G169+G170+G171+G172+G173+G174+G175+G176+G177+G178+G179+G180+G181</f>
        <v/>
      </c>
      <c r="H182" s="32">
        <f>H163+H164+H165+H166+H167+H168+H169+H170+H171+H172+H173+H174+H175+H176+H177+H178+H179+H180+H181</f>
        <v/>
      </c>
      <c r="I182" s="32">
        <f>I163+I164+I165+I166+I167+I168+I169+I170+I171+I172+I173+I174+I175+I176+I177+I178+I179+I180+I181</f>
        <v/>
      </c>
      <c r="J182" s="32">
        <f>J163+J164+J165+J166+J167+J168+J169+J170+J171+J172+J173+J174+J175+J176+J177+J178+J179+J180+J181</f>
        <v/>
      </c>
      <c r="K182" s="32">
        <f>K163+K164+K165+K166+K167+K168+K169+K170+K171+K172+K173+K174+K175+K176+K177+K178+K179+K180+K181</f>
        <v/>
      </c>
      <c r="L182" s="32">
        <f>L163+L164+L165+L166+L167+L168+L169+L170+L171+L172+L173+L174+L175+L176+L177+L178+L179+L180+L181</f>
        <v/>
      </c>
      <c r="M182" s="32">
        <f>M163+M164+M165+M166+M167+M168+M169+M170+M171+M172+M173+M174+M175+M176+M177+M178+M179+M180+M181</f>
        <v/>
      </c>
      <c r="N182" s="32">
        <f>N163+N164+N165+N166+N167+N168+N169+N170+N171+N172+N173+N174+N175+N176+N177+N178+N179+N180+N181</f>
        <v/>
      </c>
      <c r="O182" s="32">
        <f>O163+O164+O165+O166+O167+O168+O169+O170+O171+O172+O173+O174+O175+O176+O177+O178+O179+O180+O181</f>
        <v/>
      </c>
      <c r="P182" s="32">
        <f>P163+P164+P165+P166+P167+P168+P169+P170+P171+P172+P173+P174+P175+P176+P177+P178+P179+P180+P181</f>
        <v/>
      </c>
      <c r="Q182" s="32">
        <f>Q163+Q164+Q165+Q166+Q167+Q168+Q169+Q170+Q171+Q172+Q173+Q174+Q175+Q176+Q177+Q178+Q179+Q180+Q181</f>
        <v/>
      </c>
      <c r="R182" s="32">
        <f>R163+R164+R165+R166+R167+R168+R169+R170+R171+R172+R173+R174+R175+R176+R177+R178+R179+R180+R181</f>
        <v/>
      </c>
      <c r="S182" s="32">
        <f>S163+S164+S165+S166+S167+S168+S169+S170+S171+S172+S173+S174+S175+S176+S177+S178+S179+S180+S181</f>
        <v/>
      </c>
      <c r="T182" s="32">
        <f>T163+T164+T165+T166+T167+T168+T169+T170+T171+T172+T173+T174+T175+T176+T177+T178+T179+T180+T181</f>
        <v/>
      </c>
      <c r="U182" s="32">
        <f>U163+U164+U165+U166+U167+U168+U169+U170+U171+U172+U173+U174+U175+U176+U177+U178+U179+U180+U181</f>
        <v/>
      </c>
      <c r="V182" s="32">
        <f>V163+V164+V165+V166+V167+V168+V169+V170+V171+V172+V173+V174+V175+V176+V177+V178+V179+V180+V181</f>
        <v/>
      </c>
      <c r="W182" s="32">
        <f>W163+W164+W165+W166+W167+W168+W169+W170+W171+W172+W173+W174+W175+W176+W177+W178+W179+W180+W181</f>
        <v/>
      </c>
      <c r="X182" s="32">
        <f>X163+X164+X165+X166+X167+X168+X169+X170+X171+X172+X173+X174+X175+X176+X177+X178+X179+X180+X181</f>
        <v/>
      </c>
      <c r="Y182" s="32">
        <f>Y163+Y164+Y165+Y166+Y167+Y168+Y169+Y170+Y171+Y172+Y173+Y174+Y175+Y176+Y177+Y178+Y179+Y180+Y181</f>
        <v/>
      </c>
      <c r="Z182" s="32">
        <f>Z163+Z164+Z165+Z166+Z167+Z168+Z169+Z170+Z171+Z172+Z173+Z174+Z175+Z176+Z177+Z178+Z179+Z180+Z181</f>
        <v/>
      </c>
      <c r="AA182" s="32">
        <f>AA163+AA164+AA165+AA166+AA167+AA168+AA169+AA170+AA171+AA172+AA173+AA174+AA175+AA176+AA177+AA178+AA179+AA180+AA181</f>
        <v/>
      </c>
      <c r="AB182" s="32">
        <f>AB163+AB164+AB165+AB166+AB167+AB168+AB169+AB170+AB171+AB172+AB173+AB174+AB175+AB176+AB177+AB178+AB179+AB180+AB181</f>
        <v/>
      </c>
      <c r="AC182" s="32">
        <f>AC163+AC164+AC165+AC166+AC167+AC168+AC169+AC170+AC171+AC172+AC173+AC174+AC175+AC176+AC177+AC178+AC179+AC180+AC181</f>
        <v/>
      </c>
      <c r="AD182" s="32">
        <f>AD163+AD164+AD165+AD166+AD167+AD168+AD169+AD170+AD171+AD172+AD173+AD174+AD175+AD176+AD177+AD178+AD179+AD180+AD181</f>
        <v/>
      </c>
      <c r="AE182" s="32">
        <f>AE163+AE164+AE165+AE166+AE167+AE168+AE169+AE170+AE171+AE172+AE173+AE174+AE175+AE176+AE177+AE178+AE179+AE180+AE181</f>
        <v/>
      </c>
      <c r="AF182" s="32">
        <f>AF163+AF164+AF165+AF166+AF167+AF168+AF169+AF170+AF171+AF172+AF173+AF174+AF175+AF176+AF177+AF178+AF179+AF180+AF181</f>
        <v/>
      </c>
      <c r="AG182" s="32">
        <f>AG163+AG164+AG165+AG166+AG167+AG168+AG169+AG170+AG171+AG172+AG173+AG174+AG175+AG176+AG177+AG178+AG179+AG180+AG181</f>
        <v/>
      </c>
      <c r="AH182" s="32">
        <f>AH163+AH164+AH165+AH166+AH167+AH168+AH169+AH170+AH171+AH172+AH173+AH174+AH175+AH176+AH177+AH178+AH179+AH180+AH181</f>
        <v/>
      </c>
      <c r="AI182" s="32">
        <f>AI163+AI164+AI165+AI166+AI167+AI168+AI169+AI170+AI171+AI172+AI173+AI174+AI175+AI176+AI177+AI178+AI179+AI180+AI181</f>
        <v/>
      </c>
      <c r="AJ182" s="32">
        <f>AJ163+AJ164+AJ165+AJ166+AJ167+AJ168+AJ169+AJ170+AJ171+AJ172+AJ173+AJ174+AJ175+AJ176+AJ177+AJ178+AJ179+AJ180+AJ181</f>
        <v/>
      </c>
      <c r="AK182" s="32">
        <f>AK163+AK164+AK165+AK166+AK167+AK168+AK169+AK170+AK171+AK172+AK173+AK174+AK175+AK176+AK177+AK178+AK179+AK180+AK181</f>
        <v/>
      </c>
      <c r="AL182" s="32">
        <f>AL163+AL164+AL165+AL166+AL167+AL168+AL169+AL170+AL171+AL172+AL173+AL174+AL175+AL176+AL177+AL178+AL179+AL180+AL181</f>
        <v/>
      </c>
      <c r="AN182" s="32">
        <f>AN163+AN164+AN165+AN166+AN167+AN168+AN169+AN170+AN171+AN172+AN173+AN174+AN175+AN176+AN177+AN178+AN179+AN180+AN181</f>
        <v/>
      </c>
      <c r="AO182" s="32">
        <f>AO163+AO164+AO165+AO166+AO167+AO168+AO169+AO170+AO171+AO172+AO173+AO174+AO175+AO176+AO177+AO178+AO179+AO180+AO181</f>
        <v/>
      </c>
      <c r="AP182" s="32">
        <f>AP163+AP164+AP165+AP166+AP167+AP168+AP169+AP170+AP171+AP172+AP173+AP174+AP175+AP176+AP177+AP178+AP179+AP180+AP181</f>
        <v/>
      </c>
      <c r="AQ182" s="32">
        <f>AQ163+AQ164+AQ165+AQ166+AQ167+AQ168+AQ169+AQ170+AQ171+AQ172+AQ173+AQ174+AQ175+AQ176+AQ177+AQ178+AQ179+AQ180+AQ181</f>
        <v/>
      </c>
      <c r="AR182" s="32">
        <f>AR163+AR164+AR165+AR166+AR167+AR168+AR169+AR170+AR171+AR172+AR173+AR174+AR175+AR176+AR177+AR178+AR179+AR180+AR181</f>
        <v/>
      </c>
      <c r="AS182" s="33">
        <f>AA182+AB182+AC182+AD182</f>
        <v/>
      </c>
      <c r="AT182" s="33">
        <f>AE182+AF182+AG182+AH182</f>
        <v/>
      </c>
      <c r="AU182" s="33">
        <f>AI182+AJ182+AK182+AL182</f>
        <v/>
      </c>
      <c r="AV182" s="32">
        <f>AV163+AV164+AV165+AV166+AV167+AV168+AV169+AV170+AV171+AV172+AV173+AV174+AV175+AV176+AV177+AV178+AV179+AV180+AV181</f>
        <v/>
      </c>
      <c r="AW182" s="32">
        <f>AW163+AW164+AW165+AW166+AW167+AW168+AW169+AW170+AW171+AW172+AW173+AW174+AW175+AW176+AW177+AW178+AW179+AW180+AW181</f>
        <v/>
      </c>
    </row>
    <row r="183">
      <c r="D183" s="3" t="inlineStr">
        <is>
          <t>Recon: CFO</t>
        </is>
      </c>
      <c r="G183" s="34">
        <f>IF(_reported!G24="","",G182-_reported!G24)</f>
        <v/>
      </c>
      <c r="H183" s="34">
        <f>IF(_reported!H24="","",H182-_reported!H24)</f>
        <v/>
      </c>
      <c r="I183" s="34">
        <f>IF(_reported!I24="","",I182-_reported!I24)</f>
        <v/>
      </c>
      <c r="J183" s="34">
        <f>IF(_reported!J24="","",J182-_reported!J24)</f>
        <v/>
      </c>
      <c r="K183" s="34">
        <f>IF(_reported!K24="","",K182-_reported!K24)</f>
        <v/>
      </c>
      <c r="L183" s="34">
        <f>IF(_reported!L24="","",L182-_reported!L24)</f>
        <v/>
      </c>
      <c r="M183" s="34">
        <f>IF(_reported!M24="","",M182-_reported!M24)</f>
        <v/>
      </c>
      <c r="N183" s="34">
        <f>IF(_reported!N24="","",N182-_reported!N24)</f>
        <v/>
      </c>
      <c r="O183" s="34">
        <f>IF(_reported!O24="","",O182-_reported!O24)</f>
        <v/>
      </c>
      <c r="P183" s="34">
        <f>IF(_reported!P24="","",P182-_reported!P24)</f>
        <v/>
      </c>
      <c r="Q183" s="34">
        <f>IF(_reported!Q24="","",Q182-_reported!Q24)</f>
        <v/>
      </c>
      <c r="R183" s="34">
        <f>IF(_reported!R24="","",R182-_reported!R24)</f>
        <v/>
      </c>
      <c r="S183" s="34">
        <f>IF(_reported!S24="","",S182-_reported!S24)</f>
        <v/>
      </c>
      <c r="T183" s="34">
        <f>IF(_reported!T24="","",T182-_reported!T24)</f>
        <v/>
      </c>
      <c r="U183" s="34">
        <f>IF(_reported!U24="","",U182-_reported!U24)</f>
        <v/>
      </c>
      <c r="V183" s="34">
        <f>IF(_reported!V24="","",V182-_reported!V24)</f>
        <v/>
      </c>
      <c r="W183" s="34">
        <f>IF(_reported!W24="","",W182-_reported!W24)</f>
        <v/>
      </c>
      <c r="X183" s="34">
        <f>IF(_reported!X24="","",X182-_reported!X24)</f>
        <v/>
      </c>
      <c r="Y183" s="34">
        <f>IF(_reported!Y24="","",Y182-_reported!Y24)</f>
        <v/>
      </c>
      <c r="Z183" s="34">
        <f>IF(_reported!Z24="","",Z182-_reported!Z24)</f>
        <v/>
      </c>
      <c r="AA183" s="34">
        <f>IF(_reported!AA24="","",AA182-_reported!AA24)</f>
        <v/>
      </c>
      <c r="AB183" s="34">
        <f>IF(_reported!AB24="","",AB182-_reported!AB24)</f>
        <v/>
      </c>
      <c r="AC183" s="34">
        <f>IF(_reported!AC24="","",AC182-_reported!AC24)</f>
        <v/>
      </c>
      <c r="AN183" s="34">
        <f>IF(_reported!AN24="","",AN182-_reported!AN24)</f>
        <v/>
      </c>
      <c r="AO183" s="34">
        <f>IF(_reported!AO24="","",AO182-_reported!AO24)</f>
        <v/>
      </c>
      <c r="AP183" s="34">
        <f>IF(_reported!AP24="","",AP182-_reported!AP24)</f>
        <v/>
      </c>
      <c r="AQ183" s="34">
        <f>IF(_reported!AQ24="","",AQ182-_reported!AQ24)</f>
        <v/>
      </c>
      <c r="AR183" s="34">
        <f>IF(_reported!AR24="","",AR182-_reported!AR24)</f>
        <v/>
      </c>
    </row>
    <row r="184"/>
    <row r="185">
      <c r="C185" s="9" t="inlineStr">
        <is>
          <t>Purchases of Property and Equipment</t>
        </is>
      </c>
      <c r="G185" s="28" t="n">
        <v>-147.093</v>
      </c>
      <c r="H185" s="28" t="n">
        <v>-136.121</v>
      </c>
      <c r="I185" s="28" t="n">
        <v>-81.181</v>
      </c>
      <c r="J185" s="28" t="n">
        <v>-98.601</v>
      </c>
      <c r="K185" s="28" t="n">
        <v>-64.696</v>
      </c>
      <c r="L185" s="28" t="n">
        <v>-91.504</v>
      </c>
      <c r="M185" s="28" t="n">
        <v>-78.61</v>
      </c>
      <c r="N185" s="28" t="n">
        <v>-102.638</v>
      </c>
      <c r="O185" s="28" t="n">
        <v>-152.655</v>
      </c>
      <c r="P185" s="28" t="n">
        <v>-104.064</v>
      </c>
      <c r="Q185" s="28" t="n">
        <v>-89.80500000000001</v>
      </c>
      <c r="R185" s="28" t="n">
        <v>-170.112</v>
      </c>
      <c r="S185" s="28" t="n">
        <v>-162.26</v>
      </c>
      <c r="T185" s="28" t="n">
        <v>-123.029</v>
      </c>
      <c r="U185" s="28" t="n">
        <v>-87.815</v>
      </c>
      <c r="V185" s="28" t="n">
        <v>-137.886</v>
      </c>
      <c r="W185" s="28" t="n">
        <v>-236.758</v>
      </c>
      <c r="X185" s="28" t="n">
        <v>-116.641</v>
      </c>
      <c r="Y185" s="28" t="n">
        <v>-127.95</v>
      </c>
      <c r="Z185" s="28" t="n">
        <v>-87.64100000000001</v>
      </c>
      <c r="AA185" s="28" t="n">
        <v>-108.042</v>
      </c>
      <c r="AB185" s="28" t="n">
        <v>-69.61799999999999</v>
      </c>
      <c r="AC185" s="28" t="n">
        <v>-80.893</v>
      </c>
      <c r="AD185" s="29">
        <f>-AD12*AD153</f>
        <v/>
      </c>
      <c r="AE185" s="29">
        <f>-AE12*AE153</f>
        <v/>
      </c>
      <c r="AF185" s="29">
        <f>-AF12*AF153</f>
        <v/>
      </c>
      <c r="AG185" s="29">
        <f>-AG12*AG153</f>
        <v/>
      </c>
      <c r="AH185" s="29">
        <f>-AH12*AH153</f>
        <v/>
      </c>
      <c r="AI185" s="29">
        <f>-AI12*AI153</f>
        <v/>
      </c>
      <c r="AJ185" s="29">
        <f>-AJ12*AJ153</f>
        <v/>
      </c>
      <c r="AK185" s="29">
        <f>-AK12*AK153</f>
        <v/>
      </c>
      <c r="AL185" s="29">
        <f>-AL12*AL153</f>
        <v/>
      </c>
      <c r="AN185" s="28" t="n">
        <v>-462.996</v>
      </c>
      <c r="AO185" s="28" t="n">
        <v>-337.448</v>
      </c>
      <c r="AP185" s="28" t="n">
        <v>-516.636</v>
      </c>
      <c r="AQ185" s="28" t="n">
        <v>-510.99</v>
      </c>
      <c r="AR185" s="28" t="n">
        <v>-568.99</v>
      </c>
      <c r="AS185" s="29">
        <f>AA185+AB185+AC185+AD185</f>
        <v/>
      </c>
      <c r="AT185" s="29">
        <f>AE185+AF185+AG185+AH185</f>
        <v/>
      </c>
      <c r="AU185" s="29">
        <f>AI185+AJ185+AK185+AL185</f>
        <v/>
      </c>
      <c r="AV185" s="29">
        <f>-AV12*AV153</f>
        <v/>
      </c>
      <c r="AW185" s="29">
        <f>-AW12*AW153</f>
        <v/>
      </c>
    </row>
    <row r="186">
      <c r="C186" s="9" t="inlineStr">
        <is>
          <t>Assets and Liabilities Acquired in Acquisitions (1Q24 = +$17.7M refund)</t>
        </is>
      </c>
      <c r="J186" s="28" t="n">
        <v>-5</v>
      </c>
      <c r="L186" s="28" t="n">
        <v>-0.469</v>
      </c>
      <c r="M186" s="28" t="n">
        <v>-0.024</v>
      </c>
      <c r="N186" s="28" t="n">
        <v>-106.111</v>
      </c>
      <c r="S186" s="28" t="n">
        <v>17.662</v>
      </c>
      <c r="W186" s="28" t="n">
        <v>-1.257</v>
      </c>
      <c r="X186" s="28" t="n">
        <v>0.044</v>
      </c>
      <c r="Z186" s="28" t="n">
        <v>-0.01</v>
      </c>
      <c r="AA186" s="28" t="n">
        <v>-4.699</v>
      </c>
      <c r="AB186" s="28" t="n">
        <v>0.005</v>
      </c>
      <c r="AC186" s="28" t="n">
        <v>-0.053</v>
      </c>
      <c r="AD186" s="35" t="n">
        <v>0</v>
      </c>
      <c r="AE186" s="35" t="n">
        <v>0</v>
      </c>
      <c r="AF186" s="35" t="n">
        <v>0</v>
      </c>
      <c r="AG186" s="35" t="n">
        <v>0</v>
      </c>
      <c r="AH186" s="35" t="n">
        <v>0</v>
      </c>
      <c r="AI186" s="35" t="n">
        <v>0</v>
      </c>
      <c r="AJ186" s="35" t="n">
        <v>0</v>
      </c>
      <c r="AK186" s="35" t="n">
        <v>0</v>
      </c>
      <c r="AL186" s="35" t="n">
        <v>0</v>
      </c>
      <c r="AN186" s="28" t="n">
        <v>-5</v>
      </c>
      <c r="AO186" s="28" t="n">
        <v>-106.604</v>
      </c>
      <c r="AQ186" s="28" t="n">
        <v>17.662</v>
      </c>
      <c r="AR186" s="28" t="n">
        <v>-1.223</v>
      </c>
      <c r="AS186" s="29">
        <f>AA186+AB186+AC186+AD186</f>
        <v/>
      </c>
      <c r="AT186" s="29">
        <f>AE186+AF186+AG186+AH186</f>
        <v/>
      </c>
      <c r="AU186" s="29">
        <f>AI186+AJ186+AK186+AL186</f>
        <v/>
      </c>
      <c r="AV186" s="35" t="n">
        <v>0</v>
      </c>
      <c r="AW186" s="35" t="n">
        <v>0</v>
      </c>
    </row>
    <row r="187">
      <c r="C187" s="9" t="inlineStr">
        <is>
          <t>Proceeds from Sale of Property and Equipment</t>
        </is>
      </c>
      <c r="G187" s="30" t="n">
        <v>0.271</v>
      </c>
      <c r="H187" s="30" t="n">
        <v>-0.142</v>
      </c>
      <c r="I187" s="30" t="n">
        <v>0.47</v>
      </c>
      <c r="J187" s="30" t="n">
        <v>1.931</v>
      </c>
      <c r="K187" s="30" t="n">
        <v>0.8129999999999999</v>
      </c>
      <c r="L187" s="30" t="n">
        <v>0.439</v>
      </c>
      <c r="M187" s="30" t="n">
        <v>1.37</v>
      </c>
      <c r="N187" s="30" t="n">
        <v>1.711</v>
      </c>
      <c r="O187" s="30" t="n">
        <v>0.185</v>
      </c>
      <c r="P187" s="30" t="n">
        <v>16.158</v>
      </c>
      <c r="Q187" s="30" t="n">
        <v>4.166</v>
      </c>
      <c r="R187" s="30" t="n">
        <v>13.41</v>
      </c>
      <c r="S187" s="30" t="n">
        <v>0.924</v>
      </c>
      <c r="T187" s="30" t="n">
        <v>1.145</v>
      </c>
      <c r="U187" s="30" t="n">
        <v>1.384</v>
      </c>
      <c r="V187" s="30" t="n">
        <v>0.713</v>
      </c>
      <c r="W187" s="30" t="n">
        <v>0.243</v>
      </c>
      <c r="X187" s="30" t="n">
        <v>0.419</v>
      </c>
      <c r="Y187" s="30" t="n">
        <v>3.871</v>
      </c>
      <c r="Z187" s="30" t="n">
        <v>27.298</v>
      </c>
      <c r="AA187" s="30" t="n">
        <v>7.932</v>
      </c>
      <c r="AB187" s="30" t="n">
        <v>1.78</v>
      </c>
      <c r="AC187" s="30" t="n">
        <v>1.365</v>
      </c>
      <c r="AD187" s="31">
        <f>AVERAGE(Z187,AA187,AB187,AC187)</f>
        <v/>
      </c>
      <c r="AE187" s="31">
        <f>AD187</f>
        <v/>
      </c>
      <c r="AF187" s="31">
        <f>AE187</f>
        <v/>
      </c>
      <c r="AG187" s="31">
        <f>AF187</f>
        <v/>
      </c>
      <c r="AH187" s="31">
        <f>AG187</f>
        <v/>
      </c>
      <c r="AI187" s="31">
        <f>AH187</f>
        <v/>
      </c>
      <c r="AJ187" s="31">
        <f>AI187</f>
        <v/>
      </c>
      <c r="AK187" s="31">
        <f>AJ187</f>
        <v/>
      </c>
      <c r="AL187" s="31">
        <f>AK187</f>
        <v/>
      </c>
      <c r="AN187" s="30" t="n">
        <v>2.53</v>
      </c>
      <c r="AO187" s="30" t="n">
        <v>4.333</v>
      </c>
      <c r="AP187" s="30" t="n">
        <v>33.919</v>
      </c>
      <c r="AQ187" s="30" t="n">
        <v>4.166</v>
      </c>
      <c r="AR187" s="30" t="n">
        <v>31.831</v>
      </c>
      <c r="AS187" s="31">
        <f>AA187+AB187+AC187+AD187</f>
        <v/>
      </c>
      <c r="AT187" s="31">
        <f>AE187+AF187+AG187+AH187</f>
        <v/>
      </c>
      <c r="AU187" s="31">
        <f>AI187+AJ187+AK187+AL187</f>
        <v/>
      </c>
      <c r="AV187" s="31">
        <f>AU187</f>
        <v/>
      </c>
      <c r="AW187" s="31">
        <f>AV187</f>
        <v/>
      </c>
    </row>
    <row r="188">
      <c r="C188" s="9" t="inlineStr">
        <is>
          <t>Purchases of Held-to-Maturity Securities</t>
        </is>
      </c>
      <c r="L188" s="28" t="n">
        <v>-374.866</v>
      </c>
      <c r="R188" s="28" t="n">
        <v>-1406.588</v>
      </c>
      <c r="T188" s="28" t="n">
        <v>-1411.122</v>
      </c>
      <c r="U188" s="28" t="n">
        <v>-1067.383</v>
      </c>
      <c r="V188" s="28" t="n">
        <v>-1608.657</v>
      </c>
      <c r="X188" s="28" t="n">
        <v>-458.542</v>
      </c>
      <c r="Y188" s="28" t="n">
        <v>-1559.301</v>
      </c>
      <c r="Z188" s="28" t="n">
        <v>-1984.075</v>
      </c>
      <c r="AC188" s="28" t="n">
        <v>-845.5700000000001</v>
      </c>
      <c r="AD188" s="35" t="n">
        <v>0</v>
      </c>
      <c r="AE188" s="35" t="n">
        <v>0</v>
      </c>
      <c r="AF188" s="35" t="n">
        <v>0</v>
      </c>
      <c r="AG188" s="35" t="n">
        <v>0</v>
      </c>
      <c r="AH188" s="35" t="n">
        <v>0</v>
      </c>
      <c r="AI188" s="35" t="n">
        <v>0</v>
      </c>
      <c r="AJ188" s="35" t="n">
        <v>0</v>
      </c>
      <c r="AK188" s="35" t="n">
        <v>0</v>
      </c>
      <c r="AL188" s="35" t="n">
        <v>0</v>
      </c>
      <c r="AO188" s="28" t="n">
        <v>-374.866</v>
      </c>
      <c r="AP188" s="28" t="n">
        <v>-1406.588</v>
      </c>
      <c r="AQ188" s="28" t="n">
        <v>-4087.162</v>
      </c>
      <c r="AR188" s="28" t="n">
        <v>-4001.918</v>
      </c>
      <c r="AS188" s="29">
        <f>AA188+AB188+AC188+AD188</f>
        <v/>
      </c>
      <c r="AT188" s="29">
        <f>AE188+AF188+AG188+AH188</f>
        <v/>
      </c>
      <c r="AU188" s="29">
        <f>AI188+AJ188+AK188+AL188</f>
        <v/>
      </c>
      <c r="AV188" s="35" t="n">
        <v>0</v>
      </c>
      <c r="AW188" s="35" t="n">
        <v>0</v>
      </c>
    </row>
    <row r="189">
      <c r="C189" s="9" t="inlineStr">
        <is>
          <t>Proceeds from Held-to-Maturity Securities</t>
        </is>
      </c>
      <c r="M189" s="28" t="n">
        <v>149.977</v>
      </c>
      <c r="N189" s="28" t="n">
        <v>224.889</v>
      </c>
      <c r="S189" s="28" t="n">
        <v>1380</v>
      </c>
      <c r="T189" s="28" t="n">
        <v>50</v>
      </c>
      <c r="U189" s="28" t="n">
        <v>485</v>
      </c>
      <c r="V189" s="28" t="n">
        <v>1730</v>
      </c>
      <c r="W189" s="28" t="n">
        <v>1940</v>
      </c>
      <c r="Z189" s="28" t="n">
        <v>2020</v>
      </c>
      <c r="AA189" s="28" t="n">
        <v>2025</v>
      </c>
      <c r="AB189" s="28" t="n">
        <v>10</v>
      </c>
      <c r="AD189" s="35" t="n">
        <v>0</v>
      </c>
      <c r="AE189" s="35" t="n">
        <v>0</v>
      </c>
      <c r="AF189" s="35" t="n">
        <v>0</v>
      </c>
      <c r="AG189" s="35" t="n">
        <v>0</v>
      </c>
      <c r="AH189" s="35" t="n">
        <v>0</v>
      </c>
      <c r="AI189" s="35" t="n">
        <v>0</v>
      </c>
      <c r="AJ189" s="35" t="n">
        <v>0</v>
      </c>
      <c r="AK189" s="35" t="n">
        <v>0</v>
      </c>
      <c r="AL189" s="35" t="n">
        <v>0</v>
      </c>
      <c r="AO189" s="28" t="n">
        <v>374.866</v>
      </c>
      <c r="AQ189" s="28" t="n">
        <v>3645</v>
      </c>
      <c r="AR189" s="28" t="n">
        <v>3960</v>
      </c>
      <c r="AS189" s="29">
        <f>AA189+AB189+AC189+AD189</f>
        <v/>
      </c>
      <c r="AT189" s="29">
        <f>AE189+AF189+AG189+AH189</f>
        <v/>
      </c>
      <c r="AU189" s="29">
        <f>AI189+AJ189+AK189+AL189</f>
        <v/>
      </c>
      <c r="AV189" s="35" t="n">
        <v>0</v>
      </c>
      <c r="AW189" s="35" t="n">
        <v>0</v>
      </c>
    </row>
    <row r="190">
      <c r="C190" s="9" t="inlineStr">
        <is>
          <t>Investment in Unconsolidated Affiliates</t>
        </is>
      </c>
      <c r="N190" s="28" t="n">
        <v>-2.591</v>
      </c>
      <c r="P190" s="28" t="n">
        <v>-1.993</v>
      </c>
      <c r="Q190" s="28" t="n">
        <v>-0.751</v>
      </c>
      <c r="S190" s="28" t="n">
        <v>-1.001</v>
      </c>
      <c r="T190" s="28" t="n">
        <v>0.001</v>
      </c>
      <c r="V190" s="28" t="n">
        <v>-7.755</v>
      </c>
      <c r="Y190" s="28" t="n">
        <v>-3.177</v>
      </c>
      <c r="Z190" s="28" t="n">
        <v>-3.971</v>
      </c>
      <c r="AA190" s="28" t="n">
        <v>-3.885</v>
      </c>
      <c r="AB190" s="28" t="n">
        <v>0.148</v>
      </c>
      <c r="AD190" s="35" t="n">
        <v>0</v>
      </c>
      <c r="AE190" s="35" t="n">
        <v>0</v>
      </c>
      <c r="AF190" s="35" t="n">
        <v>0</v>
      </c>
      <c r="AG190" s="35" t="n">
        <v>0</v>
      </c>
      <c r="AH190" s="35" t="n">
        <v>0</v>
      </c>
      <c r="AI190" s="35" t="n">
        <v>0</v>
      </c>
      <c r="AJ190" s="35" t="n">
        <v>0</v>
      </c>
      <c r="AK190" s="35" t="n">
        <v>0</v>
      </c>
      <c r="AL190" s="35" t="n">
        <v>0</v>
      </c>
      <c r="AO190" s="28" t="n">
        <v>-2.591</v>
      </c>
      <c r="AP190" s="28" t="n">
        <v>-2.744</v>
      </c>
      <c r="AQ190" s="28" t="n">
        <v>-8.755000000000001</v>
      </c>
      <c r="AR190" s="28" t="n">
        <v>-7.148</v>
      </c>
      <c r="AS190" s="29">
        <f>AA190+AB190+AC190+AD190</f>
        <v/>
      </c>
      <c r="AT190" s="29">
        <f>AE190+AF190+AG190+AH190</f>
        <v/>
      </c>
      <c r="AU190" s="29">
        <f>AI190+AJ190+AK190+AL190</f>
        <v/>
      </c>
      <c r="AV190" s="35" t="n">
        <v>0</v>
      </c>
      <c r="AW190" s="35" t="n">
        <v>0</v>
      </c>
    </row>
    <row r="191">
      <c r="A191" s="12" t="inlineStr">
        <is>
          <t>x</t>
        </is>
      </c>
      <c r="B191" s="6" t="inlineStr">
        <is>
          <t>Cash Flow from Investing Activities</t>
        </is>
      </c>
      <c r="G191" s="32">
        <f>G185+G186+G187+G188+G189+G190</f>
        <v/>
      </c>
      <c r="H191" s="32">
        <f>H185+H186+H187+H188+H189+H190</f>
        <v/>
      </c>
      <c r="I191" s="32">
        <f>I185+I186+I187+I188+I189+I190</f>
        <v/>
      </c>
      <c r="J191" s="32">
        <f>J185+J186+J187+J188+J189+J190</f>
        <v/>
      </c>
      <c r="K191" s="32">
        <f>K185+K186+K187+K188+K189+K190</f>
        <v/>
      </c>
      <c r="L191" s="32">
        <f>L185+L186+L187+L188+L189+L190</f>
        <v/>
      </c>
      <c r="M191" s="32">
        <f>M185+M186+M187+M188+M189+M190</f>
        <v/>
      </c>
      <c r="N191" s="32">
        <f>N185+N186+N187+N188+N189+N190</f>
        <v/>
      </c>
      <c r="O191" s="32">
        <f>O185+O186+O187+O188+O189+O190</f>
        <v/>
      </c>
      <c r="P191" s="32">
        <f>P185+P186+P187+P188+P189+P190</f>
        <v/>
      </c>
      <c r="Q191" s="32">
        <f>Q185+Q186+Q187+Q188+Q189+Q190</f>
        <v/>
      </c>
      <c r="R191" s="32">
        <f>R185+R186+R187+R188+R189+R190</f>
        <v/>
      </c>
      <c r="S191" s="32">
        <f>S185+S186+S187+S188+S189+S190</f>
        <v/>
      </c>
      <c r="T191" s="32">
        <f>T185+T186+T187+T188+T189+T190</f>
        <v/>
      </c>
      <c r="U191" s="32">
        <f>U185+U186+U187+U188+U189+U190</f>
        <v/>
      </c>
      <c r="V191" s="32">
        <f>V185+V186+V187+V188+V189+V190</f>
        <v/>
      </c>
      <c r="W191" s="32">
        <f>W185+W186+W187+W188+W189+W190</f>
        <v/>
      </c>
      <c r="X191" s="32">
        <f>X185+X186+X187+X188+X189+X190</f>
        <v/>
      </c>
      <c r="Y191" s="32">
        <f>Y185+Y186+Y187+Y188+Y189+Y190</f>
        <v/>
      </c>
      <c r="Z191" s="32">
        <f>Z185+Z186+Z187+Z188+Z189+Z190</f>
        <v/>
      </c>
      <c r="AA191" s="32">
        <f>AA185+AA186+AA187+AA188+AA189+AA190</f>
        <v/>
      </c>
      <c r="AB191" s="32">
        <f>AB185+AB186+AB187+AB188+AB189+AB190</f>
        <v/>
      </c>
      <c r="AC191" s="32">
        <f>AC185+AC186+AC187+AC188+AC189+AC190</f>
        <v/>
      </c>
      <c r="AD191" s="32">
        <f>AD185+AD186+AD187+AD188+AD189+AD190</f>
        <v/>
      </c>
      <c r="AE191" s="32">
        <f>AE185+AE186+AE187+AE188+AE189+AE190</f>
        <v/>
      </c>
      <c r="AF191" s="32">
        <f>AF185+AF186+AF187+AF188+AF189+AF190</f>
        <v/>
      </c>
      <c r="AG191" s="32">
        <f>AG185+AG186+AG187+AG188+AG189+AG190</f>
        <v/>
      </c>
      <c r="AH191" s="32">
        <f>AH185+AH186+AH187+AH188+AH189+AH190</f>
        <v/>
      </c>
      <c r="AI191" s="32">
        <f>AI185+AI186+AI187+AI188+AI189+AI190</f>
        <v/>
      </c>
      <c r="AJ191" s="32">
        <f>AJ185+AJ186+AJ187+AJ188+AJ189+AJ190</f>
        <v/>
      </c>
      <c r="AK191" s="32">
        <f>AK185+AK186+AK187+AK188+AK189+AK190</f>
        <v/>
      </c>
      <c r="AL191" s="32">
        <f>AL185+AL186+AL187+AL188+AL189+AL190</f>
        <v/>
      </c>
      <c r="AN191" s="32">
        <f>AN185+AN186+AN187+AN188+AN189+AN190</f>
        <v/>
      </c>
      <c r="AO191" s="32">
        <f>AO185+AO186+AO187+AO188+AO189+AO190</f>
        <v/>
      </c>
      <c r="AP191" s="32">
        <f>AP185+AP186+AP187+AP188+AP189+AP190</f>
        <v/>
      </c>
      <c r="AQ191" s="32">
        <f>AQ185+AQ186+AQ187+AQ188+AQ189+AQ190</f>
        <v/>
      </c>
      <c r="AR191" s="32">
        <f>AR185+AR186+AR187+AR188+AR189+AR190</f>
        <v/>
      </c>
      <c r="AS191" s="33">
        <f>AA191+AB191+AC191+AD191</f>
        <v/>
      </c>
      <c r="AT191" s="33">
        <f>AE191+AF191+AG191+AH191</f>
        <v/>
      </c>
      <c r="AU191" s="33">
        <f>AI191+AJ191+AK191+AL191</f>
        <v/>
      </c>
      <c r="AV191" s="32">
        <f>AV185+AV186+AV187+AV188+AV189+AV190</f>
        <v/>
      </c>
      <c r="AW191" s="32">
        <f>AW185+AW186+AW187+AW188+AW189+AW190</f>
        <v/>
      </c>
    </row>
    <row r="192">
      <c r="D192" s="3" t="inlineStr">
        <is>
          <t>Recon: CFI</t>
        </is>
      </c>
      <c r="G192" s="34">
        <f>IF(_reported!G25="","",G191-_reported!G25)</f>
        <v/>
      </c>
      <c r="H192" s="34">
        <f>IF(_reported!H25="","",H191-_reported!H25)</f>
        <v/>
      </c>
      <c r="I192" s="34">
        <f>IF(_reported!I25="","",I191-_reported!I25)</f>
        <v/>
      </c>
      <c r="J192" s="34">
        <f>IF(_reported!J25="","",J191-_reported!J25)</f>
        <v/>
      </c>
      <c r="K192" s="34">
        <f>IF(_reported!K25="","",K191-_reported!K25)</f>
        <v/>
      </c>
      <c r="L192" s="34">
        <f>IF(_reported!L25="","",L191-_reported!L25)</f>
        <v/>
      </c>
      <c r="M192" s="34">
        <f>IF(_reported!M25="","",M191-_reported!M25)</f>
        <v/>
      </c>
      <c r="N192" s="34">
        <f>IF(_reported!N25="","",N191-_reported!N25)</f>
        <v/>
      </c>
      <c r="O192" s="34">
        <f>IF(_reported!O25="","",O191-_reported!O25)</f>
        <v/>
      </c>
      <c r="P192" s="34">
        <f>IF(_reported!P25="","",P191-_reported!P25)</f>
        <v/>
      </c>
      <c r="Q192" s="34">
        <f>IF(_reported!Q25="","",Q191-_reported!Q25)</f>
        <v/>
      </c>
      <c r="R192" s="34">
        <f>IF(_reported!R25="","",R191-_reported!R25)</f>
        <v/>
      </c>
      <c r="S192" s="34">
        <f>IF(_reported!S25="","",S191-_reported!S25)</f>
        <v/>
      </c>
      <c r="T192" s="34">
        <f>IF(_reported!T25="","",T191-_reported!T25)</f>
        <v/>
      </c>
      <c r="U192" s="34">
        <f>IF(_reported!U25="","",U191-_reported!U25)</f>
        <v/>
      </c>
      <c r="V192" s="34">
        <f>IF(_reported!V25="","",V191-_reported!V25)</f>
        <v/>
      </c>
      <c r="W192" s="34">
        <f>IF(_reported!W25="","",W191-_reported!W25)</f>
        <v/>
      </c>
      <c r="X192" s="34">
        <f>IF(_reported!X25="","",X191-_reported!X25)</f>
        <v/>
      </c>
      <c r="Y192" s="34">
        <f>IF(_reported!Y25="","",Y191-_reported!Y25)</f>
        <v/>
      </c>
      <c r="Z192" s="34">
        <f>IF(_reported!Z25="","",Z191-_reported!Z25)</f>
        <v/>
      </c>
      <c r="AA192" s="34">
        <f>IF(_reported!AA25="","",AA191-_reported!AA25)</f>
        <v/>
      </c>
      <c r="AB192" s="34">
        <f>IF(_reported!AB25="","",AB191-_reported!AB25)</f>
        <v/>
      </c>
      <c r="AC192" s="34">
        <f>IF(_reported!AC25="","",AC191-_reported!AC25)</f>
        <v/>
      </c>
      <c r="AN192" s="34">
        <f>IF(_reported!AN25="","",AN191-_reported!AN25)</f>
        <v/>
      </c>
      <c r="AO192" s="34">
        <f>IF(_reported!AO25="","",AO191-_reported!AO25)</f>
        <v/>
      </c>
      <c r="AP192" s="34">
        <f>IF(_reported!AP25="","",AP191-_reported!AP25)</f>
        <v/>
      </c>
      <c r="AQ192" s="34">
        <f>IF(_reported!AQ25="","",AQ191-_reported!AQ25)</f>
        <v/>
      </c>
      <c r="AR192" s="34">
        <f>IF(_reported!AR25="","",AR191-_reported!AR25)</f>
        <v/>
      </c>
    </row>
    <row r="193"/>
    <row r="194">
      <c r="C194" s="9" t="inlineStr">
        <is>
          <t>Proceeds from Exercise of Stock Options</t>
        </is>
      </c>
      <c r="G194" s="28" t="n">
        <v>20.014</v>
      </c>
      <c r="H194" s="28" t="n">
        <v>3.098</v>
      </c>
      <c r="I194" s="28" t="n">
        <v>5.717</v>
      </c>
      <c r="J194" s="28" t="n">
        <v>10.22</v>
      </c>
      <c r="K194" s="28" t="n">
        <v>5.572</v>
      </c>
      <c r="L194" s="28" t="n">
        <v>6.413</v>
      </c>
      <c r="M194" s="28" t="n">
        <v>4.123</v>
      </c>
      <c r="N194" s="28" t="n">
        <v>12</v>
      </c>
      <c r="O194" s="28" t="n">
        <v>1.061</v>
      </c>
      <c r="P194" s="28" t="n">
        <v>9.754</v>
      </c>
      <c r="Q194" s="28" t="n">
        <v>16.405</v>
      </c>
      <c r="R194" s="28" t="n">
        <v>22.459</v>
      </c>
      <c r="S194" s="28" t="n">
        <v>8.122999999999999</v>
      </c>
      <c r="T194" s="28" t="n">
        <v>5.359</v>
      </c>
      <c r="U194" s="28" t="n">
        <v>6.895</v>
      </c>
      <c r="V194" s="28" t="n">
        <v>3.883</v>
      </c>
      <c r="W194" s="28" t="n">
        <v>2.857</v>
      </c>
      <c r="X194" s="28" t="n">
        <v>29.976</v>
      </c>
      <c r="Y194" s="28" t="n">
        <v>7.338</v>
      </c>
      <c r="Z194" s="28" t="n">
        <v>2.588</v>
      </c>
      <c r="AA194" s="28" t="n">
        <v>1.785</v>
      </c>
      <c r="AB194" s="28" t="n">
        <v>7.293</v>
      </c>
      <c r="AC194" s="28" t="n">
        <v>5.084</v>
      </c>
      <c r="AD194" s="29">
        <f>AVERAGE(Z194,AA194,AB194,AC194)</f>
        <v/>
      </c>
      <c r="AE194" s="29">
        <f>AD194</f>
        <v/>
      </c>
      <c r="AF194" s="29">
        <f>AE194</f>
        <v/>
      </c>
      <c r="AG194" s="29">
        <f>AF194</f>
        <v/>
      </c>
      <c r="AH194" s="29">
        <f>AG194</f>
        <v/>
      </c>
      <c r="AI194" s="29">
        <f>AH194</f>
        <v/>
      </c>
      <c r="AJ194" s="29">
        <f>AI194</f>
        <v/>
      </c>
      <c r="AK194" s="29">
        <f>AJ194</f>
        <v/>
      </c>
      <c r="AL194" s="29">
        <f>AK194</f>
        <v/>
      </c>
      <c r="AN194" s="28" t="n">
        <v>39.049</v>
      </c>
      <c r="AO194" s="28" t="n">
        <v>28.108</v>
      </c>
      <c r="AP194" s="28" t="n">
        <v>49.679</v>
      </c>
      <c r="AQ194" s="28" t="n">
        <v>24.26</v>
      </c>
      <c r="AR194" s="28" t="n">
        <v>42.759</v>
      </c>
      <c r="AS194" s="29">
        <f>AA194+AB194+AC194+AD194</f>
        <v/>
      </c>
      <c r="AT194" s="29">
        <f>AE194+AF194+AG194+AH194</f>
        <v/>
      </c>
      <c r="AU194" s="29">
        <f>AI194+AJ194+AK194+AL194</f>
        <v/>
      </c>
      <c r="AV194" s="29">
        <f>AU194</f>
        <v/>
      </c>
      <c r="AW194" s="29">
        <f>AV194</f>
        <v/>
      </c>
    </row>
    <row r="195">
      <c r="C195" s="9" t="inlineStr">
        <is>
          <t>Proceeds from ESPP Share Issuance</t>
        </is>
      </c>
      <c r="H195" s="28" t="n">
        <v>4.88</v>
      </c>
      <c r="J195" s="28" t="n">
        <v>4.256</v>
      </c>
      <c r="L195" s="28" t="n">
        <v>5.022</v>
      </c>
      <c r="M195" s="28" t="n">
        <v>0.004</v>
      </c>
      <c r="N195" s="28" t="n">
        <v>4.599</v>
      </c>
      <c r="P195" s="28" t="n">
        <v>5.363</v>
      </c>
      <c r="R195" s="28" t="n">
        <v>5.735</v>
      </c>
      <c r="T195" s="28" t="n">
        <v>5.961</v>
      </c>
      <c r="U195" s="28" t="n">
        <v>-0.004</v>
      </c>
      <c r="V195" s="28" t="n">
        <v>6.449</v>
      </c>
      <c r="X195" s="28" t="n">
        <v>7.404</v>
      </c>
      <c r="Z195" s="28" t="n">
        <v>7.275</v>
      </c>
      <c r="AB195" s="28" t="n">
        <v>7.46</v>
      </c>
      <c r="AD195" s="29">
        <f>AVERAGE(Z195,AA195,AB195,AC195)</f>
        <v/>
      </c>
      <c r="AE195" s="29">
        <f>AD195</f>
        <v/>
      </c>
      <c r="AF195" s="29">
        <f>AE195</f>
        <v/>
      </c>
      <c r="AG195" s="29">
        <f>AF195</f>
        <v/>
      </c>
      <c r="AH195" s="29">
        <f>AG195</f>
        <v/>
      </c>
      <c r="AI195" s="29">
        <f>AH195</f>
        <v/>
      </c>
      <c r="AJ195" s="29">
        <f>AI195</f>
        <v/>
      </c>
      <c r="AK195" s="29">
        <f>AJ195</f>
        <v/>
      </c>
      <c r="AL195" s="29">
        <f>AK195</f>
        <v/>
      </c>
      <c r="AN195" s="28" t="n">
        <v>9.135999999999999</v>
      </c>
      <c r="AO195" s="28" t="n">
        <v>9.625</v>
      </c>
      <c r="AP195" s="28" t="n">
        <v>11.098</v>
      </c>
      <c r="AQ195" s="28" t="n">
        <v>12.406</v>
      </c>
      <c r="AR195" s="28" t="n">
        <v>14.679</v>
      </c>
      <c r="AS195" s="29">
        <f>AA195+AB195+AC195+AD195</f>
        <v/>
      </c>
      <c r="AT195" s="29">
        <f>AE195+AF195+AG195+AH195</f>
        <v/>
      </c>
      <c r="AU195" s="29">
        <f>AI195+AJ195+AK195+AL195</f>
        <v/>
      </c>
      <c r="AV195" s="29">
        <f>AU195</f>
        <v/>
      </c>
      <c r="AW195" s="29">
        <f>AV195</f>
        <v/>
      </c>
    </row>
    <row r="196">
      <c r="C196" s="9" t="inlineStr">
        <is>
          <t>Repurchases of Common Stock (from 2Q26)</t>
        </is>
      </c>
      <c r="AB196" s="28" t="n">
        <v>-218.184</v>
      </c>
      <c r="AC196" s="28" t="n">
        <v>-1414.353</v>
      </c>
      <c r="AD196" s="29">
        <f>-(AD182+AD185)*AD158</f>
        <v/>
      </c>
      <c r="AE196" s="29">
        <f>-(AE182+AE185)*AE158</f>
        <v/>
      </c>
      <c r="AF196" s="29">
        <f>-(AF182+AF185)*AF158</f>
        <v/>
      </c>
      <c r="AG196" s="29">
        <f>-(AG182+AG185)*AG158</f>
        <v/>
      </c>
      <c r="AH196" s="29">
        <f>-(AH182+AH185)*AH158</f>
        <v/>
      </c>
      <c r="AI196" s="29">
        <f>-(AI182+AI185)*AI158</f>
        <v/>
      </c>
      <c r="AJ196" s="29">
        <f>-(AJ182+AJ185)*AJ158</f>
        <v/>
      </c>
      <c r="AK196" s="29">
        <f>-(AK182+AK185)*AK158</f>
        <v/>
      </c>
      <c r="AL196" s="29">
        <f>-(AL182+AL185)*AL158</f>
        <v/>
      </c>
      <c r="AS196" s="29">
        <f>AA196+AB196+AC196+AD196</f>
        <v/>
      </c>
      <c r="AT196" s="29">
        <f>AE196+AF196+AG196+AH196</f>
        <v/>
      </c>
      <c r="AU196" s="29">
        <f>AI196+AJ196+AK196+AL196</f>
        <v/>
      </c>
      <c r="AV196" s="29">
        <f>-(AV182+AV185)*AV158</f>
        <v/>
      </c>
      <c r="AW196" s="29">
        <f>-(AW182+AW185)*AW158</f>
        <v/>
      </c>
    </row>
    <row r="197">
      <c r="C197" s="9" t="inlineStr">
        <is>
          <t>Payments for Employee Stock-based Tax Withholdings</t>
        </is>
      </c>
      <c r="G197" s="30" t="n">
        <v>-0.489</v>
      </c>
      <c r="H197" s="30" t="n">
        <v>-0.298</v>
      </c>
      <c r="I197" s="30" t="n">
        <v>-0.151</v>
      </c>
      <c r="J197" s="30" t="n">
        <v>-5.207</v>
      </c>
      <c r="K197" s="30" t="n">
        <v>-0.249</v>
      </c>
      <c r="L197" s="30" t="n">
        <v>-0.35</v>
      </c>
      <c r="M197" s="30" t="n">
        <v>-0.273</v>
      </c>
      <c r="N197" s="30" t="n">
        <v>-1.053</v>
      </c>
      <c r="O197" s="30" t="n">
        <v>-0.295</v>
      </c>
      <c r="P197" s="30" t="n">
        <v>-0.536</v>
      </c>
      <c r="Q197" s="30" t="n">
        <v>-2.195</v>
      </c>
      <c r="R197" s="30" t="n">
        <v>-1.683</v>
      </c>
      <c r="S197" s="30" t="n">
        <v>-0.711</v>
      </c>
      <c r="T197" s="30" t="n">
        <v>-1.453</v>
      </c>
      <c r="U197" s="30" t="n">
        <v>-2.449</v>
      </c>
      <c r="V197" s="30" t="n">
        <v>-1.945</v>
      </c>
      <c r="W197" s="30" t="n">
        <v>-0.72</v>
      </c>
      <c r="X197" s="30" t="n">
        <v>-1.764</v>
      </c>
      <c r="Y197" s="30" t="n">
        <v>-0.874</v>
      </c>
      <c r="Z197" s="30" t="n">
        <v>-1.924</v>
      </c>
      <c r="AA197" s="30" t="n">
        <v>-1.33</v>
      </c>
      <c r="AB197" s="30" t="n">
        <v>-0.86</v>
      </c>
      <c r="AC197" s="30" t="n">
        <v>-0.572</v>
      </c>
      <c r="AD197" s="31">
        <f>AVERAGE(Z197,AA197,AB197,AC197)</f>
        <v/>
      </c>
      <c r="AE197" s="31">
        <f>AD197</f>
        <v/>
      </c>
      <c r="AF197" s="31">
        <f>AE197</f>
        <v/>
      </c>
      <c r="AG197" s="31">
        <f>AF197</f>
        <v/>
      </c>
      <c r="AH197" s="31">
        <f>AG197</f>
        <v/>
      </c>
      <c r="AI197" s="31">
        <f>AH197</f>
        <v/>
      </c>
      <c r="AJ197" s="31">
        <f>AI197</f>
        <v/>
      </c>
      <c r="AK197" s="31">
        <f>AJ197</f>
        <v/>
      </c>
      <c r="AL197" s="31">
        <f>AK197</f>
        <v/>
      </c>
      <c r="AN197" s="30" t="n">
        <v>-6.145</v>
      </c>
      <c r="AO197" s="30" t="n">
        <v>-1.925</v>
      </c>
      <c r="AP197" s="30" t="n">
        <v>-4.709</v>
      </c>
      <c r="AQ197" s="30" t="n">
        <v>-6.558</v>
      </c>
      <c r="AR197" s="30" t="n">
        <v>-5.282</v>
      </c>
      <c r="AS197" s="31">
        <f>AA197+AB197+AC197+AD197</f>
        <v/>
      </c>
      <c r="AT197" s="31">
        <f>AE197+AF197+AG197+AH197</f>
        <v/>
      </c>
      <c r="AU197" s="31">
        <f>AI197+AJ197+AK197+AL197</f>
        <v/>
      </c>
      <c r="AV197" s="31">
        <f>AU197</f>
        <v/>
      </c>
      <c r="AW197" s="31">
        <f>AV197</f>
        <v/>
      </c>
    </row>
    <row r="198">
      <c r="C198" s="9" t="inlineStr">
        <is>
          <t>Debt Issuance / Offering Costs</t>
        </is>
      </c>
      <c r="M198" s="28" t="n">
        <v>-1.212</v>
      </c>
      <c r="AB198" s="28" t="n">
        <v>-1.534</v>
      </c>
      <c r="AD198" s="35" t="n">
        <v>0</v>
      </c>
      <c r="AE198" s="35" t="n">
        <v>0</v>
      </c>
      <c r="AF198" s="35" t="n">
        <v>0</v>
      </c>
      <c r="AG198" s="35" t="n">
        <v>0</v>
      </c>
      <c r="AH198" s="35" t="n">
        <v>0</v>
      </c>
      <c r="AI198" s="35" t="n">
        <v>0</v>
      </c>
      <c r="AJ198" s="35" t="n">
        <v>0</v>
      </c>
      <c r="AK198" s="35" t="n">
        <v>0</v>
      </c>
      <c r="AL198" s="35" t="n">
        <v>0</v>
      </c>
      <c r="AO198" s="28" t="n">
        <v>-1.212</v>
      </c>
      <c r="AS198" s="29">
        <f>AA198+AB198+AC198+AD198</f>
        <v/>
      </c>
      <c r="AT198" s="29">
        <f>AE198+AF198+AG198+AH198</f>
        <v/>
      </c>
      <c r="AU198" s="29">
        <f>AI198+AJ198+AK198+AL198</f>
        <v/>
      </c>
      <c r="AV198" s="35" t="n">
        <v>0</v>
      </c>
      <c r="AW198" s="35" t="n">
        <v>0</v>
      </c>
    </row>
    <row r="199">
      <c r="C199" s="9" t="inlineStr">
        <is>
          <t>Principal Payments on Long-term Debt (4Q22)</t>
        </is>
      </c>
      <c r="N199" s="28" t="n">
        <v>-416.759</v>
      </c>
      <c r="AD199" s="35" t="n">
        <v>0</v>
      </c>
      <c r="AE199" s="35" t="n">
        <v>0</v>
      </c>
      <c r="AF199" s="35" t="n">
        <v>0</v>
      </c>
      <c r="AG199" s="35" t="n">
        <v>0</v>
      </c>
      <c r="AH199" s="35" t="n">
        <v>0</v>
      </c>
      <c r="AI199" s="35" t="n">
        <v>0</v>
      </c>
      <c r="AJ199" s="35" t="n">
        <v>0</v>
      </c>
      <c r="AK199" s="35" t="n">
        <v>0</v>
      </c>
      <c r="AL199" s="35" t="n">
        <v>0</v>
      </c>
      <c r="AO199" s="28" t="n">
        <v>-416.759</v>
      </c>
      <c r="AS199" s="29">
        <f>AA199+AB199+AC199+AD199</f>
        <v/>
      </c>
      <c r="AT199" s="29">
        <f>AE199+AF199+AG199+AH199</f>
        <v/>
      </c>
      <c r="AU199" s="29">
        <f>AI199+AJ199+AK199+AL199</f>
        <v/>
      </c>
      <c r="AV199" s="35" t="n">
        <v>0</v>
      </c>
      <c r="AW199" s="35" t="n">
        <v>0</v>
      </c>
    </row>
    <row r="200">
      <c r="C200" s="9" t="inlineStr">
        <is>
          <t>Revolver Draws (FY23)</t>
        </is>
      </c>
      <c r="Q200" s="28" t="n">
        <v>21.481</v>
      </c>
      <c r="R200" s="28" t="n">
        <v>23.013</v>
      </c>
      <c r="AD200" s="35" t="n">
        <v>0</v>
      </c>
      <c r="AE200" s="35" t="n">
        <v>0</v>
      </c>
      <c r="AF200" s="35" t="n">
        <v>0</v>
      </c>
      <c r="AG200" s="35" t="n">
        <v>0</v>
      </c>
      <c r="AH200" s="35" t="n">
        <v>0</v>
      </c>
      <c r="AI200" s="35" t="n">
        <v>0</v>
      </c>
      <c r="AJ200" s="35" t="n">
        <v>0</v>
      </c>
      <c r="AK200" s="35" t="n">
        <v>0</v>
      </c>
      <c r="AL200" s="35" t="n">
        <v>0</v>
      </c>
      <c r="AP200" s="28" t="n">
        <v>44.494</v>
      </c>
      <c r="AS200" s="29">
        <f>AA200+AB200+AC200+AD200</f>
        <v/>
      </c>
      <c r="AT200" s="29">
        <f>AE200+AF200+AG200+AH200</f>
        <v/>
      </c>
      <c r="AU200" s="29">
        <f>AI200+AJ200+AK200+AL200</f>
        <v/>
      </c>
      <c r="AV200" s="35" t="n">
        <v>0</v>
      </c>
      <c r="AW200" s="35" t="n">
        <v>0</v>
      </c>
    </row>
    <row r="201">
      <c r="C201" s="9" t="inlineStr">
        <is>
          <t>Revolver Principal Payments</t>
        </is>
      </c>
      <c r="R201" s="28" t="n">
        <v>-33.924</v>
      </c>
      <c r="T201" s="28" t="n">
        <v>-10.82</v>
      </c>
      <c r="U201" s="28" t="n">
        <v>0.002</v>
      </c>
      <c r="V201" s="28" t="n">
        <v>-0.003</v>
      </c>
      <c r="AD201" s="35" t="n">
        <v>0</v>
      </c>
      <c r="AE201" s="35" t="n">
        <v>0</v>
      </c>
      <c r="AF201" s="35" t="n">
        <v>0</v>
      </c>
      <c r="AG201" s="35" t="n">
        <v>0</v>
      </c>
      <c r="AH201" s="35" t="n">
        <v>0</v>
      </c>
      <c r="AI201" s="35" t="n">
        <v>0</v>
      </c>
      <c r="AJ201" s="35" t="n">
        <v>0</v>
      </c>
      <c r="AK201" s="35" t="n">
        <v>0</v>
      </c>
      <c r="AL201" s="35" t="n">
        <v>0</v>
      </c>
      <c r="AP201" s="28" t="n">
        <v>-33.924</v>
      </c>
      <c r="AQ201" s="28" t="n">
        <v>-10.821</v>
      </c>
      <c r="AS201" s="29">
        <f>AA201+AB201+AC201+AD201</f>
        <v/>
      </c>
      <c r="AT201" s="29">
        <f>AE201+AF201+AG201+AH201</f>
        <v/>
      </c>
      <c r="AU201" s="29">
        <f>AI201+AJ201+AK201+AL201</f>
        <v/>
      </c>
      <c r="AV201" s="35" t="n">
        <v>0</v>
      </c>
      <c r="AW201" s="35" t="n">
        <v>0</v>
      </c>
    </row>
    <row r="202">
      <c r="C202" s="9" t="inlineStr">
        <is>
          <t>Payments of Finance Lease Obligations</t>
        </is>
      </c>
      <c r="G202" s="30" t="n">
        <v>-0.327</v>
      </c>
      <c r="H202" s="30" t="n">
        <v>-0.295</v>
      </c>
      <c r="I202" s="30" t="n">
        <v>-0.34</v>
      </c>
      <c r="J202" s="30" t="n">
        <v>-0.156</v>
      </c>
      <c r="K202" s="30" t="n">
        <v>-0.157</v>
      </c>
      <c r="L202" s="30" t="n">
        <v>-0.157</v>
      </c>
      <c r="M202" s="30" t="n">
        <v>-0.158</v>
      </c>
      <c r="N202" s="30" t="n">
        <v>-0.058</v>
      </c>
      <c r="O202" s="30" t="n">
        <v>-0.007</v>
      </c>
      <c r="P202" s="30" t="n">
        <v>-0.006</v>
      </c>
      <c r="Q202" s="30" t="n">
        <v>-0.005</v>
      </c>
      <c r="R202" s="30" t="n">
        <v>-0.005</v>
      </c>
      <c r="S202" s="30" t="n">
        <v>-0.005</v>
      </c>
      <c r="T202" s="30" t="n">
        <v>-0.006</v>
      </c>
      <c r="U202" s="30" t="n">
        <v>-0.003</v>
      </c>
      <c r="X202" s="30" t="n">
        <v>-0.04</v>
      </c>
      <c r="Y202" s="30" t="n">
        <v>-0.004</v>
      </c>
      <c r="Z202" s="30" t="n">
        <v>-0.005</v>
      </c>
      <c r="AA202" s="30" t="n">
        <v>-0.005</v>
      </c>
      <c r="AB202" s="30" t="n">
        <v>-0.001</v>
      </c>
      <c r="AC202" s="30" t="n">
        <v>-0.005</v>
      </c>
      <c r="AD202" s="46" t="n">
        <v>0</v>
      </c>
      <c r="AE202" s="46" t="n">
        <v>0</v>
      </c>
      <c r="AF202" s="46" t="n">
        <v>0</v>
      </c>
      <c r="AG202" s="46" t="n">
        <v>0</v>
      </c>
      <c r="AH202" s="46" t="n">
        <v>0</v>
      </c>
      <c r="AI202" s="46" t="n">
        <v>0</v>
      </c>
      <c r="AJ202" s="46" t="n">
        <v>0</v>
      </c>
      <c r="AK202" s="46" t="n">
        <v>0</v>
      </c>
      <c r="AL202" s="46" t="n">
        <v>0</v>
      </c>
      <c r="AN202" s="30" t="n">
        <v>-1.118</v>
      </c>
      <c r="AO202" s="30" t="n">
        <v>-0.53</v>
      </c>
      <c r="AP202" s="30" t="n">
        <v>-0.023</v>
      </c>
      <c r="AQ202" s="30" t="n">
        <v>-0.014</v>
      </c>
      <c r="AR202" s="30" t="n">
        <v>-0.049</v>
      </c>
      <c r="AS202" s="31">
        <f>AA202+AB202+AC202+AD202</f>
        <v/>
      </c>
      <c r="AT202" s="31">
        <f>AE202+AF202+AG202+AH202</f>
        <v/>
      </c>
      <c r="AU202" s="31">
        <f>AI202+AJ202+AK202+AL202</f>
        <v/>
      </c>
      <c r="AV202" s="46" t="n">
        <v>0</v>
      </c>
      <c r="AW202" s="46" t="n">
        <v>0</v>
      </c>
    </row>
    <row r="203">
      <c r="A203" s="12" t="inlineStr">
        <is>
          <t>x</t>
        </is>
      </c>
      <c r="B203" s="6" t="inlineStr">
        <is>
          <t>Cash Flow from Financing Activities</t>
        </is>
      </c>
      <c r="G203" s="32">
        <f>G194+G195+G196+G197+G198+G199+G200+G201+G202</f>
        <v/>
      </c>
      <c r="H203" s="32">
        <f>H194+H195+H196+H197+H198+H199+H200+H201+H202</f>
        <v/>
      </c>
      <c r="I203" s="32">
        <f>I194+I195+I196+I197+I198+I199+I200+I201+I202</f>
        <v/>
      </c>
      <c r="J203" s="32">
        <f>J194+J195+J196+J197+J198+J199+J200+J201+J202</f>
        <v/>
      </c>
      <c r="K203" s="32">
        <f>K194+K195+K196+K197+K198+K199+K200+K201+K202</f>
        <v/>
      </c>
      <c r="L203" s="32">
        <f>L194+L195+L196+L197+L198+L199+L200+L201+L202</f>
        <v/>
      </c>
      <c r="M203" s="32">
        <f>M194+M195+M196+M197+M198+M199+M200+M201+M202</f>
        <v/>
      </c>
      <c r="N203" s="32">
        <f>N194+N195+N196+N197+N198+N199+N200+N201+N202</f>
        <v/>
      </c>
      <c r="O203" s="32">
        <f>O194+O195+O196+O197+O198+O199+O200+O201+O202</f>
        <v/>
      </c>
      <c r="P203" s="32">
        <f>P194+P195+P196+P197+P198+P199+P200+P201+P202</f>
        <v/>
      </c>
      <c r="Q203" s="32">
        <f>Q194+Q195+Q196+Q197+Q198+Q199+Q200+Q201+Q202</f>
        <v/>
      </c>
      <c r="R203" s="32">
        <f>R194+R195+R196+R197+R198+R199+R200+R201+R202</f>
        <v/>
      </c>
      <c r="S203" s="32">
        <f>S194+S195+S196+S197+S198+S199+S200+S201+S202</f>
        <v/>
      </c>
      <c r="T203" s="32">
        <f>T194+T195+T196+T197+T198+T199+T200+T201+T202</f>
        <v/>
      </c>
      <c r="U203" s="32">
        <f>U194+U195+U196+U197+U198+U199+U200+U201+U202</f>
        <v/>
      </c>
      <c r="V203" s="32">
        <f>V194+V195+V196+V197+V198+V199+V200+V201+V202</f>
        <v/>
      </c>
      <c r="W203" s="32">
        <f>W194+W195+W196+W197+W198+W199+W200+W201+W202</f>
        <v/>
      </c>
      <c r="X203" s="32">
        <f>X194+X195+X196+X197+X198+X199+X200+X201+X202</f>
        <v/>
      </c>
      <c r="Y203" s="32">
        <f>Y194+Y195+Y196+Y197+Y198+Y199+Y200+Y201+Y202</f>
        <v/>
      </c>
      <c r="Z203" s="32">
        <f>Z194+Z195+Z196+Z197+Z198+Z199+Z200+Z201+Z202</f>
        <v/>
      </c>
      <c r="AA203" s="32">
        <f>AA194+AA195+AA196+AA197+AA198+AA199+AA200+AA201+AA202</f>
        <v/>
      </c>
      <c r="AB203" s="32">
        <f>AB194+AB195+AB196+AB197+AB198+AB199+AB200+AB201+AB202</f>
        <v/>
      </c>
      <c r="AC203" s="32">
        <f>AC194+AC195+AC196+AC197+AC198+AC199+AC200+AC201+AC202</f>
        <v/>
      </c>
      <c r="AD203" s="32">
        <f>AD194+AD195+AD196+AD197+AD198+AD199+AD200+AD201+AD202</f>
        <v/>
      </c>
      <c r="AE203" s="32">
        <f>AE194+AE195+AE196+AE197+AE198+AE199+AE200+AE201+AE202</f>
        <v/>
      </c>
      <c r="AF203" s="32">
        <f>AF194+AF195+AF196+AF197+AF198+AF199+AF200+AF201+AF202</f>
        <v/>
      </c>
      <c r="AG203" s="32">
        <f>AG194+AG195+AG196+AG197+AG198+AG199+AG200+AG201+AG202</f>
        <v/>
      </c>
      <c r="AH203" s="32">
        <f>AH194+AH195+AH196+AH197+AH198+AH199+AH200+AH201+AH202</f>
        <v/>
      </c>
      <c r="AI203" s="32">
        <f>AI194+AI195+AI196+AI197+AI198+AI199+AI200+AI201+AI202</f>
        <v/>
      </c>
      <c r="AJ203" s="32">
        <f>AJ194+AJ195+AJ196+AJ197+AJ198+AJ199+AJ200+AJ201+AJ202</f>
        <v/>
      </c>
      <c r="AK203" s="32">
        <f>AK194+AK195+AK196+AK197+AK198+AK199+AK200+AK201+AK202</f>
        <v/>
      </c>
      <c r="AL203" s="32">
        <f>AL194+AL195+AL196+AL197+AL198+AL199+AL200+AL201+AL202</f>
        <v/>
      </c>
      <c r="AN203" s="32">
        <f>AN194+AN195+AN196+AN197+AN198+AN199+AN200+AN201+AN202</f>
        <v/>
      </c>
      <c r="AO203" s="32">
        <f>AO194+AO195+AO196+AO197+AO198+AO199+AO200+AO201+AO202</f>
        <v/>
      </c>
      <c r="AP203" s="32">
        <f>AP194+AP195+AP196+AP197+AP198+AP199+AP200+AP201+AP202</f>
        <v/>
      </c>
      <c r="AQ203" s="32">
        <f>AQ194+AQ195+AQ196+AQ197+AQ198+AQ199+AQ200+AQ201+AQ202</f>
        <v/>
      </c>
      <c r="AR203" s="32">
        <f>AR194+AR195+AR196+AR197+AR198+AR199+AR200+AR201+AR202</f>
        <v/>
      </c>
      <c r="AS203" s="33">
        <f>AA203+AB203+AC203+AD203</f>
        <v/>
      </c>
      <c r="AT203" s="33">
        <f>AE203+AF203+AG203+AH203</f>
        <v/>
      </c>
      <c r="AU203" s="33">
        <f>AI203+AJ203+AK203+AL203</f>
        <v/>
      </c>
      <c r="AV203" s="32">
        <f>AV194+AV195+AV196+AV197+AV198+AV199+AV200+AV201+AV202</f>
        <v/>
      </c>
      <c r="AW203" s="32">
        <f>AW194+AW195+AW196+AW197+AW198+AW199+AW200+AW201+AW202</f>
        <v/>
      </c>
    </row>
    <row r="204">
      <c r="D204" s="3" t="inlineStr">
        <is>
          <t>Recon: CFF</t>
        </is>
      </c>
      <c r="G204" s="34">
        <f>IF(_reported!G26="","",G203-_reported!G26)</f>
        <v/>
      </c>
      <c r="H204" s="34">
        <f>IF(_reported!H26="","",H203-_reported!H26)</f>
        <v/>
      </c>
      <c r="I204" s="34">
        <f>IF(_reported!I26="","",I203-_reported!I26)</f>
        <v/>
      </c>
      <c r="J204" s="34">
        <f>IF(_reported!J26="","",J203-_reported!J26)</f>
        <v/>
      </c>
      <c r="K204" s="34">
        <f>IF(_reported!K26="","",K203-_reported!K26)</f>
        <v/>
      </c>
      <c r="L204" s="34">
        <f>IF(_reported!L26="","",L203-_reported!L26)</f>
        <v/>
      </c>
      <c r="M204" s="34">
        <f>IF(_reported!M26="","",M203-_reported!M26)</f>
        <v/>
      </c>
      <c r="N204" s="34">
        <f>IF(_reported!N26="","",N203-_reported!N26)</f>
        <v/>
      </c>
      <c r="O204" s="34">
        <f>IF(_reported!O26="","",O203-_reported!O26)</f>
        <v/>
      </c>
      <c r="P204" s="34">
        <f>IF(_reported!P26="","",P203-_reported!P26)</f>
        <v/>
      </c>
      <c r="Q204" s="34">
        <f>IF(_reported!Q26="","",Q203-_reported!Q26)</f>
        <v/>
      </c>
      <c r="R204" s="34">
        <f>IF(_reported!R26="","",R203-_reported!R26)</f>
        <v/>
      </c>
      <c r="S204" s="34">
        <f>IF(_reported!S26="","",S203-_reported!S26)</f>
        <v/>
      </c>
      <c r="T204" s="34">
        <f>IF(_reported!T26="","",T203-_reported!T26)</f>
        <v/>
      </c>
      <c r="U204" s="34">
        <f>IF(_reported!U26="","",U203-_reported!U26)</f>
        <v/>
      </c>
      <c r="V204" s="34">
        <f>IF(_reported!V26="","",V203-_reported!V26)</f>
        <v/>
      </c>
      <c r="W204" s="34">
        <f>IF(_reported!W26="","",W203-_reported!W26)</f>
        <v/>
      </c>
      <c r="X204" s="34">
        <f>IF(_reported!X26="","",X203-_reported!X26)</f>
        <v/>
      </c>
      <c r="Y204" s="34">
        <f>IF(_reported!Y26="","",Y203-_reported!Y26)</f>
        <v/>
      </c>
      <c r="Z204" s="34">
        <f>IF(_reported!Z26="","",Z203-_reported!Z26)</f>
        <v/>
      </c>
      <c r="AA204" s="34">
        <f>IF(_reported!AA26="","",AA203-_reported!AA26)</f>
        <v/>
      </c>
      <c r="AB204" s="34">
        <f>IF(_reported!AB26="","",AB203-_reported!AB26)</f>
        <v/>
      </c>
      <c r="AC204" s="34">
        <f>IF(_reported!AC26="","",AC203-_reported!AC26)</f>
        <v/>
      </c>
      <c r="AN204" s="34">
        <f>IF(_reported!AN26="","",AN203-_reported!AN26)</f>
        <v/>
      </c>
      <c r="AO204" s="34">
        <f>IF(_reported!AO26="","",AO203-_reported!AO26)</f>
        <v/>
      </c>
      <c r="AP204" s="34">
        <f>IF(_reported!AP26="","",AP203-_reported!AP26)</f>
        <v/>
      </c>
      <c r="AQ204" s="34">
        <f>IF(_reported!AQ26="","",AQ203-_reported!AQ26)</f>
        <v/>
      </c>
      <c r="AR204" s="34">
        <f>IF(_reported!AR26="","",AR203-_reported!AR26)</f>
        <v/>
      </c>
    </row>
    <row r="205"/>
    <row r="206">
      <c r="C206" s="9" t="inlineStr">
        <is>
          <t>Effect of Foreign Currency Translation</t>
        </is>
      </c>
      <c r="G206" s="28" t="n">
        <v>-2.895</v>
      </c>
      <c r="H206" s="28" t="n">
        <v>5.041</v>
      </c>
      <c r="I206" s="28" t="n">
        <v>1.808</v>
      </c>
      <c r="J206" s="28" t="n">
        <v>0.241</v>
      </c>
      <c r="K206" s="28" t="n">
        <v>-3.71</v>
      </c>
      <c r="L206" s="28" t="n">
        <v>-5.258</v>
      </c>
      <c r="M206" s="28" t="n">
        <v>-9.336</v>
      </c>
      <c r="N206" s="28" t="n">
        <v>2.6</v>
      </c>
      <c r="O206" s="28" t="n">
        <v>-4.693</v>
      </c>
      <c r="P206" s="28" t="n">
        <v>8.611000000000001</v>
      </c>
      <c r="Q206" s="28" t="n">
        <v>-1.865</v>
      </c>
      <c r="R206" s="28" t="n">
        <v>32.33</v>
      </c>
      <c r="S206" s="28" t="n">
        <v>6.194</v>
      </c>
      <c r="T206" s="28" t="n">
        <v>-2.448</v>
      </c>
      <c r="U206" s="28" t="n">
        <v>1.116</v>
      </c>
      <c r="V206" s="28" t="n">
        <v>0.096</v>
      </c>
      <c r="W206" s="28" t="n">
        <v>-2.632</v>
      </c>
      <c r="X206" s="28" t="n">
        <v>1.808</v>
      </c>
      <c r="Y206" s="28" t="n">
        <v>6.814</v>
      </c>
      <c r="Z206" s="28" t="n">
        <v>-3.979</v>
      </c>
      <c r="AA206" s="28" t="n">
        <v>1.05</v>
      </c>
      <c r="AB206" s="28" t="n">
        <v>4.242</v>
      </c>
      <c r="AC206" s="28" t="n">
        <v>3.12</v>
      </c>
      <c r="AD206" s="35" t="n">
        <v>0</v>
      </c>
      <c r="AE206" s="35" t="n">
        <v>0</v>
      </c>
      <c r="AF206" s="35" t="n">
        <v>0</v>
      </c>
      <c r="AG206" s="35" t="n">
        <v>0</v>
      </c>
      <c r="AH206" s="35" t="n">
        <v>0</v>
      </c>
      <c r="AI206" s="35" t="n">
        <v>0</v>
      </c>
      <c r="AJ206" s="35" t="n">
        <v>0</v>
      </c>
      <c r="AK206" s="35" t="n">
        <v>0</v>
      </c>
      <c r="AL206" s="35" t="n">
        <v>0</v>
      </c>
      <c r="AN206" s="28" t="n">
        <v>4.195</v>
      </c>
      <c r="AO206" s="28" t="n">
        <v>-15.704</v>
      </c>
      <c r="AP206" s="28" t="n">
        <v>34.383</v>
      </c>
      <c r="AQ206" s="28" t="n">
        <v>4.958</v>
      </c>
      <c r="AR206" s="28" t="n">
        <v>2.011</v>
      </c>
      <c r="AS206" s="29">
        <f>AA206+AB206+AC206+AD206</f>
        <v/>
      </c>
      <c r="AT206" s="29">
        <f>AE206+AF206+AG206+AH206</f>
        <v/>
      </c>
      <c r="AU206" s="29">
        <f>AI206+AJ206+AK206+AL206</f>
        <v/>
      </c>
      <c r="AV206" s="35" t="n">
        <v>0</v>
      </c>
      <c r="AW206" s="35" t="n">
        <v>0</v>
      </c>
    </row>
    <row r="207">
      <c r="B207" s="6" t="inlineStr">
        <is>
          <t>Net Change in Cash</t>
        </is>
      </c>
      <c r="G207" s="32">
        <f>G182+G191+G203+G206</f>
        <v/>
      </c>
      <c r="H207" s="32">
        <f>H182+H191+H203+H206</f>
        <v/>
      </c>
      <c r="I207" s="32">
        <f>I182+I191+I203+I206</f>
        <v/>
      </c>
      <c r="J207" s="32">
        <f>J182+J191+J203+J206</f>
        <v/>
      </c>
      <c r="K207" s="32">
        <f>K182+K191+K203+K206</f>
        <v/>
      </c>
      <c r="L207" s="32">
        <f>L182+L191+L203+L206</f>
        <v/>
      </c>
      <c r="M207" s="32">
        <f>M182+M191+M203+M206</f>
        <v/>
      </c>
      <c r="N207" s="32">
        <f>N182+N191+N203+N206</f>
        <v/>
      </c>
      <c r="O207" s="32">
        <f>O182+O191+O203+O206</f>
        <v/>
      </c>
      <c r="P207" s="32">
        <f>P182+P191+P203+P206</f>
        <v/>
      </c>
      <c r="Q207" s="32">
        <f>Q182+Q191+Q203+Q206</f>
        <v/>
      </c>
      <c r="R207" s="32">
        <f>R182+R191+R203+R206</f>
        <v/>
      </c>
      <c r="S207" s="32">
        <f>S182+S191+S203+S206</f>
        <v/>
      </c>
      <c r="T207" s="32">
        <f>T182+T191+T203+T206</f>
        <v/>
      </c>
      <c r="U207" s="32">
        <f>U182+U191+U203+U206</f>
        <v/>
      </c>
      <c r="V207" s="32">
        <f>V182+V191+V203+V206</f>
        <v/>
      </c>
      <c r="W207" s="32">
        <f>W182+W191+W203+W206</f>
        <v/>
      </c>
      <c r="X207" s="32">
        <f>X182+X191+X203+X206</f>
        <v/>
      </c>
      <c r="Y207" s="32">
        <f>Y182+Y191+Y203+Y206</f>
        <v/>
      </c>
      <c r="Z207" s="32">
        <f>Z182+Z191+Z203+Z206</f>
        <v/>
      </c>
      <c r="AA207" s="32">
        <f>AA182+AA191+AA203+AA206</f>
        <v/>
      </c>
      <c r="AB207" s="32">
        <f>AB182+AB191+AB203+AB206</f>
        <v/>
      </c>
      <c r="AC207" s="32">
        <f>AC182+AC191+AC203+AC206</f>
        <v/>
      </c>
      <c r="AD207" s="32">
        <f>AD182+AD191+AD203+AD206</f>
        <v/>
      </c>
      <c r="AE207" s="32">
        <f>AE182+AE191+AE203+AE206</f>
        <v/>
      </c>
      <c r="AF207" s="32">
        <f>AF182+AF191+AF203+AF206</f>
        <v/>
      </c>
      <c r="AG207" s="32">
        <f>AG182+AG191+AG203+AG206</f>
        <v/>
      </c>
      <c r="AH207" s="32">
        <f>AH182+AH191+AH203+AH206</f>
        <v/>
      </c>
      <c r="AI207" s="32">
        <f>AI182+AI191+AI203+AI206</f>
        <v/>
      </c>
      <c r="AJ207" s="32">
        <f>AJ182+AJ191+AJ203+AJ206</f>
        <v/>
      </c>
      <c r="AK207" s="32">
        <f>AK182+AK191+AK203+AK206</f>
        <v/>
      </c>
      <c r="AL207" s="32">
        <f>AL182+AL191+AL203+AL206</f>
        <v/>
      </c>
      <c r="AN207" s="32">
        <f>AN182+AN191+AN203+AN206</f>
        <v/>
      </c>
      <c r="AO207" s="32">
        <f>AO182+AO191+AO203+AO206</f>
        <v/>
      </c>
      <c r="AP207" s="32">
        <f>AP182+AP191+AP203+AP206</f>
        <v/>
      </c>
      <c r="AQ207" s="32">
        <f>AQ182+AQ191+AQ203+AQ206</f>
        <v/>
      </c>
      <c r="AR207" s="32">
        <f>AR182+AR191+AR203+AR206</f>
        <v/>
      </c>
      <c r="AS207" s="33">
        <f>AA207+AB207+AC207+AD207</f>
        <v/>
      </c>
      <c r="AT207" s="33">
        <f>AE207+AF207+AG207+AH207</f>
        <v/>
      </c>
      <c r="AU207" s="33">
        <f>AI207+AJ207+AK207+AL207</f>
        <v/>
      </c>
      <c r="AV207" s="32">
        <f>AV182+AV191+AV203+AV206</f>
        <v/>
      </c>
      <c r="AW207" s="32">
        <f>AW182+AW191+AW203+AW206</f>
        <v/>
      </c>
    </row>
    <row r="208">
      <c r="D208" s="3" t="inlineStr">
        <is>
          <t>Recon: Net Change in Cash</t>
        </is>
      </c>
      <c r="G208" s="34">
        <f>IF(_reported!G27="","",G207-_reported!G27)</f>
        <v/>
      </c>
      <c r="H208" s="34">
        <f>IF(_reported!H27="","",H207-_reported!H27)</f>
        <v/>
      </c>
      <c r="I208" s="34">
        <f>IF(_reported!I27="","",I207-_reported!I27)</f>
        <v/>
      </c>
      <c r="J208" s="34">
        <f>IF(_reported!J27="","",J207-_reported!J27)</f>
        <v/>
      </c>
      <c r="K208" s="34">
        <f>IF(_reported!K27="","",K207-_reported!K27)</f>
        <v/>
      </c>
      <c r="L208" s="34">
        <f>IF(_reported!L27="","",L207-_reported!L27)</f>
        <v/>
      </c>
      <c r="M208" s="34">
        <f>IF(_reported!M27="","",M207-_reported!M27)</f>
        <v/>
      </c>
      <c r="N208" s="34">
        <f>IF(_reported!N27="","",N207-_reported!N27)</f>
        <v/>
      </c>
      <c r="O208" s="34">
        <f>IF(_reported!O27="","",O207-_reported!O27)</f>
        <v/>
      </c>
      <c r="P208" s="34">
        <f>IF(_reported!P27="","",P207-_reported!P27)</f>
        <v/>
      </c>
      <c r="Q208" s="34">
        <f>IF(_reported!Q27="","",Q207-_reported!Q27)</f>
        <v/>
      </c>
      <c r="R208" s="34">
        <f>IF(_reported!R27="","",R207-_reported!R27)</f>
        <v/>
      </c>
      <c r="S208" s="34">
        <f>IF(_reported!S27="","",S207-_reported!S27)</f>
        <v/>
      </c>
      <c r="T208" s="34">
        <f>IF(_reported!T27="","",T207-_reported!T27)</f>
        <v/>
      </c>
      <c r="U208" s="34">
        <f>IF(_reported!U27="","",U207-_reported!U27)</f>
        <v/>
      </c>
      <c r="V208" s="34">
        <f>IF(_reported!V27="","",V207-_reported!V27)</f>
        <v/>
      </c>
      <c r="W208" s="34">
        <f>IF(_reported!W27="","",W207-_reported!W27)</f>
        <v/>
      </c>
      <c r="X208" s="34">
        <f>IF(_reported!X27="","",X207-_reported!X27)</f>
        <v/>
      </c>
      <c r="Y208" s="34">
        <f>IF(_reported!Y27="","",Y207-_reported!Y27)</f>
        <v/>
      </c>
      <c r="Z208" s="34">
        <f>IF(_reported!Z27="","",Z207-_reported!Z27)</f>
        <v/>
      </c>
      <c r="AA208" s="34">
        <f>IF(_reported!AA27="","",AA207-_reported!AA27)</f>
        <v/>
      </c>
      <c r="AB208" s="34">
        <f>IF(_reported!AB27="","",AB207-_reported!AB27)</f>
        <v/>
      </c>
      <c r="AC208" s="34">
        <f>IF(_reported!AC27="","",AC207-_reported!AC27)</f>
        <v/>
      </c>
      <c r="AN208" s="34">
        <f>IF(_reported!AN27="","",AN207-_reported!AN27)</f>
        <v/>
      </c>
      <c r="AO208" s="34">
        <f>IF(_reported!AO27="","",AO207-_reported!AO27)</f>
        <v/>
      </c>
      <c r="AP208" s="34">
        <f>IF(_reported!AP27="","",AP207-_reported!AP27)</f>
        <v/>
      </c>
      <c r="AQ208" s="34">
        <f>IF(_reported!AQ27="","",AQ207-_reported!AQ27)</f>
        <v/>
      </c>
      <c r="AR208" s="34">
        <f>IF(_reported!AR27="","",AR207-_reported!AR27)</f>
        <v/>
      </c>
    </row>
    <row r="209"/>
    <row r="210">
      <c r="C210" s="9" t="inlineStr">
        <is>
          <t>Beginning Cash</t>
        </is>
      </c>
      <c r="G210" s="28" t="n">
        <v>477.718</v>
      </c>
      <c r="H210" s="28" t="n">
        <v>605.732</v>
      </c>
      <c r="I210" s="28" t="n">
        <v>616.403</v>
      </c>
      <c r="J210" s="28" t="n">
        <v>911.89</v>
      </c>
      <c r="K210" s="28" t="n">
        <v>1048.26</v>
      </c>
      <c r="L210" s="28" t="n">
        <v>1298.373</v>
      </c>
      <c r="M210" s="28" t="n">
        <v>971.651</v>
      </c>
      <c r="N210" s="28" t="n">
        <v>1454.818</v>
      </c>
      <c r="O210" s="28" t="n">
        <v>1384.236</v>
      </c>
      <c r="P210" s="28" t="n">
        <v>1539.391</v>
      </c>
      <c r="Q210" s="28" t="n">
        <v>1660.952</v>
      </c>
      <c r="R210" s="28" t="n">
        <v>2114.183</v>
      </c>
      <c r="S210" s="28" t="n">
        <v>957.395</v>
      </c>
      <c r="T210" s="28" t="n">
        <v>2581.567</v>
      </c>
      <c r="U210" s="28" t="n">
        <v>1256.948</v>
      </c>
      <c r="V210" s="28" t="n">
        <v>1089.995</v>
      </c>
      <c r="W210" s="28" t="n">
        <v>1514.111</v>
      </c>
      <c r="X210" s="28" t="n">
        <v>3698.118</v>
      </c>
      <c r="Y210" s="28" t="n">
        <v>3338.909</v>
      </c>
      <c r="Z210" s="28" t="n">
        <v>2366.499</v>
      </c>
      <c r="AA210" s="28" t="n">
        <v>2780.531</v>
      </c>
      <c r="AB210" s="28" t="n">
        <v>5233.59</v>
      </c>
      <c r="AC210" s="28" t="n">
        <v>5101.821</v>
      </c>
      <c r="AD210" s="29">
        <f>AC211</f>
        <v/>
      </c>
      <c r="AE210" s="29">
        <f>AD211</f>
        <v/>
      </c>
      <c r="AF210" s="29">
        <f>AE211</f>
        <v/>
      </c>
      <c r="AG210" s="29">
        <f>AF211</f>
        <v/>
      </c>
      <c r="AH210" s="29">
        <f>AG211</f>
        <v/>
      </c>
      <c r="AI210" s="29">
        <f>AH211</f>
        <v/>
      </c>
      <c r="AJ210" s="29">
        <f>AI211</f>
        <v/>
      </c>
      <c r="AK210" s="29">
        <f>AJ211</f>
        <v/>
      </c>
      <c r="AL210" s="29">
        <f>AK211</f>
        <v/>
      </c>
      <c r="AN210" s="28" t="n">
        <v>477.718</v>
      </c>
      <c r="AO210" s="28" t="n">
        <v>1048.26</v>
      </c>
      <c r="AP210" s="28" t="n">
        <v>1384.236</v>
      </c>
      <c r="AQ210" s="28" t="n">
        <v>957.395</v>
      </c>
      <c r="AR210" s="28" t="n">
        <v>1514.111</v>
      </c>
      <c r="AS210" s="29">
        <f>AA210</f>
        <v/>
      </c>
      <c r="AT210" s="29">
        <f>AE210</f>
        <v/>
      </c>
      <c r="AU210" s="29">
        <f>AI210</f>
        <v/>
      </c>
      <c r="AV210" s="29">
        <f>AU211</f>
        <v/>
      </c>
      <c r="AW210" s="29">
        <f>AV211</f>
        <v/>
      </c>
    </row>
    <row r="211">
      <c r="A211" s="12" t="inlineStr">
        <is>
          <t>x</t>
        </is>
      </c>
      <c r="B211" s="6" t="inlineStr">
        <is>
          <t>Ending Cash</t>
        </is>
      </c>
      <c r="G211" s="32">
        <f>G210+G207</f>
        <v/>
      </c>
      <c r="H211" s="32">
        <f>H210+H207</f>
        <v/>
      </c>
      <c r="I211" s="32">
        <f>I210+I207</f>
        <v/>
      </c>
      <c r="J211" s="32">
        <f>J210+J207</f>
        <v/>
      </c>
      <c r="K211" s="32">
        <f>K210+K207</f>
        <v/>
      </c>
      <c r="L211" s="32">
        <f>L210+L207</f>
        <v/>
      </c>
      <c r="M211" s="32">
        <f>M210+M207</f>
        <v/>
      </c>
      <c r="N211" s="32">
        <f>N210+N207</f>
        <v/>
      </c>
      <c r="O211" s="32">
        <f>O210+O207</f>
        <v/>
      </c>
      <c r="P211" s="32">
        <f>P210+P207</f>
        <v/>
      </c>
      <c r="Q211" s="32">
        <f>Q210+Q207</f>
        <v/>
      </c>
      <c r="R211" s="32">
        <f>R210+R207</f>
        <v/>
      </c>
      <c r="S211" s="32">
        <f>S210+S207</f>
        <v/>
      </c>
      <c r="T211" s="32">
        <f>T210+T207</f>
        <v/>
      </c>
      <c r="U211" s="32">
        <f>U210+U207</f>
        <v/>
      </c>
      <c r="V211" s="32">
        <f>V210+V207</f>
        <v/>
      </c>
      <c r="W211" s="32">
        <f>W210+W207</f>
        <v/>
      </c>
      <c r="X211" s="32">
        <f>X210+X207</f>
        <v/>
      </c>
      <c r="Y211" s="32">
        <f>Y210+Y207</f>
        <v/>
      </c>
      <c r="Z211" s="32">
        <f>Z210+Z207</f>
        <v/>
      </c>
      <c r="AA211" s="32">
        <f>AA210+AA207</f>
        <v/>
      </c>
      <c r="AB211" s="32">
        <f>AB210+AB207</f>
        <v/>
      </c>
      <c r="AC211" s="32">
        <f>AC210+AC207</f>
        <v/>
      </c>
      <c r="AD211" s="32">
        <f>AD210+AD207</f>
        <v/>
      </c>
      <c r="AE211" s="32">
        <f>AE210+AE207</f>
        <v/>
      </c>
      <c r="AF211" s="32">
        <f>AF210+AF207</f>
        <v/>
      </c>
      <c r="AG211" s="32">
        <f>AG210+AG207</f>
        <v/>
      </c>
      <c r="AH211" s="32">
        <f>AH210+AH207</f>
        <v/>
      </c>
      <c r="AI211" s="32">
        <f>AI210+AI207</f>
        <v/>
      </c>
      <c r="AJ211" s="32">
        <f>AJ210+AJ207</f>
        <v/>
      </c>
      <c r="AK211" s="32">
        <f>AK210+AK207</f>
        <v/>
      </c>
      <c r="AL211" s="32">
        <f>AL210+AL207</f>
        <v/>
      </c>
      <c r="AN211" s="32">
        <f>AN210+AN207</f>
        <v/>
      </c>
      <c r="AO211" s="32">
        <f>AO210+AO207</f>
        <v/>
      </c>
      <c r="AP211" s="32">
        <f>AP210+AP207</f>
        <v/>
      </c>
      <c r="AQ211" s="32">
        <f>AQ210+AQ207</f>
        <v/>
      </c>
      <c r="AR211" s="32">
        <f>AR210+AR207</f>
        <v/>
      </c>
      <c r="AS211" s="33">
        <f>AD211</f>
        <v/>
      </c>
      <c r="AT211" s="33">
        <f>AH211</f>
        <v/>
      </c>
      <c r="AU211" s="33">
        <f>AL211</f>
        <v/>
      </c>
      <c r="AV211" s="32">
        <f>AV210+AV207</f>
        <v/>
      </c>
      <c r="AW211" s="32">
        <f>AW210+AW207</f>
        <v/>
      </c>
    </row>
    <row r="212">
      <c r="D212" s="3" t="inlineStr">
        <is>
          <t>Recon: Cash Tie-out (CF Ending Cash - BS Cash)</t>
        </is>
      </c>
      <c r="G212" s="34">
        <f>G211-G85</f>
        <v/>
      </c>
      <c r="H212" s="34">
        <f>H211-H85</f>
        <v/>
      </c>
      <c r="I212" s="34">
        <f>I211-I85</f>
        <v/>
      </c>
      <c r="J212" s="34">
        <f>J211-J85</f>
        <v/>
      </c>
      <c r="K212" s="34">
        <f>K211-K85</f>
        <v/>
      </c>
      <c r="L212" s="34">
        <f>L211-L85</f>
        <v/>
      </c>
      <c r="M212" s="34">
        <f>M211-M85</f>
        <v/>
      </c>
      <c r="N212" s="34">
        <f>N211-N85</f>
        <v/>
      </c>
      <c r="O212" s="34">
        <f>O211-O85</f>
        <v/>
      </c>
      <c r="P212" s="34">
        <f>P211-P85</f>
        <v/>
      </c>
      <c r="Q212" s="34">
        <f>Q211-Q85</f>
        <v/>
      </c>
      <c r="R212" s="34">
        <f>R211-R85</f>
        <v/>
      </c>
      <c r="S212" s="34">
        <f>S211-S85</f>
        <v/>
      </c>
      <c r="T212" s="34">
        <f>T211-T85</f>
        <v/>
      </c>
      <c r="U212" s="34">
        <f>U211-U85</f>
        <v/>
      </c>
      <c r="V212" s="34">
        <f>V211-V85</f>
        <v/>
      </c>
      <c r="W212" s="34">
        <f>W211-W85</f>
        <v/>
      </c>
      <c r="X212" s="34">
        <f>X211-X85</f>
        <v/>
      </c>
      <c r="Y212" s="34">
        <f>Y211-Y85</f>
        <v/>
      </c>
      <c r="Z212" s="34">
        <f>Z211-Z85</f>
        <v/>
      </c>
      <c r="AA212" s="34">
        <f>AA211-AA85</f>
        <v/>
      </c>
      <c r="AB212" s="34">
        <f>AB211-AB85</f>
        <v/>
      </c>
      <c r="AC212" s="34">
        <f>AC211-AC85</f>
        <v/>
      </c>
      <c r="AD212" s="37">
        <f>AD211-AD85</f>
        <v/>
      </c>
      <c r="AE212" s="37">
        <f>AE211-AE85</f>
        <v/>
      </c>
      <c r="AF212" s="37">
        <f>AF211-AF85</f>
        <v/>
      </c>
      <c r="AG212" s="37">
        <f>AG211-AG85</f>
        <v/>
      </c>
      <c r="AH212" s="37">
        <f>AH211-AH85</f>
        <v/>
      </c>
      <c r="AI212" s="37">
        <f>AI211-AI85</f>
        <v/>
      </c>
      <c r="AJ212" s="37">
        <f>AJ211-AJ85</f>
        <v/>
      </c>
      <c r="AK212" s="37">
        <f>AK211-AK85</f>
        <v/>
      </c>
      <c r="AL212" s="37">
        <f>AL211-AL85</f>
        <v/>
      </c>
      <c r="AN212" s="34">
        <f>AN211-AN85</f>
        <v/>
      </c>
      <c r="AO212" s="34">
        <f>AO211-AO85</f>
        <v/>
      </c>
      <c r="AP212" s="34">
        <f>AP211-AP85</f>
        <v/>
      </c>
      <c r="AQ212" s="34">
        <f>AQ211-AQ85</f>
        <v/>
      </c>
      <c r="AR212" s="34">
        <f>AR211-AR85</f>
        <v/>
      </c>
      <c r="AS212" s="37">
        <f>AS211-AS85</f>
        <v/>
      </c>
      <c r="AT212" s="37">
        <f>AT211-AT85</f>
        <v/>
      </c>
      <c r="AU212" s="37">
        <f>AU211-AU85</f>
        <v/>
      </c>
      <c r="AV212" s="37">
        <f>AV211-AV85</f>
        <v/>
      </c>
      <c r="AW212" s="37">
        <f>AW211-AW85</f>
        <v/>
      </c>
    </row>
    <row r="213"/>
    <row r="214"/>
    <row r="215">
      <c r="B215" s="22" t="inlineStr">
        <is>
          <t>Cash Flow Ratios &amp; Assumptions</t>
        </is>
      </c>
      <c r="C215" s="22" t="n"/>
      <c r="D215" s="22" t="n"/>
      <c r="E215" s="22" t="n"/>
      <c r="F215" s="22" t="n"/>
      <c r="G215" s="22" t="n"/>
      <c r="H215" s="22" t="n"/>
      <c r="I215" s="22" t="n"/>
      <c r="J215" s="22" t="n"/>
      <c r="K215" s="22" t="n"/>
      <c r="L215" s="22" t="n"/>
      <c r="M215" s="22" t="n"/>
      <c r="N215" s="22" t="n"/>
      <c r="O215" s="22" t="n"/>
      <c r="P215" s="22" t="n"/>
      <c r="Q215" s="22" t="n"/>
      <c r="R215" s="22" t="n"/>
      <c r="S215" s="22" t="n"/>
      <c r="T215" s="22" t="n"/>
      <c r="U215" s="22" t="n"/>
      <c r="V215" s="22" t="n"/>
      <c r="W215" s="22" t="n"/>
      <c r="X215" s="22" t="n"/>
      <c r="Y215" s="22" t="n"/>
      <c r="Z215" s="22" t="n"/>
      <c r="AA215" s="22" t="n"/>
      <c r="AB215" s="22" t="n"/>
      <c r="AC215" s="22" t="n"/>
      <c r="AD215" s="22" t="n"/>
      <c r="AE215" s="22" t="n"/>
      <c r="AF215" s="22" t="n"/>
      <c r="AG215" s="22" t="n"/>
      <c r="AH215" s="22" t="n"/>
      <c r="AI215" s="22" t="n"/>
      <c r="AJ215" s="22" t="n"/>
      <c r="AK215" s="22" t="n"/>
      <c r="AL215" s="22" t="n"/>
      <c r="AN215" s="22" t="n"/>
      <c r="AO215" s="22" t="n"/>
      <c r="AP215" s="22" t="n"/>
      <c r="AQ215" s="22" t="n"/>
      <c r="AR215" s="22" t="n"/>
      <c r="AS215" s="22" t="n"/>
      <c r="AT215" s="22" t="n"/>
      <c r="AU215" s="22" t="n"/>
      <c r="AV215" s="22" t="n"/>
      <c r="AW215" s="22" t="n"/>
    </row>
    <row r="216"/>
    <row r="217">
      <c r="D217" s="6" t="inlineStr">
        <is>
          <t>Free Cash Flow (CFO + Capex)</t>
        </is>
      </c>
      <c r="G217" s="47">
        <f>G182+G185</f>
        <v/>
      </c>
      <c r="H217" s="47">
        <f>H182+H185</f>
        <v/>
      </c>
      <c r="I217" s="47">
        <f>I182+I185</f>
        <v/>
      </c>
      <c r="J217" s="47">
        <f>J182+J185</f>
        <v/>
      </c>
      <c r="K217" s="47">
        <f>K182+K185</f>
        <v/>
      </c>
      <c r="L217" s="47">
        <f>L182+L185</f>
        <v/>
      </c>
      <c r="M217" s="47">
        <f>M182+M185</f>
        <v/>
      </c>
      <c r="N217" s="47">
        <f>N182+N185</f>
        <v/>
      </c>
      <c r="O217" s="47">
        <f>O182+O185</f>
        <v/>
      </c>
      <c r="P217" s="47">
        <f>P182+P185</f>
        <v/>
      </c>
      <c r="Q217" s="47">
        <f>Q182+Q185</f>
        <v/>
      </c>
      <c r="R217" s="47">
        <f>R182+R185</f>
        <v/>
      </c>
      <c r="S217" s="47">
        <f>S182+S185</f>
        <v/>
      </c>
      <c r="T217" s="47">
        <f>T182+T185</f>
        <v/>
      </c>
      <c r="U217" s="47">
        <f>U182+U185</f>
        <v/>
      </c>
      <c r="V217" s="47">
        <f>V182+V185</f>
        <v/>
      </c>
      <c r="W217" s="47">
        <f>W182+W185</f>
        <v/>
      </c>
      <c r="X217" s="47">
        <f>X182+X185</f>
        <v/>
      </c>
      <c r="Y217" s="47">
        <f>Y182+Y185</f>
        <v/>
      </c>
      <c r="Z217" s="47">
        <f>Z182+Z185</f>
        <v/>
      </c>
      <c r="AA217" s="47">
        <f>AA182+AA185</f>
        <v/>
      </c>
      <c r="AB217" s="47">
        <f>AB182+AB185</f>
        <v/>
      </c>
      <c r="AC217" s="47">
        <f>AC182+AC185</f>
        <v/>
      </c>
      <c r="AD217" s="33">
        <f>AD182+AD185</f>
        <v/>
      </c>
      <c r="AE217" s="33">
        <f>AE182+AE185</f>
        <v/>
      </c>
      <c r="AF217" s="33">
        <f>AF182+AF185</f>
        <v/>
      </c>
      <c r="AG217" s="33">
        <f>AG182+AG185</f>
        <v/>
      </c>
      <c r="AH217" s="33">
        <f>AH182+AH185</f>
        <v/>
      </c>
      <c r="AI217" s="33">
        <f>AI182+AI185</f>
        <v/>
      </c>
      <c r="AJ217" s="33">
        <f>AJ182+AJ185</f>
        <v/>
      </c>
      <c r="AK217" s="33">
        <f>AK182+AK185</f>
        <v/>
      </c>
      <c r="AL217" s="33">
        <f>AL182+AL185</f>
        <v/>
      </c>
      <c r="AN217" s="47">
        <f>AN182+AN185</f>
        <v/>
      </c>
      <c r="AO217" s="47">
        <f>AO182+AO185</f>
        <v/>
      </c>
      <c r="AP217" s="47">
        <f>AP182+AP185</f>
        <v/>
      </c>
      <c r="AQ217" s="47">
        <f>AQ182+AQ185</f>
        <v/>
      </c>
      <c r="AR217" s="47">
        <f>AR182+AR185</f>
        <v/>
      </c>
      <c r="AS217" s="33">
        <f>AS182+AS185</f>
        <v/>
      </c>
      <c r="AT217" s="33">
        <f>AT182+AT185</f>
        <v/>
      </c>
      <c r="AU217" s="33">
        <f>AU182+AU185</f>
        <v/>
      </c>
      <c r="AV217" s="33">
        <f>AV182+AV185</f>
        <v/>
      </c>
      <c r="AW217" s="33">
        <f>AW182+AW185</f>
        <v/>
      </c>
    </row>
    <row r="218">
      <c r="D218" s="6" t="inlineStr">
        <is>
          <t>EBITDA (Operating Income + D&amp;A per CF)</t>
        </is>
      </c>
      <c r="G218" s="47">
        <f>G20+G164</f>
        <v/>
      </c>
      <c r="H218" s="47">
        <f>H20+H164</f>
        <v/>
      </c>
      <c r="I218" s="47">
        <f>I20+I164</f>
        <v/>
      </c>
      <c r="J218" s="47">
        <f>J20+J164</f>
        <v/>
      </c>
      <c r="K218" s="47">
        <f>K20+K164</f>
        <v/>
      </c>
      <c r="L218" s="47">
        <f>L20+L164</f>
        <v/>
      </c>
      <c r="M218" s="47">
        <f>M20+M164</f>
        <v/>
      </c>
      <c r="N218" s="47">
        <f>N20+N164</f>
        <v/>
      </c>
      <c r="O218" s="47">
        <f>O20+O164</f>
        <v/>
      </c>
      <c r="P218" s="47">
        <f>P20+P164</f>
        <v/>
      </c>
      <c r="Q218" s="47">
        <f>Q20+Q164</f>
        <v/>
      </c>
      <c r="R218" s="47">
        <f>R20+R164</f>
        <v/>
      </c>
      <c r="S218" s="47">
        <f>S20+S164</f>
        <v/>
      </c>
      <c r="T218" s="47">
        <f>T20+T164</f>
        <v/>
      </c>
      <c r="U218" s="47">
        <f>U20+U164</f>
        <v/>
      </c>
      <c r="V218" s="47">
        <f>V20+V164</f>
        <v/>
      </c>
      <c r="W218" s="47">
        <f>W20+W164</f>
        <v/>
      </c>
      <c r="X218" s="47">
        <f>X20+X164</f>
        <v/>
      </c>
      <c r="Y218" s="47">
        <f>Y20+Y164</f>
        <v/>
      </c>
      <c r="Z218" s="47">
        <f>Z20+Z164</f>
        <v/>
      </c>
      <c r="AA218" s="47">
        <f>AA20+AA164</f>
        <v/>
      </c>
      <c r="AB218" s="47">
        <f>AB20+AB164</f>
        <v/>
      </c>
      <c r="AC218" s="47">
        <f>AC20+AC164</f>
        <v/>
      </c>
      <c r="AD218" s="33">
        <f>AD20+AD164</f>
        <v/>
      </c>
      <c r="AE218" s="33">
        <f>AE20+AE164</f>
        <v/>
      </c>
      <c r="AF218" s="33">
        <f>AF20+AF164</f>
        <v/>
      </c>
      <c r="AG218" s="33">
        <f>AG20+AG164</f>
        <v/>
      </c>
      <c r="AH218" s="33">
        <f>AH20+AH164</f>
        <v/>
      </c>
      <c r="AI218" s="33">
        <f>AI20+AI164</f>
        <v/>
      </c>
      <c r="AJ218" s="33">
        <f>AJ20+AJ164</f>
        <v/>
      </c>
      <c r="AK218" s="33">
        <f>AK20+AK164</f>
        <v/>
      </c>
      <c r="AL218" s="33">
        <f>AL20+AL164</f>
        <v/>
      </c>
      <c r="AN218" s="47">
        <f>AN20+AN164</f>
        <v/>
      </c>
      <c r="AO218" s="47">
        <f>AO20+AO164</f>
        <v/>
      </c>
      <c r="AP218" s="47">
        <f>AP20+AP164</f>
        <v/>
      </c>
      <c r="AQ218" s="47">
        <f>AQ20+AQ164</f>
        <v/>
      </c>
      <c r="AR218" s="47">
        <f>AR20+AR164</f>
        <v/>
      </c>
      <c r="AS218" s="33">
        <f>AS20+AS164</f>
        <v/>
      </c>
      <c r="AT218" s="33">
        <f>AT20+AT164</f>
        <v/>
      </c>
      <c r="AU218" s="33">
        <f>AU20+AU164</f>
        <v/>
      </c>
      <c r="AV218" s="33">
        <f>AV20+AV164</f>
        <v/>
      </c>
      <c r="AW218" s="33">
        <f>AW20+AW164</f>
        <v/>
      </c>
    </row>
    <row r="219">
      <c r="D219" s="9" t="inlineStr">
        <is>
          <t>EBITDA Margin</t>
        </is>
      </c>
      <c r="G219" s="39">
        <f>IFERROR((G20+G164)/G12,"")</f>
        <v/>
      </c>
      <c r="H219" s="39">
        <f>IFERROR((H20+H164)/H12,"")</f>
        <v/>
      </c>
      <c r="I219" s="39">
        <f>IFERROR((I20+I164)/I12,"")</f>
        <v/>
      </c>
      <c r="J219" s="39">
        <f>IFERROR((J20+J164)/J12,"")</f>
        <v/>
      </c>
      <c r="K219" s="39">
        <f>IFERROR((K20+K164)/K12,"")</f>
        <v/>
      </c>
      <c r="L219" s="39">
        <f>IFERROR((L20+L164)/L12,"")</f>
        <v/>
      </c>
      <c r="M219" s="39">
        <f>IFERROR((M20+M164)/M12,"")</f>
        <v/>
      </c>
      <c r="N219" s="39">
        <f>IFERROR((N20+N164)/N12,"")</f>
        <v/>
      </c>
      <c r="O219" s="39">
        <f>IFERROR((O20+O164)/O12,"")</f>
        <v/>
      </c>
      <c r="P219" s="39">
        <f>IFERROR((P20+P164)/P12,"")</f>
        <v/>
      </c>
      <c r="Q219" s="39">
        <f>IFERROR((Q20+Q164)/Q12,"")</f>
        <v/>
      </c>
      <c r="R219" s="39">
        <f>IFERROR((R20+R164)/R12,"")</f>
        <v/>
      </c>
      <c r="S219" s="39">
        <f>IFERROR((S20+S164)/S12,"")</f>
        <v/>
      </c>
      <c r="T219" s="39">
        <f>IFERROR((T20+T164)/T12,"")</f>
        <v/>
      </c>
      <c r="U219" s="39">
        <f>IFERROR((U20+U164)/U12,"")</f>
        <v/>
      </c>
      <c r="V219" s="39">
        <f>IFERROR((V20+V164)/V12,"")</f>
        <v/>
      </c>
      <c r="W219" s="39">
        <f>IFERROR((W20+W164)/W12,"")</f>
        <v/>
      </c>
      <c r="X219" s="39">
        <f>IFERROR((X20+X164)/X12,"")</f>
        <v/>
      </c>
      <c r="Y219" s="39">
        <f>IFERROR((Y20+Y164)/Y12,"")</f>
        <v/>
      </c>
      <c r="Z219" s="39">
        <f>IFERROR((Z20+Z164)/Z12,"")</f>
        <v/>
      </c>
      <c r="AA219" s="39">
        <f>IFERROR((AA20+AA164)/AA12,"")</f>
        <v/>
      </c>
      <c r="AB219" s="39">
        <f>IFERROR((AB20+AB164)/AB12,"")</f>
        <v/>
      </c>
      <c r="AC219" s="39">
        <f>IFERROR((AC20+AC164)/AC12,"")</f>
        <v/>
      </c>
      <c r="AD219" s="40">
        <f>IFERROR((AD20+AD164)/AD12,"")</f>
        <v/>
      </c>
      <c r="AE219" s="40">
        <f>IFERROR((AE20+AE164)/AE12,"")</f>
        <v/>
      </c>
      <c r="AF219" s="40">
        <f>IFERROR((AF20+AF164)/AF12,"")</f>
        <v/>
      </c>
      <c r="AG219" s="40">
        <f>IFERROR((AG20+AG164)/AG12,"")</f>
        <v/>
      </c>
      <c r="AH219" s="40">
        <f>IFERROR((AH20+AH164)/AH12,"")</f>
        <v/>
      </c>
      <c r="AI219" s="40">
        <f>IFERROR((AI20+AI164)/AI12,"")</f>
        <v/>
      </c>
      <c r="AJ219" s="40">
        <f>IFERROR((AJ20+AJ164)/AJ12,"")</f>
        <v/>
      </c>
      <c r="AK219" s="40">
        <f>IFERROR((AK20+AK164)/AK12,"")</f>
        <v/>
      </c>
      <c r="AL219" s="40">
        <f>IFERROR((AL20+AL164)/AL12,"")</f>
        <v/>
      </c>
      <c r="AN219" s="39">
        <f>IFERROR((AN20+AN164)/AN12,"")</f>
        <v/>
      </c>
      <c r="AO219" s="39">
        <f>IFERROR((AO20+AO164)/AO12,"")</f>
        <v/>
      </c>
      <c r="AP219" s="39">
        <f>IFERROR((AP20+AP164)/AP12,"")</f>
        <v/>
      </c>
      <c r="AQ219" s="39">
        <f>IFERROR((AQ20+AQ164)/AQ12,"")</f>
        <v/>
      </c>
      <c r="AR219" s="39">
        <f>IFERROR((AR20+AR164)/AR12,"")</f>
        <v/>
      </c>
      <c r="AS219" s="40">
        <f>IFERROR((AS20+AS164)/AS12,"")</f>
        <v/>
      </c>
      <c r="AT219" s="40">
        <f>IFERROR((AT20+AT164)/AT12,"")</f>
        <v/>
      </c>
      <c r="AU219" s="40">
        <f>IFERROR((AU20+AU164)/AU12,"")</f>
        <v/>
      </c>
      <c r="AV219" s="40">
        <f>IFERROR((AV20+AV164)/AV12,"")</f>
        <v/>
      </c>
      <c r="AW219" s="40">
        <f>IFERROR((AW20+AW164)/AW12,"")</f>
        <v/>
      </c>
    </row>
    <row r="220">
      <c r="D220" s="9" t="inlineStr">
        <is>
          <t>OCF Margin (CFO / Revenue)</t>
        </is>
      </c>
      <c r="G220" s="39">
        <f>IFERROR(G182/G12,"")</f>
        <v/>
      </c>
      <c r="H220" s="39">
        <f>IFERROR(H182/H12,"")</f>
        <v/>
      </c>
      <c r="I220" s="39">
        <f>IFERROR(I182/I12,"")</f>
        <v/>
      </c>
      <c r="J220" s="39">
        <f>IFERROR(J182/J12,"")</f>
        <v/>
      </c>
      <c r="K220" s="39">
        <f>IFERROR(K182/K12,"")</f>
        <v/>
      </c>
      <c r="L220" s="39">
        <f>IFERROR(L182/L12,"")</f>
        <v/>
      </c>
      <c r="M220" s="39">
        <f>IFERROR(M182/M12,"")</f>
        <v/>
      </c>
      <c r="N220" s="39">
        <f>IFERROR(N182/N12,"")</f>
        <v/>
      </c>
      <c r="O220" s="39">
        <f>IFERROR(O182/O12,"")</f>
        <v/>
      </c>
      <c r="P220" s="39">
        <f>IFERROR(P182/P12,"")</f>
        <v/>
      </c>
      <c r="Q220" s="39">
        <f>IFERROR(Q182/Q12,"")</f>
        <v/>
      </c>
      <c r="R220" s="39">
        <f>IFERROR(R182/R12,"")</f>
        <v/>
      </c>
      <c r="S220" s="39">
        <f>IFERROR(S182/S12,"")</f>
        <v/>
      </c>
      <c r="T220" s="39">
        <f>IFERROR(T182/T12,"")</f>
        <v/>
      </c>
      <c r="U220" s="39">
        <f>IFERROR(U182/U12,"")</f>
        <v/>
      </c>
      <c r="V220" s="39">
        <f>IFERROR(V182/V12,"")</f>
        <v/>
      </c>
      <c r="W220" s="39">
        <f>IFERROR(W182/W12,"")</f>
        <v/>
      </c>
      <c r="X220" s="39">
        <f>IFERROR(X182/X12,"")</f>
        <v/>
      </c>
      <c r="Y220" s="39">
        <f>IFERROR(Y182/Y12,"")</f>
        <v/>
      </c>
      <c r="Z220" s="39">
        <f>IFERROR(Z182/Z12,"")</f>
        <v/>
      </c>
      <c r="AA220" s="39">
        <f>IFERROR(AA182/AA12,"")</f>
        <v/>
      </c>
      <c r="AB220" s="39">
        <f>IFERROR(AB182/AB12,"")</f>
        <v/>
      </c>
      <c r="AC220" s="39">
        <f>IFERROR(AC182/AC12,"")</f>
        <v/>
      </c>
      <c r="AD220" s="40">
        <f>IFERROR(AD182/AD12,"")</f>
        <v/>
      </c>
      <c r="AE220" s="40">
        <f>IFERROR(AE182/AE12,"")</f>
        <v/>
      </c>
      <c r="AF220" s="40">
        <f>IFERROR(AF182/AF12,"")</f>
        <v/>
      </c>
      <c r="AG220" s="40">
        <f>IFERROR(AG182/AG12,"")</f>
        <v/>
      </c>
      <c r="AH220" s="40">
        <f>IFERROR(AH182/AH12,"")</f>
        <v/>
      </c>
      <c r="AI220" s="40">
        <f>IFERROR(AI182/AI12,"")</f>
        <v/>
      </c>
      <c r="AJ220" s="40">
        <f>IFERROR(AJ182/AJ12,"")</f>
        <v/>
      </c>
      <c r="AK220" s="40">
        <f>IFERROR(AK182/AK12,"")</f>
        <v/>
      </c>
      <c r="AL220" s="40">
        <f>IFERROR(AL182/AL12,"")</f>
        <v/>
      </c>
      <c r="AN220" s="39">
        <f>IFERROR(AN182/AN12,"")</f>
        <v/>
      </c>
      <c r="AO220" s="39">
        <f>IFERROR(AO182/AO12,"")</f>
        <v/>
      </c>
      <c r="AP220" s="39">
        <f>IFERROR(AP182/AP12,"")</f>
        <v/>
      </c>
      <c r="AQ220" s="39">
        <f>IFERROR(AQ182/AQ12,"")</f>
        <v/>
      </c>
      <c r="AR220" s="39">
        <f>IFERROR(AR182/AR12,"")</f>
        <v/>
      </c>
      <c r="AS220" s="40">
        <f>IFERROR(AS182/AS12,"")</f>
        <v/>
      </c>
      <c r="AT220" s="40">
        <f>IFERROR(AT182/AT12,"")</f>
        <v/>
      </c>
      <c r="AU220" s="40">
        <f>IFERROR(AU182/AU12,"")</f>
        <v/>
      </c>
      <c r="AV220" s="40">
        <f>IFERROR(AV182/AV12,"")</f>
        <v/>
      </c>
      <c r="AW220" s="40">
        <f>IFERROR(AW182/AW12,"")</f>
        <v/>
      </c>
    </row>
    <row r="221">
      <c r="D221" s="9" t="inlineStr">
        <is>
          <t>FCF Margin (FCF / Revenue)</t>
        </is>
      </c>
      <c r="G221" s="39">
        <f>IFERROR((G182+G185)/G12,"")</f>
        <v/>
      </c>
      <c r="H221" s="39">
        <f>IFERROR((H182+H185)/H12,"")</f>
        <v/>
      </c>
      <c r="I221" s="39">
        <f>IFERROR((I182+I185)/I12,"")</f>
        <v/>
      </c>
      <c r="J221" s="39">
        <f>IFERROR((J182+J185)/J12,"")</f>
        <v/>
      </c>
      <c r="K221" s="39">
        <f>IFERROR((K182+K185)/K12,"")</f>
        <v/>
      </c>
      <c r="L221" s="39">
        <f>IFERROR((L182+L185)/L12,"")</f>
        <v/>
      </c>
      <c r="M221" s="39">
        <f>IFERROR((M182+M185)/M12,"")</f>
        <v/>
      </c>
      <c r="N221" s="39">
        <f>IFERROR((N182+N185)/N12,"")</f>
        <v/>
      </c>
      <c r="O221" s="39">
        <f>IFERROR((O182+O185)/O12,"")</f>
        <v/>
      </c>
      <c r="P221" s="39">
        <f>IFERROR((P182+P185)/P12,"")</f>
        <v/>
      </c>
      <c r="Q221" s="39">
        <f>IFERROR((Q182+Q185)/Q12,"")</f>
        <v/>
      </c>
      <c r="R221" s="39">
        <f>IFERROR((R182+R185)/R12,"")</f>
        <v/>
      </c>
      <c r="S221" s="39">
        <f>IFERROR((S182+S185)/S12,"")</f>
        <v/>
      </c>
      <c r="T221" s="39">
        <f>IFERROR((T182+T185)/T12,"")</f>
        <v/>
      </c>
      <c r="U221" s="39">
        <f>IFERROR((U182+U185)/U12,"")</f>
        <v/>
      </c>
      <c r="V221" s="39">
        <f>IFERROR((V182+V185)/V12,"")</f>
        <v/>
      </c>
      <c r="W221" s="39">
        <f>IFERROR((W182+W185)/W12,"")</f>
        <v/>
      </c>
      <c r="X221" s="39">
        <f>IFERROR((X182+X185)/X12,"")</f>
        <v/>
      </c>
      <c r="Y221" s="39">
        <f>IFERROR((Y182+Y185)/Y12,"")</f>
        <v/>
      </c>
      <c r="Z221" s="39">
        <f>IFERROR((Z182+Z185)/Z12,"")</f>
        <v/>
      </c>
      <c r="AA221" s="39">
        <f>IFERROR((AA182+AA185)/AA12,"")</f>
        <v/>
      </c>
      <c r="AB221" s="39">
        <f>IFERROR((AB182+AB185)/AB12,"")</f>
        <v/>
      </c>
      <c r="AC221" s="39">
        <f>IFERROR((AC182+AC185)/AC12,"")</f>
        <v/>
      </c>
      <c r="AD221" s="40">
        <f>IFERROR((AD182+AD185)/AD12,"")</f>
        <v/>
      </c>
      <c r="AE221" s="40">
        <f>IFERROR((AE182+AE185)/AE12,"")</f>
        <v/>
      </c>
      <c r="AF221" s="40">
        <f>IFERROR((AF182+AF185)/AF12,"")</f>
        <v/>
      </c>
      <c r="AG221" s="40">
        <f>IFERROR((AG182+AG185)/AG12,"")</f>
        <v/>
      </c>
      <c r="AH221" s="40">
        <f>IFERROR((AH182+AH185)/AH12,"")</f>
        <v/>
      </c>
      <c r="AI221" s="40">
        <f>IFERROR((AI182+AI185)/AI12,"")</f>
        <v/>
      </c>
      <c r="AJ221" s="40">
        <f>IFERROR((AJ182+AJ185)/AJ12,"")</f>
        <v/>
      </c>
      <c r="AK221" s="40">
        <f>IFERROR((AK182+AK185)/AK12,"")</f>
        <v/>
      </c>
      <c r="AL221" s="40">
        <f>IFERROR((AL182+AL185)/AL12,"")</f>
        <v/>
      </c>
      <c r="AN221" s="39">
        <f>IFERROR((AN182+AN185)/AN12,"")</f>
        <v/>
      </c>
      <c r="AO221" s="39">
        <f>IFERROR((AO182+AO185)/AO12,"")</f>
        <v/>
      </c>
      <c r="AP221" s="39">
        <f>IFERROR((AP182+AP185)/AP12,"")</f>
        <v/>
      </c>
      <c r="AQ221" s="39">
        <f>IFERROR((AQ182+AQ185)/AQ12,"")</f>
        <v/>
      </c>
      <c r="AR221" s="39">
        <f>IFERROR((AR182+AR185)/AR12,"")</f>
        <v/>
      </c>
      <c r="AS221" s="40">
        <f>IFERROR((AS182+AS185)/AS12,"")</f>
        <v/>
      </c>
      <c r="AT221" s="40">
        <f>IFERROR((AT182+AT185)/AT12,"")</f>
        <v/>
      </c>
      <c r="AU221" s="40">
        <f>IFERROR((AU182+AU185)/AU12,"")</f>
        <v/>
      </c>
      <c r="AV221" s="40">
        <f>IFERROR((AV182+AV185)/AV12,"")</f>
        <v/>
      </c>
      <c r="AW221" s="40">
        <f>IFERROR((AW182+AW185)/AW12,"")</f>
        <v/>
      </c>
    </row>
    <row r="222">
      <c r="D222" s="9" t="inlineStr">
        <is>
          <t>Capex % of Revenue</t>
        </is>
      </c>
      <c r="G222" s="39">
        <f>IFERROR(-G185/G12,"")</f>
        <v/>
      </c>
      <c r="H222" s="39">
        <f>IFERROR(-H185/H12,"")</f>
        <v/>
      </c>
      <c r="I222" s="39">
        <f>IFERROR(-I185/I12,"")</f>
        <v/>
      </c>
      <c r="J222" s="39">
        <f>IFERROR(-J185/J12,"")</f>
        <v/>
      </c>
      <c r="K222" s="39">
        <f>IFERROR(-K185/K12,"")</f>
        <v/>
      </c>
      <c r="L222" s="39">
        <f>IFERROR(-L185/L12,"")</f>
        <v/>
      </c>
      <c r="M222" s="39">
        <f>IFERROR(-M185/M12,"")</f>
        <v/>
      </c>
      <c r="N222" s="39">
        <f>IFERROR(-N185/N12,"")</f>
        <v/>
      </c>
      <c r="O222" s="39">
        <f>IFERROR(-O185/O12,"")</f>
        <v/>
      </c>
      <c r="P222" s="39">
        <f>IFERROR(-P185/P12,"")</f>
        <v/>
      </c>
      <c r="Q222" s="39">
        <f>IFERROR(-Q185/Q12,"")</f>
        <v/>
      </c>
      <c r="R222" s="39">
        <f>IFERROR(-R185/R12,"")</f>
        <v/>
      </c>
      <c r="S222" s="39">
        <f>IFERROR(-S185/S12,"")</f>
        <v/>
      </c>
      <c r="T222" s="39">
        <f>IFERROR(-T185/T12,"")</f>
        <v/>
      </c>
      <c r="U222" s="39">
        <f>IFERROR(-U185/U12,"")</f>
        <v/>
      </c>
      <c r="V222" s="39">
        <f>IFERROR(-V185/V12,"")</f>
        <v/>
      </c>
      <c r="W222" s="39">
        <f>IFERROR(-W185/W12,"")</f>
        <v/>
      </c>
      <c r="X222" s="39">
        <f>IFERROR(-X185/X12,"")</f>
        <v/>
      </c>
      <c r="Y222" s="39">
        <f>IFERROR(-Y185/Y12,"")</f>
        <v/>
      </c>
      <c r="Z222" s="39">
        <f>IFERROR(-Z185/Z12,"")</f>
        <v/>
      </c>
      <c r="AA222" s="39">
        <f>IFERROR(-AA185/AA12,"")</f>
        <v/>
      </c>
      <c r="AB222" s="39">
        <f>IFERROR(-AB185/AB12,"")</f>
        <v/>
      </c>
      <c r="AC222" s="39">
        <f>IFERROR(-AC185/AC12,"")</f>
        <v/>
      </c>
      <c r="AD222" s="40">
        <f>IFERROR(-AD185/AD12,"")</f>
        <v/>
      </c>
      <c r="AE222" s="40">
        <f>IFERROR(-AE185/AE12,"")</f>
        <v/>
      </c>
      <c r="AF222" s="40">
        <f>IFERROR(-AF185/AF12,"")</f>
        <v/>
      </c>
      <c r="AG222" s="40">
        <f>IFERROR(-AG185/AG12,"")</f>
        <v/>
      </c>
      <c r="AH222" s="40">
        <f>IFERROR(-AH185/AH12,"")</f>
        <v/>
      </c>
      <c r="AI222" s="40">
        <f>IFERROR(-AI185/AI12,"")</f>
        <v/>
      </c>
      <c r="AJ222" s="40">
        <f>IFERROR(-AJ185/AJ12,"")</f>
        <v/>
      </c>
      <c r="AK222" s="40">
        <f>IFERROR(-AK185/AK12,"")</f>
        <v/>
      </c>
      <c r="AL222" s="40">
        <f>IFERROR(-AL185/AL12,"")</f>
        <v/>
      </c>
      <c r="AN222" s="39">
        <f>IFERROR(-AN185/AN12,"")</f>
        <v/>
      </c>
      <c r="AO222" s="39">
        <f>IFERROR(-AO185/AO12,"")</f>
        <v/>
      </c>
      <c r="AP222" s="39">
        <f>IFERROR(-AP185/AP12,"")</f>
        <v/>
      </c>
      <c r="AQ222" s="39">
        <f>IFERROR(-AQ185/AQ12,"")</f>
        <v/>
      </c>
      <c r="AR222" s="39">
        <f>IFERROR(-AR185/AR12,"")</f>
        <v/>
      </c>
      <c r="AS222" s="40">
        <f>IFERROR(-AS185/AS12,"")</f>
        <v/>
      </c>
      <c r="AT222" s="40">
        <f>IFERROR(-AT185/AT12,"")</f>
        <v/>
      </c>
      <c r="AU222" s="40">
        <f>IFERROR(-AU185/AU12,"")</f>
        <v/>
      </c>
      <c r="AV222" s="40">
        <f>IFERROR(-AV185/AV12,"")</f>
        <v/>
      </c>
      <c r="AW222" s="40">
        <f>IFERROR(-AW185/AW12,"")</f>
        <v/>
      </c>
    </row>
    <row r="223">
      <c r="D223" s="9" t="inlineStr">
        <is>
          <t>CFO / Net Income</t>
        </is>
      </c>
      <c r="G223" s="20">
        <f>IFERROR(G182/G163,"")</f>
        <v/>
      </c>
      <c r="H223" s="20">
        <f>IFERROR(H182/H163,"")</f>
        <v/>
      </c>
      <c r="I223" s="20">
        <f>IFERROR(I182/I163,"")</f>
        <v/>
      </c>
      <c r="J223" s="20">
        <f>IFERROR(J182/J163,"")</f>
        <v/>
      </c>
      <c r="K223" s="20">
        <f>IFERROR(K182/K163,"")</f>
        <v/>
      </c>
      <c r="L223" s="20">
        <f>IFERROR(L182/L163,"")</f>
        <v/>
      </c>
      <c r="M223" s="20">
        <f>IFERROR(M182/M163,"")</f>
        <v/>
      </c>
      <c r="N223" s="20">
        <f>IFERROR(N182/N163,"")</f>
        <v/>
      </c>
      <c r="O223" s="20">
        <f>IFERROR(O182/O163,"")</f>
        <v/>
      </c>
      <c r="P223" s="20">
        <f>IFERROR(P182/P163,"")</f>
        <v/>
      </c>
      <c r="Q223" s="20">
        <f>IFERROR(Q182/Q163,"")</f>
        <v/>
      </c>
      <c r="R223" s="20">
        <f>IFERROR(R182/R163,"")</f>
        <v/>
      </c>
      <c r="S223" s="20">
        <f>IFERROR(S182/S163,"")</f>
        <v/>
      </c>
      <c r="T223" s="20">
        <f>IFERROR(T182/T163,"")</f>
        <v/>
      </c>
      <c r="U223" s="20">
        <f>IFERROR(U182/U163,"")</f>
        <v/>
      </c>
      <c r="V223" s="20">
        <f>IFERROR(V182/V163,"")</f>
        <v/>
      </c>
      <c r="W223" s="20">
        <f>IFERROR(W182/W163,"")</f>
        <v/>
      </c>
      <c r="X223" s="20">
        <f>IFERROR(X182/X163,"")</f>
        <v/>
      </c>
      <c r="Y223" s="20">
        <f>IFERROR(Y182/Y163,"")</f>
        <v/>
      </c>
      <c r="Z223" s="20">
        <f>IFERROR(Z182/Z163,"")</f>
        <v/>
      </c>
      <c r="AA223" s="20">
        <f>IFERROR(AA182/AA163,"")</f>
        <v/>
      </c>
      <c r="AB223" s="20">
        <f>IFERROR(AB182/AB163,"")</f>
        <v/>
      </c>
      <c r="AC223" s="20">
        <f>IFERROR(AC182/AC163,"")</f>
        <v/>
      </c>
      <c r="AD223" s="44">
        <f>IFERROR(AD182/AD163,"")</f>
        <v/>
      </c>
      <c r="AE223" s="44">
        <f>IFERROR(AE182/AE163,"")</f>
        <v/>
      </c>
      <c r="AF223" s="44">
        <f>IFERROR(AF182/AF163,"")</f>
        <v/>
      </c>
      <c r="AG223" s="44">
        <f>IFERROR(AG182/AG163,"")</f>
        <v/>
      </c>
      <c r="AH223" s="44">
        <f>IFERROR(AH182/AH163,"")</f>
        <v/>
      </c>
      <c r="AI223" s="44">
        <f>IFERROR(AI182/AI163,"")</f>
        <v/>
      </c>
      <c r="AJ223" s="44">
        <f>IFERROR(AJ182/AJ163,"")</f>
        <v/>
      </c>
      <c r="AK223" s="44">
        <f>IFERROR(AK182/AK163,"")</f>
        <v/>
      </c>
      <c r="AL223" s="44">
        <f>IFERROR(AL182/AL163,"")</f>
        <v/>
      </c>
      <c r="AN223" s="20">
        <f>IFERROR(AN182/AN163,"")</f>
        <v/>
      </c>
      <c r="AO223" s="20">
        <f>IFERROR(AO182/AO163,"")</f>
        <v/>
      </c>
      <c r="AP223" s="20">
        <f>IFERROR(AP182/AP163,"")</f>
        <v/>
      </c>
      <c r="AQ223" s="20">
        <f>IFERROR(AQ182/AQ163,"")</f>
        <v/>
      </c>
      <c r="AR223" s="20">
        <f>IFERROR(AR182/AR163,"")</f>
        <v/>
      </c>
      <c r="AS223" s="44">
        <f>IFERROR(AS182/AS163,"")</f>
        <v/>
      </c>
      <c r="AT223" s="44">
        <f>IFERROR(AT182/AT163,"")</f>
        <v/>
      </c>
      <c r="AU223" s="44">
        <f>IFERROR(AU182/AU163,"")</f>
        <v/>
      </c>
      <c r="AV223" s="44">
        <f>IFERROR(AV182/AV163,"")</f>
        <v/>
      </c>
      <c r="AW223" s="44">
        <f>IFERROR(AW182/AW163,"")</f>
        <v/>
      </c>
    </row>
    <row r="224">
      <c r="D224" s="9" t="inlineStr">
        <is>
          <t>Buybacks % of FCF</t>
        </is>
      </c>
      <c r="G224" s="39">
        <f>IFERROR(-G196/(G182+G185),"")</f>
        <v/>
      </c>
      <c r="H224" s="39">
        <f>IFERROR(-H196/(H182+H185),"")</f>
        <v/>
      </c>
      <c r="I224" s="39">
        <f>IFERROR(-I196/(I182+I185),"")</f>
        <v/>
      </c>
      <c r="J224" s="39">
        <f>IFERROR(-J196/(J182+J185),"")</f>
        <v/>
      </c>
      <c r="K224" s="39">
        <f>IFERROR(-K196/(K182+K185),"")</f>
        <v/>
      </c>
      <c r="L224" s="39">
        <f>IFERROR(-L196/(L182+L185),"")</f>
        <v/>
      </c>
      <c r="M224" s="39">
        <f>IFERROR(-M196/(M182+M185),"")</f>
        <v/>
      </c>
      <c r="N224" s="39">
        <f>IFERROR(-N196/(N182+N185),"")</f>
        <v/>
      </c>
      <c r="O224" s="39">
        <f>IFERROR(-O196/(O182+O185),"")</f>
        <v/>
      </c>
      <c r="P224" s="39">
        <f>IFERROR(-P196/(P182+P185),"")</f>
        <v/>
      </c>
      <c r="Q224" s="39">
        <f>IFERROR(-Q196/(Q182+Q185),"")</f>
        <v/>
      </c>
      <c r="R224" s="39">
        <f>IFERROR(-R196/(R182+R185),"")</f>
        <v/>
      </c>
      <c r="S224" s="39">
        <f>IFERROR(-S196/(S182+S185),"")</f>
        <v/>
      </c>
      <c r="T224" s="39">
        <f>IFERROR(-T196/(T182+T185),"")</f>
        <v/>
      </c>
      <c r="U224" s="39">
        <f>IFERROR(-U196/(U182+U185),"")</f>
        <v/>
      </c>
      <c r="V224" s="39">
        <f>IFERROR(-V196/(V182+V185),"")</f>
        <v/>
      </c>
      <c r="W224" s="39">
        <f>IFERROR(-W196/(W182+W185),"")</f>
        <v/>
      </c>
      <c r="X224" s="39">
        <f>IFERROR(-X196/(X182+X185),"")</f>
        <v/>
      </c>
      <c r="Y224" s="39">
        <f>IFERROR(-Y196/(Y182+Y185),"")</f>
        <v/>
      </c>
      <c r="Z224" s="39">
        <f>IFERROR(-Z196/(Z182+Z185),"")</f>
        <v/>
      </c>
      <c r="AA224" s="39">
        <f>IFERROR(-AA196/(AA182+AA185),"")</f>
        <v/>
      </c>
      <c r="AB224" s="39">
        <f>IFERROR(-AB196/(AB182+AB185),"")</f>
        <v/>
      </c>
      <c r="AC224" s="39">
        <f>IFERROR(-AC196/(AC182+AC185),"")</f>
        <v/>
      </c>
      <c r="AD224" s="40">
        <f>IFERROR(-AD196/(AD182+AD185),"")</f>
        <v/>
      </c>
      <c r="AE224" s="40">
        <f>IFERROR(-AE196/(AE182+AE185),"")</f>
        <v/>
      </c>
      <c r="AF224" s="40">
        <f>IFERROR(-AF196/(AF182+AF185),"")</f>
        <v/>
      </c>
      <c r="AG224" s="40">
        <f>IFERROR(-AG196/(AG182+AG185),"")</f>
        <v/>
      </c>
      <c r="AH224" s="40">
        <f>IFERROR(-AH196/(AH182+AH185),"")</f>
        <v/>
      </c>
      <c r="AI224" s="40">
        <f>IFERROR(-AI196/(AI182+AI185),"")</f>
        <v/>
      </c>
      <c r="AJ224" s="40">
        <f>IFERROR(-AJ196/(AJ182+AJ185),"")</f>
        <v/>
      </c>
      <c r="AK224" s="40">
        <f>IFERROR(-AK196/(AK182+AK185),"")</f>
        <v/>
      </c>
      <c r="AL224" s="40">
        <f>IFERROR(-AL196/(AL182+AL185),"")</f>
        <v/>
      </c>
      <c r="AN224" s="39">
        <f>IFERROR(-AN196/(AN182+AN185),"")</f>
        <v/>
      </c>
      <c r="AO224" s="39">
        <f>IFERROR(-AO196/(AO182+AO185),"")</f>
        <v/>
      </c>
      <c r="AP224" s="39">
        <f>IFERROR(-AP196/(AP182+AP185),"")</f>
        <v/>
      </c>
      <c r="AQ224" s="39">
        <f>IFERROR(-AQ196/(AQ182+AQ185),"")</f>
        <v/>
      </c>
      <c r="AR224" s="39">
        <f>IFERROR(-AR196/(AR182+AR185),"")</f>
        <v/>
      </c>
      <c r="AS224" s="40">
        <f>IFERROR(-AS196/(AS182+AS185),"")</f>
        <v/>
      </c>
      <c r="AT224" s="40">
        <f>IFERROR(-AT196/(AT182+AT185),"")</f>
        <v/>
      </c>
      <c r="AU224" s="40">
        <f>IFERROR(-AU196/(AU182+AU185),"")</f>
        <v/>
      </c>
      <c r="AV224" s="40">
        <f>IFERROR(-AV196/(AV182+AV185),"")</f>
        <v/>
      </c>
      <c r="AW224" s="40">
        <f>IFERROR(-AW196/(AW182+AW185),"")</f>
        <v/>
      </c>
    </row>
    <row r="225"/>
    <row r="226"/>
    <row r="227"/>
    <row r="228"/>
    <row r="229">
      <c r="B229" s="52" t="n"/>
      <c r="C229" s="52" t="n"/>
      <c r="D229" s="52" t="n"/>
      <c r="E229" s="52" t="n"/>
      <c r="F229" s="52" t="n"/>
      <c r="G229" s="52" t="n"/>
      <c r="H229" s="52" t="n"/>
      <c r="I229" s="52" t="n"/>
      <c r="J229" s="52" t="n"/>
      <c r="K229" s="52" t="n"/>
      <c r="L229" s="52" t="n"/>
      <c r="M229" s="52" t="n"/>
      <c r="N229" s="52" t="n"/>
      <c r="O229" s="52" t="n"/>
      <c r="P229" s="52" t="n"/>
      <c r="Q229" s="52" t="n"/>
      <c r="R229" s="52" t="n"/>
      <c r="S229" s="52" t="n"/>
      <c r="T229" s="52" t="n"/>
      <c r="U229" s="52" t="n"/>
      <c r="V229" s="52" t="n"/>
      <c r="W229" s="52" t="n"/>
      <c r="X229" s="52" t="n"/>
      <c r="Y229" s="52" t="n"/>
      <c r="Z229" s="52" t="n"/>
      <c r="AA229" s="52" t="n"/>
      <c r="AB229" s="52" t="n"/>
      <c r="AC229" s="52" t="n"/>
      <c r="AD229" s="52" t="n"/>
      <c r="AE229" s="52" t="n"/>
      <c r="AF229" s="52" t="n"/>
      <c r="AG229" s="52" t="n"/>
      <c r="AH229" s="52" t="n"/>
      <c r="AI229" s="52" t="n"/>
      <c r="AJ229" s="52" t="n"/>
      <c r="AK229" s="52" t="n"/>
      <c r="AL229" s="52" t="n"/>
      <c r="AN229" s="52" t="n"/>
      <c r="AO229" s="52" t="n"/>
      <c r="AP229" s="52" t="n"/>
      <c r="AQ229" s="52" t="n"/>
      <c r="AR229" s="52" t="n"/>
      <c r="AS229" s="52" t="n"/>
      <c r="AT229" s="52" t="n"/>
      <c r="AU229" s="52" t="n"/>
      <c r="AV229" s="52" t="n"/>
      <c r="AW229" s="52" t="n"/>
    </row>
    <row r="230"/>
    <row r="231">
      <c r="C231" s="6" t="n"/>
      <c r="G231" s="35" t="n"/>
      <c r="H231" s="35" t="n"/>
      <c r="I231" s="35" t="n"/>
      <c r="J231" s="35" t="n"/>
      <c r="K231" s="35" t="n"/>
      <c r="L231" s="35" t="n"/>
      <c r="M231" s="35" t="n"/>
      <c r="N231" s="35" t="n"/>
      <c r="O231" s="35" t="n"/>
      <c r="P231" s="35" t="n"/>
      <c r="Q231" s="35" t="n"/>
      <c r="R231" s="35" t="n"/>
      <c r="S231" s="35" t="n"/>
      <c r="T231" s="35" t="n"/>
      <c r="U231" s="35" t="n"/>
      <c r="V231" s="35" t="n"/>
      <c r="W231" s="35" t="n"/>
      <c r="X231" s="35" t="n"/>
      <c r="Y231" s="35" t="n"/>
      <c r="Z231" s="35" t="n"/>
      <c r="AA231" s="35" t="n"/>
      <c r="AB231" s="35" t="n"/>
      <c r="AC231" s="35" t="n"/>
      <c r="AD231" s="29" t="n"/>
      <c r="AE231" s="29" t="n"/>
      <c r="AF231" s="29" t="n"/>
      <c r="AG231" s="29" t="n"/>
      <c r="AH231" s="29" t="n"/>
      <c r="AI231" s="29" t="n"/>
      <c r="AJ231" s="29" t="n"/>
      <c r="AK231" s="29" t="n"/>
      <c r="AL231" s="29" t="n"/>
      <c r="AN231" s="35" t="n"/>
      <c r="AO231" s="35" t="n"/>
      <c r="AP231" s="35" t="n"/>
      <c r="AQ231" s="35" t="n"/>
      <c r="AR231" s="35" t="n"/>
      <c r="AS231" s="29" t="n"/>
      <c r="AT231" s="29" t="n"/>
      <c r="AU231" s="29" t="n"/>
      <c r="AV231" s="29" t="n"/>
      <c r="AW231" s="29" t="n"/>
    </row>
    <row r="232">
      <c r="D232" s="3" t="n"/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1" t="n"/>
      <c r="AE232" s="41" t="n"/>
      <c r="AF232" s="41" t="n"/>
      <c r="AG232" s="41" t="n"/>
      <c r="AH232" s="41" t="n"/>
      <c r="AI232" s="41" t="n"/>
      <c r="AJ232" s="41" t="n"/>
      <c r="AK232" s="41" t="n"/>
      <c r="AL232" s="41" t="n"/>
      <c r="AO232" s="40" t="n"/>
      <c r="AP232" s="40" t="n"/>
      <c r="AQ232" s="40" t="n"/>
      <c r="AR232" s="40" t="n"/>
      <c r="AS232" s="40" t="n"/>
      <c r="AT232" s="40" t="n"/>
      <c r="AU232" s="40" t="n"/>
      <c r="AV232" s="41" t="n"/>
      <c r="AW232" s="41" t="n"/>
    </row>
    <row r="233">
      <c r="C233" s="6" t="n"/>
      <c r="G233" s="35" t="n"/>
      <c r="H233" s="35" t="n"/>
      <c r="I233" s="35" t="n"/>
      <c r="J233" s="35" t="n"/>
      <c r="K233" s="35" t="n"/>
      <c r="L233" s="35" t="n"/>
      <c r="M233" s="35" t="n"/>
      <c r="N233" s="35" t="n"/>
      <c r="O233" s="35" t="n"/>
      <c r="P233" s="35" t="n"/>
      <c r="Q233" s="35" t="n"/>
      <c r="R233" s="35" t="n"/>
      <c r="S233" s="35" t="n"/>
      <c r="T233" s="35" t="n"/>
      <c r="U233" s="35" t="n"/>
      <c r="V233" s="35" t="n"/>
      <c r="W233" s="35" t="n"/>
      <c r="X233" s="35" t="n"/>
      <c r="Y233" s="35" t="n"/>
      <c r="Z233" s="35" t="n"/>
      <c r="AA233" s="35" t="n"/>
      <c r="AB233" s="35" t="n"/>
      <c r="AC233" s="35" t="n"/>
      <c r="AD233" s="29" t="n"/>
      <c r="AE233" s="29" t="n"/>
      <c r="AF233" s="29" t="n"/>
      <c r="AG233" s="29" t="n"/>
      <c r="AH233" s="29" t="n"/>
      <c r="AI233" s="29" t="n"/>
      <c r="AJ233" s="29" t="n"/>
      <c r="AK233" s="29" t="n"/>
      <c r="AL233" s="29" t="n"/>
      <c r="AN233" s="35" t="n"/>
      <c r="AO233" s="35" t="n"/>
      <c r="AP233" s="35" t="n"/>
      <c r="AQ233" s="35" t="n"/>
      <c r="AR233" s="35" t="n"/>
      <c r="AS233" s="29" t="n"/>
      <c r="AT233" s="29" t="n"/>
      <c r="AU233" s="29" t="n"/>
      <c r="AV233" s="29" t="n"/>
      <c r="AW233" s="29" t="n"/>
    </row>
    <row r="234">
      <c r="D234" s="3" t="n"/>
      <c r="K234" s="40" t="n"/>
      <c r="L234" s="40" t="n"/>
      <c r="M234" s="40" t="n"/>
      <c r="N234" s="40" t="n"/>
      <c r="O234" s="40" t="n"/>
      <c r="P234" s="40" t="n"/>
      <c r="Q234" s="40" t="n"/>
      <c r="R234" s="40" t="n"/>
      <c r="S234" s="40" t="n"/>
      <c r="T234" s="40" t="n"/>
      <c r="U234" s="40" t="n"/>
      <c r="V234" s="40" t="n"/>
      <c r="W234" s="40" t="n"/>
      <c r="X234" s="40" t="n"/>
      <c r="Y234" s="40" t="n"/>
      <c r="Z234" s="40" t="n"/>
      <c r="AA234" s="40" t="n"/>
      <c r="AB234" s="40" t="n"/>
      <c r="AC234" s="40" t="n"/>
      <c r="AD234" s="41" t="n"/>
      <c r="AE234" s="41" t="n"/>
      <c r="AF234" s="41" t="n"/>
      <c r="AG234" s="41" t="n"/>
      <c r="AH234" s="41" t="n"/>
      <c r="AI234" s="41" t="n"/>
      <c r="AJ234" s="41" t="n"/>
      <c r="AK234" s="41" t="n"/>
      <c r="AL234" s="41" t="n"/>
      <c r="AO234" s="40" t="n"/>
      <c r="AP234" s="40" t="n"/>
      <c r="AQ234" s="40" t="n"/>
      <c r="AR234" s="40" t="n"/>
      <c r="AS234" s="40" t="n"/>
      <c r="AT234" s="40" t="n"/>
      <c r="AU234" s="40" t="n"/>
      <c r="AV234" s="41" t="n"/>
      <c r="AW234" s="41" t="n"/>
    </row>
    <row r="235">
      <c r="C235" s="6" t="n"/>
      <c r="G235" s="35" t="n"/>
      <c r="H235" s="35" t="n"/>
      <c r="I235" s="35" t="n"/>
      <c r="J235" s="35" t="n"/>
      <c r="K235" s="35" t="n"/>
      <c r="L235" s="35" t="n"/>
      <c r="M235" s="35" t="n"/>
      <c r="N235" s="35" t="n"/>
      <c r="O235" s="35" t="n"/>
      <c r="P235" s="35" t="n"/>
      <c r="Q235" s="35" t="n"/>
      <c r="R235" s="35" t="n"/>
      <c r="S235" s="35" t="n"/>
      <c r="T235" s="35" t="n"/>
      <c r="U235" s="35" t="n"/>
      <c r="V235" s="35" t="n"/>
      <c r="W235" s="35" t="n"/>
      <c r="X235" s="35" t="n"/>
      <c r="Y235" s="35" t="n"/>
      <c r="Z235" s="35" t="n"/>
      <c r="AA235" s="35" t="n"/>
      <c r="AB235" s="35" t="n"/>
      <c r="AC235" s="35" t="n"/>
      <c r="AD235" s="29" t="n"/>
      <c r="AE235" s="29" t="n"/>
      <c r="AF235" s="29" t="n"/>
      <c r="AG235" s="29" t="n"/>
      <c r="AH235" s="29" t="n"/>
      <c r="AI235" s="29" t="n"/>
      <c r="AJ235" s="29" t="n"/>
      <c r="AK235" s="29" t="n"/>
      <c r="AL235" s="29" t="n"/>
      <c r="AN235" s="35" t="n"/>
      <c r="AO235" s="35" t="n"/>
      <c r="AP235" s="35" t="n"/>
      <c r="AQ235" s="35" t="n"/>
      <c r="AR235" s="35" t="n"/>
      <c r="AS235" s="29" t="n"/>
      <c r="AT235" s="29" t="n"/>
      <c r="AU235" s="29" t="n"/>
      <c r="AV235" s="29" t="n"/>
      <c r="AW235" s="29" t="n"/>
    </row>
    <row r="236">
      <c r="D236" s="3" t="n"/>
      <c r="K236" s="40" t="n"/>
      <c r="L236" s="40" t="n"/>
      <c r="M236" s="40" t="n"/>
      <c r="N236" s="40" t="n"/>
      <c r="O236" s="40" t="n"/>
      <c r="P236" s="40" t="n"/>
      <c r="Q236" s="40" t="n"/>
      <c r="R236" s="40" t="n"/>
      <c r="S236" s="40" t="n"/>
      <c r="T236" s="40" t="n"/>
      <c r="U236" s="40" t="n"/>
      <c r="V236" s="40" t="n"/>
      <c r="W236" s="40" t="n"/>
      <c r="X236" s="40" t="n"/>
      <c r="Y236" s="40" t="n"/>
      <c r="Z236" s="40" t="n"/>
      <c r="AA236" s="40" t="n"/>
      <c r="AB236" s="40" t="n"/>
      <c r="AC236" s="40" t="n"/>
      <c r="AD236" s="41" t="n"/>
      <c r="AE236" s="41" t="n"/>
      <c r="AF236" s="41" t="n"/>
      <c r="AG236" s="41" t="n"/>
      <c r="AH236" s="41" t="n"/>
      <c r="AI236" s="41" t="n"/>
      <c r="AJ236" s="41" t="n"/>
      <c r="AK236" s="41" t="n"/>
      <c r="AL236" s="41" t="n"/>
      <c r="AO236" s="40" t="n"/>
      <c r="AP236" s="40" t="n"/>
      <c r="AQ236" s="40" t="n"/>
      <c r="AR236" s="40" t="n"/>
      <c r="AS236" s="40" t="n"/>
      <c r="AT236" s="40" t="n"/>
      <c r="AU236" s="40" t="n"/>
      <c r="AV236" s="41" t="n"/>
      <c r="AW236" s="41" t="n"/>
    </row>
    <row r="237">
      <c r="C237" s="6" t="n"/>
      <c r="G237" s="35" t="n"/>
      <c r="H237" s="35" t="n"/>
      <c r="I237" s="35" t="n"/>
      <c r="J237" s="35" t="n"/>
      <c r="K237" s="35" t="n"/>
      <c r="L237" s="35" t="n"/>
      <c r="M237" s="35" t="n"/>
      <c r="N237" s="35" t="n"/>
      <c r="O237" s="35" t="n"/>
      <c r="P237" s="35" t="n"/>
      <c r="Q237" s="35" t="n"/>
      <c r="R237" s="35" t="n"/>
      <c r="S237" s="35" t="n"/>
      <c r="T237" s="35" t="n"/>
      <c r="U237" s="35" t="n"/>
      <c r="V237" s="35" t="n"/>
      <c r="W237" s="35" t="n"/>
      <c r="X237" s="35" t="n"/>
      <c r="Y237" s="35" t="n"/>
      <c r="Z237" s="35" t="n"/>
      <c r="AA237" s="35" t="n"/>
      <c r="AB237" s="35" t="n"/>
      <c r="AC237" s="35" t="n"/>
      <c r="AD237" s="29" t="n"/>
      <c r="AE237" s="29" t="n"/>
      <c r="AF237" s="29" t="n"/>
      <c r="AG237" s="29" t="n"/>
      <c r="AH237" s="29" t="n"/>
      <c r="AI237" s="29" t="n"/>
      <c r="AJ237" s="29" t="n"/>
      <c r="AK237" s="29" t="n"/>
      <c r="AL237" s="29" t="n"/>
      <c r="AN237" s="35" t="n"/>
      <c r="AO237" s="35" t="n"/>
      <c r="AP237" s="35" t="n"/>
      <c r="AQ237" s="35" t="n"/>
      <c r="AR237" s="35" t="n"/>
      <c r="AS237" s="29" t="n"/>
      <c r="AT237" s="29" t="n"/>
      <c r="AU237" s="29" t="n"/>
      <c r="AV237" s="29" t="n"/>
      <c r="AW237" s="29" t="n"/>
    </row>
    <row r="238">
      <c r="D238" s="3" t="n"/>
      <c r="K238" s="40" t="n"/>
      <c r="L238" s="40" t="n"/>
      <c r="M238" s="40" t="n"/>
      <c r="N238" s="40" t="n"/>
      <c r="O238" s="40" t="n"/>
      <c r="P238" s="40" t="n"/>
      <c r="Q238" s="40" t="n"/>
      <c r="R238" s="40" t="n"/>
      <c r="S238" s="40" t="n"/>
      <c r="T238" s="40" t="n"/>
      <c r="U238" s="40" t="n"/>
      <c r="V238" s="40" t="n"/>
      <c r="W238" s="40" t="n"/>
      <c r="X238" s="40" t="n"/>
      <c r="Y238" s="40" t="n"/>
      <c r="Z238" s="40" t="n"/>
      <c r="AA238" s="40" t="n"/>
      <c r="AB238" s="40" t="n"/>
      <c r="AC238" s="40" t="n"/>
      <c r="AD238" s="41" t="n"/>
      <c r="AE238" s="41" t="n"/>
      <c r="AF238" s="41" t="n"/>
      <c r="AG238" s="41" t="n"/>
      <c r="AH238" s="41" t="n"/>
      <c r="AI238" s="41" t="n"/>
      <c r="AJ238" s="41" t="n"/>
      <c r="AK238" s="41" t="n"/>
      <c r="AL238" s="41" t="n"/>
      <c r="AO238" s="40" t="n"/>
      <c r="AP238" s="40" t="n"/>
      <c r="AQ238" s="40" t="n"/>
      <c r="AR238" s="40" t="n"/>
      <c r="AS238" s="40" t="n"/>
      <c r="AT238" s="40" t="n"/>
      <c r="AU238" s="40" t="n"/>
      <c r="AV238" s="41" t="n"/>
      <c r="AW238" s="41" t="n"/>
    </row>
    <row r="239">
      <c r="C239" s="6" t="n"/>
      <c r="G239" s="33" t="n"/>
      <c r="H239" s="33" t="n"/>
      <c r="I239" s="33" t="n"/>
      <c r="J239" s="33" t="n"/>
      <c r="K239" s="33" t="n"/>
      <c r="L239" s="33" t="n"/>
      <c r="M239" s="33" t="n"/>
      <c r="N239" s="33" t="n"/>
      <c r="O239" s="33" t="n"/>
      <c r="P239" s="33" t="n"/>
      <c r="Q239" s="33" t="n"/>
      <c r="R239" s="33" t="n"/>
      <c r="S239" s="33" t="n"/>
      <c r="T239" s="33" t="n"/>
      <c r="U239" s="33" t="n"/>
      <c r="V239" s="33" t="n"/>
      <c r="W239" s="33" t="n"/>
      <c r="X239" s="33" t="n"/>
      <c r="Y239" s="33" t="n"/>
      <c r="Z239" s="33" t="n"/>
      <c r="AA239" s="33" t="n"/>
      <c r="AB239" s="33" t="n"/>
      <c r="AC239" s="33" t="n"/>
      <c r="AD239" s="33" t="n"/>
      <c r="AE239" s="33" t="n"/>
      <c r="AF239" s="33" t="n"/>
      <c r="AG239" s="33" t="n"/>
      <c r="AH239" s="33" t="n"/>
      <c r="AI239" s="33" t="n"/>
      <c r="AJ239" s="33" t="n"/>
      <c r="AK239" s="33" t="n"/>
      <c r="AL239" s="33" t="n"/>
      <c r="AN239" s="33" t="n"/>
      <c r="AO239" s="33" t="n"/>
      <c r="AP239" s="33" t="n"/>
      <c r="AQ239" s="33" t="n"/>
      <c r="AR239" s="33" t="n"/>
      <c r="AS239" s="33" t="n"/>
      <c r="AT239" s="33" t="n"/>
      <c r="AU239" s="33" t="n"/>
      <c r="AV239" s="33" t="n"/>
      <c r="AW239" s="33" t="n"/>
    </row>
    <row r="240">
      <c r="C240" s="6" t="n"/>
      <c r="G240" s="33" t="n"/>
      <c r="H240" s="33" t="n"/>
      <c r="I240" s="33" t="n"/>
      <c r="J240" s="33" t="n"/>
      <c r="K240" s="33" t="n"/>
      <c r="L240" s="33" t="n"/>
      <c r="M240" s="33" t="n"/>
      <c r="N240" s="33" t="n"/>
      <c r="O240" s="33" t="n"/>
      <c r="P240" s="33" t="n"/>
      <c r="Q240" s="33" t="n"/>
      <c r="R240" s="33" t="n"/>
      <c r="S240" s="33" t="n"/>
      <c r="T240" s="33" t="n"/>
      <c r="U240" s="33" t="n"/>
      <c r="V240" s="33" t="n"/>
      <c r="W240" s="33" t="n"/>
      <c r="X240" s="33" t="n"/>
      <c r="Y240" s="33" t="n"/>
      <c r="Z240" s="33" t="n"/>
      <c r="AA240" s="33" t="n"/>
      <c r="AB240" s="33" t="n"/>
      <c r="AC240" s="33" t="n"/>
      <c r="AD240" s="33" t="n"/>
      <c r="AE240" s="33" t="n"/>
      <c r="AF240" s="33" t="n"/>
      <c r="AG240" s="33" t="n"/>
      <c r="AH240" s="33" t="n"/>
      <c r="AI240" s="33" t="n"/>
      <c r="AJ240" s="33" t="n"/>
      <c r="AK240" s="33" t="n"/>
      <c r="AL240" s="33" t="n"/>
      <c r="AN240" s="33" t="n"/>
      <c r="AO240" s="33" t="n"/>
      <c r="AP240" s="33" t="n"/>
      <c r="AQ240" s="33" t="n"/>
      <c r="AR240" s="33" t="n"/>
      <c r="AS240" s="33" t="n"/>
      <c r="AT240" s="33" t="n"/>
      <c r="AU240" s="33" t="n"/>
      <c r="AV240" s="33" t="n"/>
      <c r="AW240" s="33" t="n"/>
    </row>
    <row r="241">
      <c r="D241" s="3" t="n"/>
      <c r="G241" s="48" t="n"/>
      <c r="H241" s="48" t="n"/>
      <c r="I241" s="48" t="n"/>
      <c r="J241" s="48" t="n"/>
      <c r="K241" s="48" t="n"/>
      <c r="L241" s="48" t="n"/>
      <c r="M241" s="48" t="n"/>
      <c r="N241" s="48" t="n"/>
      <c r="O241" s="48" t="n"/>
      <c r="P241" s="48" t="n"/>
      <c r="Q241" s="48" t="n"/>
      <c r="R241" s="48" t="n"/>
      <c r="S241" s="48" t="n"/>
      <c r="T241" s="48" t="n"/>
      <c r="U241" s="48" t="n"/>
      <c r="V241" s="48" t="n"/>
      <c r="W241" s="48" t="n"/>
      <c r="X241" s="48" t="n"/>
      <c r="Y241" s="48" t="n"/>
      <c r="Z241" s="48" t="n"/>
      <c r="AA241" s="48" t="n"/>
      <c r="AB241" s="48" t="n"/>
      <c r="AC241" s="48" t="n"/>
      <c r="AD241" s="48" t="n"/>
      <c r="AE241" s="48" t="n"/>
      <c r="AF241" s="48" t="n"/>
      <c r="AG241" s="48" t="n"/>
      <c r="AH241" s="48" t="n"/>
      <c r="AI241" s="48" t="n"/>
      <c r="AJ241" s="48" t="n"/>
      <c r="AK241" s="48" t="n"/>
      <c r="AL241" s="48" t="n"/>
      <c r="AN241" s="48" t="n"/>
      <c r="AO241" s="48" t="n"/>
      <c r="AP241" s="48" t="n"/>
      <c r="AQ241" s="48" t="n"/>
      <c r="AR241" s="48" t="n"/>
      <c r="AS241" s="48" t="n"/>
      <c r="AT241" s="48" t="n"/>
      <c r="AU241" s="48" t="n"/>
      <c r="AV241" s="48" t="n"/>
      <c r="AW241" s="48" t="n"/>
    </row>
    <row r="242"/>
    <row r="243"/>
    <row r="244">
      <c r="B244" s="52" t="n"/>
      <c r="C244" s="52" t="n"/>
      <c r="D244" s="52" t="n"/>
      <c r="E244" s="52" t="n"/>
      <c r="F244" s="52" t="n"/>
      <c r="G244" s="52" t="n"/>
      <c r="H244" s="52" t="n"/>
      <c r="I244" s="52" t="n"/>
      <c r="J244" s="52" t="n"/>
      <c r="K244" s="52" t="n"/>
      <c r="L244" s="52" t="n"/>
      <c r="M244" s="52" t="n"/>
      <c r="N244" s="52" t="n"/>
      <c r="O244" s="52" t="n"/>
      <c r="P244" s="52" t="n"/>
      <c r="Q244" s="52" t="n"/>
      <c r="R244" s="52" t="n"/>
      <c r="S244" s="52" t="n"/>
      <c r="T244" s="52" t="n"/>
      <c r="U244" s="52" t="n"/>
      <c r="V244" s="52" t="n"/>
      <c r="W244" s="52" t="n"/>
      <c r="X244" s="52" t="n"/>
      <c r="Y244" s="52" t="n"/>
      <c r="Z244" s="52" t="n"/>
      <c r="AA244" s="52" t="n"/>
      <c r="AB244" s="52" t="n"/>
      <c r="AC244" s="52" t="n"/>
      <c r="AD244" s="52" t="n"/>
      <c r="AE244" s="52" t="n"/>
      <c r="AF244" s="52" t="n"/>
      <c r="AG244" s="52" t="n"/>
      <c r="AH244" s="52" t="n"/>
      <c r="AI244" s="52" t="n"/>
      <c r="AJ244" s="52" t="n"/>
      <c r="AK244" s="52" t="n"/>
      <c r="AL244" s="52" t="n"/>
      <c r="AN244" s="52" t="n"/>
      <c r="AO244" s="52" t="n"/>
      <c r="AP244" s="52" t="n"/>
      <c r="AQ244" s="52" t="n"/>
      <c r="AR244" s="52" t="n"/>
      <c r="AS244" s="52" t="n"/>
      <c r="AT244" s="52" t="n"/>
      <c r="AU244" s="52" t="n"/>
      <c r="AV244" s="52" t="n"/>
      <c r="AW244" s="52" t="n"/>
    </row>
    <row r="245"/>
    <row r="246">
      <c r="C246" s="9" t="n"/>
      <c r="G246" s="40" t="n"/>
      <c r="H246" s="40" t="n"/>
      <c r="I246" s="40" t="n"/>
      <c r="J246" s="40" t="n"/>
      <c r="K246" s="40" t="n"/>
      <c r="L246" s="40" t="n"/>
      <c r="M246" s="40" t="n"/>
      <c r="N246" s="40" t="n"/>
      <c r="O246" s="40" t="n"/>
      <c r="P246" s="40" t="n"/>
      <c r="Q246" s="40" t="n"/>
      <c r="R246" s="40" t="n"/>
      <c r="S246" s="40" t="n"/>
      <c r="T246" s="40" t="n"/>
      <c r="U246" s="40" t="n"/>
      <c r="V246" s="40" t="n"/>
      <c r="W246" s="40" t="n"/>
      <c r="X246" s="40" t="n"/>
      <c r="Y246" s="40" t="n"/>
      <c r="Z246" s="40" t="n"/>
      <c r="AA246" s="40" t="n"/>
      <c r="AB246" s="40" t="n"/>
      <c r="AC246" s="40" t="n"/>
      <c r="AD246" s="41" t="n"/>
      <c r="AE246" s="41" t="n"/>
      <c r="AF246" s="41" t="n"/>
      <c r="AG246" s="41" t="n"/>
      <c r="AH246" s="41" t="n"/>
      <c r="AI246" s="41" t="n"/>
      <c r="AJ246" s="41" t="n"/>
      <c r="AK246" s="41" t="n"/>
      <c r="AL246" s="41" t="n"/>
      <c r="AN246" s="40" t="n"/>
      <c r="AO246" s="40" t="n"/>
      <c r="AP246" s="40" t="n"/>
      <c r="AQ246" s="40" t="n"/>
      <c r="AR246" s="40" t="n"/>
      <c r="AS246" s="40" t="n"/>
      <c r="AT246" s="40" t="n"/>
      <c r="AU246" s="40" t="n"/>
      <c r="AV246" s="41" t="n"/>
      <c r="AW246" s="41" t="n"/>
    </row>
    <row r="247">
      <c r="C247" s="9" t="n"/>
      <c r="G247" s="40" t="n"/>
      <c r="H247" s="40" t="n"/>
      <c r="I247" s="40" t="n"/>
      <c r="J247" s="40" t="n"/>
      <c r="K247" s="40" t="n"/>
      <c r="L247" s="40" t="n"/>
      <c r="M247" s="40" t="n"/>
      <c r="N247" s="40" t="n"/>
      <c r="O247" s="40" t="n"/>
      <c r="P247" s="40" t="n"/>
      <c r="Q247" s="40" t="n"/>
      <c r="R247" s="40" t="n"/>
      <c r="S247" s="40" t="n"/>
      <c r="T247" s="40" t="n"/>
      <c r="U247" s="40" t="n"/>
      <c r="V247" s="40" t="n"/>
      <c r="W247" s="40" t="n"/>
      <c r="X247" s="40" t="n"/>
      <c r="Y247" s="40" t="n"/>
      <c r="Z247" s="40" t="n"/>
      <c r="AA247" s="40" t="n"/>
      <c r="AB247" s="40" t="n"/>
      <c r="AC247" s="40" t="n"/>
      <c r="AD247" s="41" t="n"/>
      <c r="AE247" s="41" t="n"/>
      <c r="AF247" s="41" t="n"/>
      <c r="AG247" s="41" t="n"/>
      <c r="AH247" s="41" t="n"/>
      <c r="AI247" s="41" t="n"/>
      <c r="AJ247" s="41" t="n"/>
      <c r="AK247" s="41" t="n"/>
      <c r="AL247" s="41" t="n"/>
      <c r="AN247" s="40" t="n"/>
      <c r="AO247" s="40" t="n"/>
      <c r="AP247" s="40" t="n"/>
      <c r="AQ247" s="40" t="n"/>
      <c r="AR247" s="40" t="n"/>
      <c r="AS247" s="40" t="n"/>
      <c r="AT247" s="40" t="n"/>
      <c r="AU247" s="40" t="n"/>
      <c r="AV247" s="41" t="n"/>
      <c r="AW247" s="41" t="n"/>
    </row>
    <row r="248">
      <c r="C248" s="9" t="n"/>
      <c r="G248" s="40" t="n"/>
      <c r="H248" s="40" t="n"/>
      <c r="I248" s="40" t="n"/>
      <c r="J248" s="40" t="n"/>
      <c r="K248" s="40" t="n"/>
      <c r="L248" s="40" t="n"/>
      <c r="M248" s="40" t="n"/>
      <c r="N248" s="40" t="n"/>
      <c r="O248" s="40" t="n"/>
      <c r="P248" s="40" t="n"/>
      <c r="Q248" s="40" t="n"/>
      <c r="R248" s="40" t="n"/>
      <c r="S248" s="40" t="n"/>
      <c r="T248" s="40" t="n"/>
      <c r="U248" s="40" t="n"/>
      <c r="V248" s="40" t="n"/>
      <c r="W248" s="40" t="n"/>
      <c r="X248" s="40" t="n"/>
      <c r="Y248" s="40" t="n"/>
      <c r="Z248" s="40" t="n"/>
      <c r="AA248" s="40" t="n"/>
      <c r="AB248" s="40" t="n"/>
      <c r="AC248" s="40" t="n"/>
      <c r="AD248" s="41" t="n"/>
      <c r="AE248" s="41" t="n"/>
      <c r="AF248" s="41" t="n"/>
      <c r="AG248" s="41" t="n"/>
      <c r="AH248" s="41" t="n"/>
      <c r="AI248" s="41" t="n"/>
      <c r="AJ248" s="41" t="n"/>
      <c r="AK248" s="41" t="n"/>
      <c r="AL248" s="41" t="n"/>
      <c r="AN248" s="40" t="n"/>
      <c r="AO248" s="40" t="n"/>
      <c r="AP248" s="40" t="n"/>
      <c r="AQ248" s="40" t="n"/>
      <c r="AR248" s="40" t="n"/>
      <c r="AS248" s="40" t="n"/>
      <c r="AT248" s="40" t="n"/>
      <c r="AU248" s="40" t="n"/>
      <c r="AV248" s="41" t="n"/>
      <c r="AW248" s="41" t="n"/>
    </row>
    <row r="249">
      <c r="C249" s="9" t="n"/>
      <c r="G249" s="40" t="n"/>
      <c r="H249" s="40" t="n"/>
      <c r="I249" s="40" t="n"/>
      <c r="J249" s="40" t="n"/>
      <c r="K249" s="40" t="n"/>
      <c r="L249" s="40" t="n"/>
      <c r="M249" s="40" t="n"/>
      <c r="N249" s="40" t="n"/>
      <c r="O249" s="40" t="n"/>
      <c r="P249" s="40" t="n"/>
      <c r="Q249" s="40" t="n"/>
      <c r="R249" s="40" t="n"/>
      <c r="S249" s="40" t="n"/>
      <c r="T249" s="40" t="n"/>
      <c r="U249" s="40" t="n"/>
      <c r="V249" s="40" t="n"/>
      <c r="W249" s="40" t="n"/>
      <c r="X249" s="40" t="n"/>
      <c r="Y249" s="40" t="n"/>
      <c r="Z249" s="40" t="n"/>
      <c r="AA249" s="40" t="n"/>
      <c r="AB249" s="40" t="n"/>
      <c r="AC249" s="40" t="n"/>
      <c r="AD249" s="41" t="n"/>
      <c r="AE249" s="41" t="n"/>
      <c r="AF249" s="41" t="n"/>
      <c r="AG249" s="41" t="n"/>
      <c r="AH249" s="41" t="n"/>
      <c r="AI249" s="41" t="n"/>
      <c r="AJ249" s="41" t="n"/>
      <c r="AK249" s="41" t="n"/>
      <c r="AL249" s="41" t="n"/>
      <c r="AN249" s="40" t="n"/>
      <c r="AO249" s="40" t="n"/>
      <c r="AP249" s="40" t="n"/>
      <c r="AQ249" s="40" t="n"/>
      <c r="AR249" s="40" t="n"/>
      <c r="AS249" s="40" t="n"/>
      <c r="AT249" s="40" t="n"/>
      <c r="AU249" s="40" t="n"/>
      <c r="AV249" s="41" t="n"/>
      <c r="AW249" s="41" t="n"/>
    </row>
    <row r="250">
      <c r="C250" s="9" t="n"/>
      <c r="G250" s="40" t="n"/>
      <c r="H250" s="40" t="n"/>
      <c r="I250" s="40" t="n"/>
      <c r="J250" s="40" t="n"/>
      <c r="K250" s="40" t="n"/>
      <c r="L250" s="40" t="n"/>
      <c r="M250" s="40" t="n"/>
      <c r="N250" s="40" t="n"/>
      <c r="O250" s="40" t="n"/>
      <c r="P250" s="40" t="n"/>
      <c r="Q250" s="40" t="n"/>
      <c r="R250" s="40" t="n"/>
      <c r="S250" s="40" t="n"/>
      <c r="T250" s="40" t="n"/>
      <c r="U250" s="40" t="n"/>
      <c r="V250" s="40" t="n"/>
      <c r="W250" s="40" t="n"/>
      <c r="X250" s="40" t="n"/>
      <c r="Y250" s="40" t="n"/>
      <c r="Z250" s="40" t="n"/>
      <c r="AA250" s="40" t="n"/>
      <c r="AB250" s="40" t="n"/>
      <c r="AC250" s="40" t="n"/>
      <c r="AD250" s="41" t="n"/>
      <c r="AE250" s="41" t="n"/>
      <c r="AF250" s="41" t="n"/>
      <c r="AG250" s="41" t="n"/>
      <c r="AH250" s="41" t="n"/>
      <c r="AI250" s="41" t="n"/>
      <c r="AJ250" s="41" t="n"/>
      <c r="AK250" s="41" t="n"/>
      <c r="AL250" s="41" t="n"/>
      <c r="AN250" s="40" t="n"/>
      <c r="AO250" s="40" t="n"/>
      <c r="AP250" s="40" t="n"/>
      <c r="AQ250" s="40" t="n"/>
      <c r="AR250" s="40" t="n"/>
      <c r="AS250" s="40" t="n"/>
      <c r="AT250" s="40" t="n"/>
      <c r="AU250" s="40" t="n"/>
      <c r="AV250" s="41" t="n"/>
      <c r="AW250" s="41" t="n"/>
    </row>
    <row r="251">
      <c r="C251" s="9" t="n"/>
      <c r="G251" s="40" t="n"/>
      <c r="H251" s="40" t="n"/>
      <c r="I251" s="40" t="n"/>
      <c r="J251" s="40" t="n"/>
      <c r="K251" s="40" t="n"/>
      <c r="L251" s="40" t="n"/>
      <c r="M251" s="40" t="n"/>
      <c r="N251" s="40" t="n"/>
      <c r="O251" s="40" t="n"/>
      <c r="P251" s="40" t="n"/>
      <c r="Q251" s="40" t="n"/>
      <c r="R251" s="40" t="n"/>
      <c r="S251" s="40" t="n"/>
      <c r="T251" s="40" t="n"/>
      <c r="U251" s="40" t="n"/>
      <c r="V251" s="40" t="n"/>
      <c r="W251" s="40" t="n"/>
      <c r="X251" s="40" t="n"/>
      <c r="Y251" s="40" t="n"/>
      <c r="Z251" s="40" t="n"/>
      <c r="AA251" s="40" t="n"/>
      <c r="AB251" s="40" t="n"/>
      <c r="AC251" s="40" t="n"/>
      <c r="AD251" s="41" t="n"/>
      <c r="AE251" s="41" t="n"/>
      <c r="AF251" s="41" t="n"/>
      <c r="AG251" s="41" t="n"/>
      <c r="AH251" s="41" t="n"/>
      <c r="AI251" s="41" t="n"/>
      <c r="AJ251" s="41" t="n"/>
      <c r="AK251" s="41" t="n"/>
      <c r="AL251" s="41" t="n"/>
      <c r="AN251" s="40" t="n"/>
      <c r="AO251" s="40" t="n"/>
      <c r="AP251" s="40" t="n"/>
      <c r="AQ251" s="40" t="n"/>
      <c r="AR251" s="40" t="n"/>
      <c r="AS251" s="40" t="n"/>
      <c r="AT251" s="40" t="n"/>
      <c r="AU251" s="40" t="n"/>
      <c r="AV251" s="41" t="n"/>
      <c r="AW251" s="41" t="n"/>
    </row>
    <row r="252">
      <c r="C252" s="9" t="n"/>
      <c r="G252" s="40" t="n"/>
      <c r="H252" s="40" t="n"/>
      <c r="I252" s="40" t="n"/>
      <c r="J252" s="40" t="n"/>
      <c r="K252" s="40" t="n"/>
      <c r="L252" s="40" t="n"/>
      <c r="M252" s="40" t="n"/>
      <c r="N252" s="40" t="n"/>
      <c r="O252" s="40" t="n"/>
      <c r="P252" s="40" t="n"/>
      <c r="Q252" s="40" t="n"/>
      <c r="R252" s="40" t="n"/>
      <c r="S252" s="40" t="n"/>
      <c r="T252" s="40" t="n"/>
      <c r="U252" s="40" t="n"/>
      <c r="V252" s="40" t="n"/>
      <c r="W252" s="40" t="n"/>
      <c r="X252" s="40" t="n"/>
      <c r="Y252" s="40" t="n"/>
      <c r="Z252" s="40" t="n"/>
      <c r="AA252" s="40" t="n"/>
      <c r="AB252" s="40" t="n"/>
      <c r="AC252" s="40" t="n"/>
      <c r="AD252" s="41" t="n"/>
      <c r="AE252" s="41" t="n"/>
      <c r="AF252" s="41" t="n"/>
      <c r="AG252" s="41" t="n"/>
      <c r="AH252" s="41" t="n"/>
      <c r="AI252" s="41" t="n"/>
      <c r="AJ252" s="41" t="n"/>
      <c r="AK252" s="41" t="n"/>
      <c r="AL252" s="41" t="n"/>
      <c r="AN252" s="40" t="n"/>
      <c r="AO252" s="40" t="n"/>
      <c r="AP252" s="40" t="n"/>
      <c r="AQ252" s="40" t="n"/>
      <c r="AR252" s="40" t="n"/>
      <c r="AS252" s="40" t="n"/>
      <c r="AT252" s="40" t="n"/>
      <c r="AU252" s="40" t="n"/>
      <c r="AV252" s="41" t="n"/>
      <c r="AW252" s="41" t="n"/>
    </row>
    <row r="253">
      <c r="C253" s="9" t="n"/>
      <c r="H253" s="49" t="n"/>
      <c r="I253" s="49" t="n"/>
      <c r="J253" s="49" t="n"/>
      <c r="K253" s="49" t="n"/>
      <c r="L253" s="49" t="n"/>
      <c r="M253" s="49" t="n"/>
      <c r="N253" s="49" t="n"/>
      <c r="O253" s="49" t="n"/>
      <c r="P253" s="49" t="n"/>
      <c r="Q253" s="49" t="n"/>
      <c r="R253" s="49" t="n"/>
      <c r="S253" s="49" t="n"/>
      <c r="T253" s="49" t="n"/>
      <c r="U253" s="49" t="n"/>
      <c r="V253" s="49" t="n"/>
      <c r="W253" s="49" t="n"/>
      <c r="X253" s="49" t="n"/>
      <c r="Y253" s="49" t="n"/>
      <c r="Z253" s="49" t="n"/>
      <c r="AA253" s="49" t="n"/>
      <c r="AB253" s="49" t="n"/>
      <c r="AC253" s="49" t="n"/>
      <c r="AD253" s="50" t="n"/>
      <c r="AE253" s="50" t="n"/>
      <c r="AF253" s="50" t="n"/>
      <c r="AG253" s="50" t="n"/>
      <c r="AH253" s="50" t="n"/>
      <c r="AI253" s="50" t="n"/>
      <c r="AJ253" s="50" t="n"/>
      <c r="AK253" s="50" t="n"/>
      <c r="AL253" s="50" t="n"/>
      <c r="AO253" s="49" t="n"/>
      <c r="AP253" s="49" t="n"/>
      <c r="AQ253" s="49" t="n"/>
      <c r="AR253" s="49" t="n"/>
      <c r="AS253" s="49" t="n"/>
      <c r="AT253" s="49" t="n"/>
      <c r="AU253" s="49" t="n"/>
      <c r="AV253" s="50" t="n"/>
      <c r="AW253" s="50" t="n"/>
    </row>
    <row r="254">
      <c r="C254" s="9" t="n"/>
      <c r="H254" s="40" t="n"/>
      <c r="I254" s="40" t="n"/>
      <c r="J254" s="40" t="n"/>
      <c r="K254" s="40" t="n"/>
      <c r="L254" s="40" t="n"/>
      <c r="M254" s="40" t="n"/>
      <c r="N254" s="40" t="n"/>
      <c r="O254" s="40" t="n"/>
      <c r="P254" s="40" t="n"/>
      <c r="Q254" s="40" t="n"/>
      <c r="R254" s="40" t="n"/>
      <c r="S254" s="40" t="n"/>
      <c r="T254" s="40" t="n"/>
      <c r="U254" s="40" t="n"/>
      <c r="V254" s="40" t="n"/>
      <c r="W254" s="40" t="n"/>
      <c r="X254" s="40" t="n"/>
      <c r="Y254" s="40" t="n"/>
      <c r="Z254" s="40" t="n"/>
      <c r="AA254" s="40" t="n"/>
      <c r="AB254" s="40" t="n"/>
      <c r="AC254" s="40" t="n"/>
      <c r="AD254" s="41" t="n"/>
      <c r="AE254" s="41" t="n"/>
      <c r="AF254" s="41" t="n"/>
      <c r="AG254" s="41" t="n"/>
      <c r="AH254" s="41" t="n"/>
      <c r="AI254" s="41" t="n"/>
      <c r="AJ254" s="41" t="n"/>
      <c r="AK254" s="41" t="n"/>
      <c r="AL254" s="41" t="n"/>
      <c r="AO254" s="40" t="n"/>
      <c r="AP254" s="40" t="n"/>
      <c r="AQ254" s="40" t="n"/>
      <c r="AR254" s="40" t="n"/>
      <c r="AS254" s="40" t="n"/>
      <c r="AT254" s="40" t="n"/>
      <c r="AU254" s="40" t="n"/>
      <c r="AV254" s="41" t="n"/>
      <c r="AW254" s="41" t="n"/>
    </row>
    <row r="255">
      <c r="C255" s="9" t="n"/>
      <c r="G255" s="49" t="n"/>
      <c r="H255" s="49" t="n"/>
      <c r="I255" s="49" t="n"/>
      <c r="J255" s="49" t="n"/>
      <c r="K255" s="49" t="n"/>
      <c r="L255" s="49" t="n"/>
      <c r="M255" s="49" t="n"/>
      <c r="N255" s="49" t="n"/>
      <c r="O255" s="49" t="n"/>
      <c r="P255" s="49" t="n"/>
      <c r="Q255" s="49" t="n"/>
      <c r="R255" s="49" t="n"/>
      <c r="S255" s="49" t="n"/>
      <c r="T255" s="49" t="n"/>
      <c r="U255" s="49" t="n"/>
      <c r="V255" s="49" t="n"/>
      <c r="W255" s="49" t="n"/>
      <c r="X255" s="49" t="n"/>
      <c r="Y255" s="49" t="n"/>
      <c r="Z255" s="49" t="n"/>
      <c r="AA255" s="49" t="n"/>
      <c r="AB255" s="49" t="n"/>
      <c r="AC255" s="49" t="n"/>
      <c r="AD255" s="50" t="n"/>
      <c r="AE255" s="50" t="n"/>
      <c r="AF255" s="50" t="n"/>
      <c r="AG255" s="50" t="n"/>
      <c r="AH255" s="50" t="n"/>
      <c r="AI255" s="50" t="n"/>
      <c r="AJ255" s="50" t="n"/>
      <c r="AK255" s="50" t="n"/>
      <c r="AL255" s="50" t="n"/>
      <c r="AN255" s="49" t="n"/>
      <c r="AO255" s="49" t="n"/>
      <c r="AP255" s="49" t="n"/>
      <c r="AQ255" s="49" t="n"/>
      <c r="AR255" s="49" t="n"/>
      <c r="AS255" s="49" t="n"/>
      <c r="AT255" s="49" t="n"/>
      <c r="AU255" s="49" t="n"/>
      <c r="AV255" s="50" t="n"/>
      <c r="AW255" s="50" t="n"/>
    </row>
    <row r="256">
      <c r="C256" s="9" t="n"/>
      <c r="H256" s="49" t="n"/>
      <c r="I256" s="49" t="n"/>
      <c r="J256" s="49" t="n"/>
      <c r="K256" s="49" t="n"/>
      <c r="L256" s="49" t="n"/>
      <c r="M256" s="49" t="n"/>
      <c r="N256" s="49" t="n"/>
      <c r="O256" s="49" t="n"/>
      <c r="P256" s="49" t="n"/>
      <c r="Q256" s="49" t="n"/>
      <c r="R256" s="49" t="n"/>
      <c r="S256" s="49" t="n"/>
      <c r="T256" s="49" t="n"/>
      <c r="U256" s="49" t="n"/>
      <c r="V256" s="49" t="n"/>
      <c r="W256" s="49" t="n"/>
      <c r="X256" s="49" t="n"/>
      <c r="Y256" s="49" t="n"/>
      <c r="Z256" s="49" t="n"/>
      <c r="AA256" s="49" t="n"/>
      <c r="AB256" s="49" t="n"/>
      <c r="AC256" s="49" t="n"/>
      <c r="AD256" s="50" t="n"/>
      <c r="AE256" s="50" t="n"/>
      <c r="AF256" s="50" t="n"/>
      <c r="AG256" s="50" t="n"/>
      <c r="AH256" s="50" t="n"/>
      <c r="AI256" s="50" t="n"/>
      <c r="AJ256" s="50" t="n"/>
      <c r="AK256" s="50" t="n"/>
      <c r="AL256" s="50" t="n"/>
      <c r="AO256" s="49" t="n"/>
      <c r="AP256" s="49" t="n"/>
      <c r="AQ256" s="49" t="n"/>
      <c r="AR256" s="49" t="n"/>
      <c r="AS256" s="49" t="n"/>
      <c r="AT256" s="49" t="n"/>
      <c r="AU256" s="49" t="n"/>
      <c r="AV256" s="50" t="n"/>
      <c r="AW256" s="50" t="n"/>
    </row>
    <row r="257">
      <c r="C257" s="9" t="n"/>
      <c r="G257" s="40" t="n"/>
      <c r="H257" s="40" t="n"/>
      <c r="I257" s="40" t="n"/>
      <c r="J257" s="40" t="n"/>
      <c r="K257" s="40" t="n"/>
      <c r="L257" s="40" t="n"/>
      <c r="M257" s="40" t="n"/>
      <c r="N257" s="40" t="n"/>
      <c r="O257" s="40" t="n"/>
      <c r="P257" s="40" t="n"/>
      <c r="Q257" s="40" t="n"/>
      <c r="R257" s="40" t="n"/>
      <c r="S257" s="40" t="n"/>
      <c r="T257" s="40" t="n"/>
      <c r="U257" s="40" t="n"/>
      <c r="V257" s="40" t="n"/>
      <c r="W257" s="40" t="n"/>
      <c r="X257" s="40" t="n"/>
      <c r="Y257" s="40" t="n"/>
      <c r="Z257" s="40" t="n"/>
      <c r="AA257" s="40" t="n"/>
      <c r="AB257" s="40" t="n"/>
      <c r="AC257" s="40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N257" s="40" t="n"/>
      <c r="AO257" s="40" t="n"/>
      <c r="AP257" s="40" t="n"/>
      <c r="AQ257" s="40" t="n"/>
      <c r="AR257" s="40" t="n"/>
      <c r="AS257" s="40" t="n"/>
      <c r="AT257" s="40" t="n"/>
      <c r="AU257" s="40" t="n"/>
      <c r="AV257" s="41" t="n"/>
      <c r="AW257" s="41" t="n"/>
    </row>
    <row r="258"/>
    <row r="259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R27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Copart, Inc.</t>
        </is>
      </c>
    </row>
    <row r="3">
      <c r="B3" s="3" t="inlineStr">
        <is>
          <t>As-reported subtotals for reconciliation only. total_opex stored in Less: form (negated) so recon = calc - reported uniformly.</t>
        </is>
      </c>
    </row>
    <row r="4"/>
    <row r="5">
      <c r="G5" s="5" t="inlineStr">
        <is>
          <t>1Q21</t>
        </is>
      </c>
      <c r="H5" s="5" t="inlineStr">
        <is>
          <t>2Q21</t>
        </is>
      </c>
      <c r="I5" s="5" t="inlineStr">
        <is>
          <t>3Q21</t>
        </is>
      </c>
      <c r="J5" s="5" t="inlineStr">
        <is>
          <t>4Q21</t>
        </is>
      </c>
      <c r="K5" s="5" t="inlineStr">
        <is>
          <t>1Q22</t>
        </is>
      </c>
      <c r="L5" s="5" t="inlineStr">
        <is>
          <t>2Q22</t>
        </is>
      </c>
      <c r="M5" s="5" t="inlineStr">
        <is>
          <t>3Q22</t>
        </is>
      </c>
      <c r="N5" s="5" t="inlineStr">
        <is>
          <t>4Q22</t>
        </is>
      </c>
      <c r="O5" s="5" t="inlineStr">
        <is>
          <t>1Q23</t>
        </is>
      </c>
      <c r="P5" s="5" t="inlineStr">
        <is>
          <t>2Q23</t>
        </is>
      </c>
      <c r="Q5" s="5" t="inlineStr">
        <is>
          <t>3Q23</t>
        </is>
      </c>
      <c r="R5" s="5" t="inlineStr">
        <is>
          <t>4Q23</t>
        </is>
      </c>
      <c r="S5" s="5" t="inlineStr">
        <is>
          <t>1Q24</t>
        </is>
      </c>
      <c r="T5" s="5" t="inlineStr">
        <is>
          <t>2Q24</t>
        </is>
      </c>
      <c r="U5" s="5" t="inlineStr">
        <is>
          <t>3Q24</t>
        </is>
      </c>
      <c r="V5" s="5" t="inlineStr">
        <is>
          <t>4Q24</t>
        </is>
      </c>
      <c r="W5" s="5" t="inlineStr">
        <is>
          <t>1Q25</t>
        </is>
      </c>
      <c r="X5" s="5" t="inlineStr">
        <is>
          <t>2Q25</t>
        </is>
      </c>
      <c r="Y5" s="5" t="inlineStr">
        <is>
          <t>3Q25</t>
        </is>
      </c>
      <c r="Z5" s="5" t="inlineStr">
        <is>
          <t>4Q25</t>
        </is>
      </c>
      <c r="AA5" s="5" t="inlineStr">
        <is>
          <t>1Q26</t>
        </is>
      </c>
      <c r="AB5" s="5" t="inlineStr">
        <is>
          <t>2Q26</t>
        </is>
      </c>
      <c r="AC5" s="5" t="inlineStr">
        <is>
          <t>3Q26</t>
        </is>
      </c>
      <c r="AN5" s="5" t="inlineStr">
        <is>
          <t>FY2021</t>
        </is>
      </c>
      <c r="AO5" s="5" t="inlineStr">
        <is>
          <t>FY2022</t>
        </is>
      </c>
      <c r="AP5" s="5" t="inlineStr">
        <is>
          <t>FY2023</t>
        </is>
      </c>
      <c r="AQ5" s="5" t="inlineStr">
        <is>
          <t>FY2024</t>
        </is>
      </c>
      <c r="AR5" s="5" t="inlineStr">
        <is>
          <t>FY2025</t>
        </is>
      </c>
    </row>
    <row r="6"/>
    <row r="7"/>
    <row r="8"/>
    <row r="9">
      <c r="B9" t="inlineStr">
        <is>
          <t>Total Service Revenues and Vehicle Sales</t>
        </is>
      </c>
      <c r="G9" s="45" t="n">
        <v>592.9400000000001</v>
      </c>
      <c r="H9" s="45" t="n">
        <v>617.0309999999999</v>
      </c>
      <c r="I9" s="45" t="n">
        <v>733.91</v>
      </c>
      <c r="J9" s="45" t="n">
        <v>748.63</v>
      </c>
      <c r="K9" s="45" t="n">
        <v>810.1319999999999</v>
      </c>
      <c r="L9" s="45" t="n">
        <v>867.46</v>
      </c>
      <c r="M9" s="45" t="n">
        <v>939.941</v>
      </c>
      <c r="N9" s="45" t="n">
        <v>883.388</v>
      </c>
      <c r="O9" s="45" t="n">
        <v>893.372</v>
      </c>
      <c r="P9" s="45" t="n">
        <v>956.724</v>
      </c>
      <c r="Q9" s="45" t="n">
        <v>1021.831</v>
      </c>
      <c r="R9" s="45" t="n">
        <v>997.591</v>
      </c>
      <c r="S9" s="45" t="n">
        <v>1020.416</v>
      </c>
      <c r="T9" s="45" t="n">
        <v>1020.149</v>
      </c>
      <c r="U9" s="45" t="n">
        <v>1127.259</v>
      </c>
      <c r="V9" s="45" t="n">
        <v>1068.999</v>
      </c>
      <c r="W9" s="45" t="n">
        <v>1146.829</v>
      </c>
      <c r="X9" s="45" t="n">
        <v>1163.316</v>
      </c>
      <c r="Y9" s="45" t="n">
        <v>1211.716</v>
      </c>
      <c r="Z9" s="45" t="n">
        <v>1125.097</v>
      </c>
      <c r="AA9" s="45" t="n">
        <v>1155.03</v>
      </c>
      <c r="AB9" s="45" t="n">
        <v>1121.674</v>
      </c>
      <c r="AC9" s="45" t="n">
        <v>1237.066</v>
      </c>
      <c r="AN9" s="45" t="n">
        <v>2692.511</v>
      </c>
      <c r="AO9" s="45" t="n">
        <v>3500.921</v>
      </c>
      <c r="AP9" s="45" t="n">
        <v>3869.518</v>
      </c>
      <c r="AQ9" s="45" t="n">
        <v>4236.823</v>
      </c>
      <c r="AR9" s="45" t="n">
        <v>4646.958</v>
      </c>
    </row>
    <row r="10">
      <c r="B10" t="inlineStr">
        <is>
          <t>Total Operating Expenses (Less: form)</t>
        </is>
      </c>
      <c r="G10" s="45" t="n">
        <v>-344.346</v>
      </c>
      <c r="H10" s="45" t="n">
        <v>-358.81</v>
      </c>
      <c r="I10" s="45" t="n">
        <v>-405.799</v>
      </c>
      <c r="J10" s="45" t="n">
        <v>-447.13</v>
      </c>
      <c r="K10" s="45" t="n">
        <v>-480.011</v>
      </c>
      <c r="L10" s="45" t="n">
        <v>-520.1319999999999</v>
      </c>
      <c r="M10" s="45" t="n">
        <v>-567.186</v>
      </c>
      <c r="N10" s="45" t="n">
        <v>-558.595</v>
      </c>
      <c r="O10" s="45" t="n">
        <v>-581.869</v>
      </c>
      <c r="P10" s="45" t="n">
        <v>-591.199</v>
      </c>
      <c r="Q10" s="45" t="n">
        <v>-602.907</v>
      </c>
      <c r="R10" s="45" t="n">
        <v>-606.974</v>
      </c>
      <c r="S10" s="45" t="n">
        <v>-625.04</v>
      </c>
      <c r="T10" s="45" t="n">
        <v>-640.249</v>
      </c>
      <c r="U10" s="45" t="n">
        <v>-690.056</v>
      </c>
      <c r="V10" s="45" t="n">
        <v>-709.455</v>
      </c>
      <c r="W10" s="45" t="n">
        <v>-740.462</v>
      </c>
      <c r="X10" s="45" t="n">
        <v>-737.105</v>
      </c>
      <c r="Y10" s="45" t="n">
        <v>-760.171</v>
      </c>
      <c r="Z10" s="45" t="n">
        <v>-712.506</v>
      </c>
      <c r="AA10" s="45" t="n">
        <v>-724.336</v>
      </c>
      <c r="AB10" s="45" t="n">
        <v>-732.9640000000001</v>
      </c>
      <c r="AC10" s="45" t="n">
        <v>-772.784</v>
      </c>
      <c r="AN10" s="45" t="n">
        <v>-1556.085</v>
      </c>
      <c r="AO10" s="45" t="n">
        <v>-2125.924</v>
      </c>
      <c r="AP10" s="45" t="n">
        <v>-2382.949</v>
      </c>
      <c r="AQ10" s="45" t="n">
        <v>-2664.8</v>
      </c>
      <c r="AR10" s="45" t="n">
        <v>-2950.244</v>
      </c>
    </row>
    <row r="11">
      <c r="B11" t="inlineStr">
        <is>
          <t>Operating Income</t>
        </is>
      </c>
      <c r="G11" s="45" t="n">
        <v>248.594</v>
      </c>
      <c r="H11" s="45" t="n">
        <v>258.221</v>
      </c>
      <c r="I11" s="45" t="n">
        <v>328.111</v>
      </c>
      <c r="J11" s="45" t="n">
        <v>301.5</v>
      </c>
      <c r="K11" s="45" t="n">
        <v>330.121</v>
      </c>
      <c r="L11" s="45" t="n">
        <v>347.328</v>
      </c>
      <c r="M11" s="45" t="n">
        <v>372.755</v>
      </c>
      <c r="N11" s="45" t="n">
        <v>324.793</v>
      </c>
      <c r="O11" s="45" t="n">
        <v>311.503</v>
      </c>
      <c r="P11" s="45" t="n">
        <v>365.525</v>
      </c>
      <c r="Q11" s="45" t="n">
        <v>418.924</v>
      </c>
      <c r="R11" s="45" t="n">
        <v>390.617</v>
      </c>
      <c r="S11" s="45" t="n">
        <v>395.376</v>
      </c>
      <c r="T11" s="45" t="n">
        <v>379.9</v>
      </c>
      <c r="U11" s="45" t="n">
        <v>437.203</v>
      </c>
      <c r="V11" s="45" t="n">
        <v>359.544</v>
      </c>
      <c r="W11" s="45" t="n">
        <v>406.367</v>
      </c>
      <c r="X11" s="45" t="n">
        <v>426.211</v>
      </c>
      <c r="Y11" s="45" t="n">
        <v>451.545</v>
      </c>
      <c r="Z11" s="45" t="n">
        <v>412.591</v>
      </c>
      <c r="AA11" s="45" t="n">
        <v>430.694</v>
      </c>
      <c r="AB11" s="45" t="n">
        <v>388.71</v>
      </c>
      <c r="AC11" s="45" t="n">
        <v>464.282</v>
      </c>
      <c r="AN11" s="45" t="n">
        <v>1136.426</v>
      </c>
      <c r="AO11" s="45" t="n">
        <v>1374.997</v>
      </c>
      <c r="AP11" s="45" t="n">
        <v>1486.569</v>
      </c>
      <c r="AQ11" s="45" t="n">
        <v>1572.023</v>
      </c>
      <c r="AR11" s="45" t="n">
        <v>1696.714</v>
      </c>
    </row>
    <row r="12">
      <c r="B12" t="inlineStr">
        <is>
          <t>Total Other Income (Expense)</t>
        </is>
      </c>
      <c r="G12" s="45" t="n">
        <v>-1.779</v>
      </c>
      <c r="H12" s="45" t="n">
        <v>-5.769</v>
      </c>
      <c r="I12" s="45" t="n">
        <v>-4.576</v>
      </c>
      <c r="J12" s="45" t="n">
        <v>-2.456</v>
      </c>
      <c r="K12" s="45" t="n">
        <v>-4.295</v>
      </c>
      <c r="L12" s="45" t="n">
        <v>-5.273</v>
      </c>
      <c r="M12" s="45" t="n">
        <v>-3.15</v>
      </c>
      <c r="N12" s="45" t="n">
        <v>-21.325</v>
      </c>
      <c r="O12" s="45" t="n">
        <v>1.6</v>
      </c>
      <c r="P12" s="45" t="n">
        <v>11.578</v>
      </c>
      <c r="Q12" s="45" t="n">
        <v>21.506</v>
      </c>
      <c r="R12" s="45" t="n">
        <v>33.075</v>
      </c>
      <c r="S12" s="45" t="n">
        <v>27.933</v>
      </c>
      <c r="T12" s="45" t="n">
        <v>30.853</v>
      </c>
      <c r="U12" s="45" t="n">
        <v>34.909</v>
      </c>
      <c r="V12" s="45" t="n">
        <v>48.883</v>
      </c>
      <c r="W12" s="45" t="n">
        <v>44.951</v>
      </c>
      <c r="X12" s="45" t="n">
        <v>36.84</v>
      </c>
      <c r="Y12" s="45" t="n">
        <v>51.259</v>
      </c>
      <c r="Z12" s="45" t="n">
        <v>65.81699999999999</v>
      </c>
      <c r="AA12" s="45" t="n">
        <v>56.429</v>
      </c>
      <c r="AB12" s="45" t="n">
        <v>52.339</v>
      </c>
      <c r="AC12" s="45" t="n">
        <v>37.812</v>
      </c>
      <c r="AN12" s="45" t="n">
        <v>-14.58</v>
      </c>
      <c r="AO12" s="45" t="n">
        <v>-34.043</v>
      </c>
      <c r="AP12" s="45" t="n">
        <v>67.759</v>
      </c>
      <c r="AQ12" s="45" t="n">
        <v>142.578</v>
      </c>
      <c r="AR12" s="45" t="n">
        <v>198.867</v>
      </c>
    </row>
    <row r="13">
      <c r="B13" t="inlineStr">
        <is>
          <t>Income Before Income Taxes</t>
        </is>
      </c>
      <c r="G13" s="45" t="n">
        <v>246.815</v>
      </c>
      <c r="H13" s="45" t="n">
        <v>252.452</v>
      </c>
      <c r="I13" s="45" t="n">
        <v>323.535</v>
      </c>
      <c r="J13" s="45" t="n">
        <v>299.044</v>
      </c>
      <c r="K13" s="45" t="n">
        <v>325.826</v>
      </c>
      <c r="L13" s="45" t="n">
        <v>342.055</v>
      </c>
      <c r="M13" s="45" t="n">
        <v>369.605</v>
      </c>
      <c r="N13" s="45" t="n">
        <v>303.468</v>
      </c>
      <c r="O13" s="45" t="n">
        <v>313.103</v>
      </c>
      <c r="P13" s="45" t="n">
        <v>377.103</v>
      </c>
      <c r="Q13" s="45" t="n">
        <v>440.43</v>
      </c>
      <c r="R13" s="45" t="n">
        <v>423.692</v>
      </c>
      <c r="S13" s="45" t="n">
        <v>423.309</v>
      </c>
      <c r="T13" s="45" t="n">
        <v>410.753</v>
      </c>
      <c r="U13" s="45" t="n">
        <v>472.112</v>
      </c>
      <c r="V13" s="45" t="n">
        <v>408.427</v>
      </c>
      <c r="W13" s="45" t="n">
        <v>451.318</v>
      </c>
      <c r="X13" s="45" t="n">
        <v>463.051</v>
      </c>
      <c r="Y13" s="45" t="n">
        <v>502.804</v>
      </c>
      <c r="Z13" s="45" t="n">
        <v>478.408</v>
      </c>
      <c r="AA13" s="45" t="n">
        <v>487.123</v>
      </c>
      <c r="AB13" s="45" t="n">
        <v>441.049</v>
      </c>
      <c r="AC13" s="45" t="n">
        <v>502.094</v>
      </c>
      <c r="AN13" s="45" t="n">
        <v>1121.846</v>
      </c>
      <c r="AO13" s="45" t="n">
        <v>1340.954</v>
      </c>
      <c r="AP13" s="45" t="n">
        <v>1554.328</v>
      </c>
      <c r="AQ13" s="45" t="n">
        <v>1714.601</v>
      </c>
      <c r="AR13" s="45" t="n">
        <v>1895.581</v>
      </c>
    </row>
    <row r="14">
      <c r="B14" t="inlineStr">
        <is>
          <t>Net Income (Consolidated)</t>
        </is>
      </c>
      <c r="G14" s="45" t="n">
        <v>200.285</v>
      </c>
      <c r="H14" s="45" t="n">
        <v>193.44</v>
      </c>
      <c r="I14" s="45" t="n">
        <v>286.796</v>
      </c>
      <c r="J14" s="45" t="n">
        <v>255.974</v>
      </c>
      <c r="K14" s="45" t="n">
        <v>260.363</v>
      </c>
      <c r="L14" s="45" t="n">
        <v>287.412</v>
      </c>
      <c r="M14" s="45" t="n">
        <v>278.62</v>
      </c>
      <c r="N14" s="45" t="n">
        <v>263.735</v>
      </c>
      <c r="O14" s="45" t="n">
        <v>245.848</v>
      </c>
      <c r="P14" s="45" t="n">
        <v>293.677</v>
      </c>
      <c r="Q14" s="45" t="n">
        <v>350.431</v>
      </c>
      <c r="R14" s="45" t="n">
        <v>347.785</v>
      </c>
      <c r="S14" s="45" t="n">
        <v>332.532</v>
      </c>
      <c r="T14" s="45" t="n">
        <v>325.527</v>
      </c>
      <c r="U14" s="45" t="n">
        <v>382.11</v>
      </c>
      <c r="V14" s="45" t="n">
        <v>322.178</v>
      </c>
      <c r="W14" s="45" t="n">
        <v>361.176</v>
      </c>
      <c r="X14" s="45" t="n">
        <v>386.541</v>
      </c>
      <c r="Y14" s="45" t="n">
        <v>405.338</v>
      </c>
      <c r="Z14" s="45" t="n">
        <v>395.308</v>
      </c>
      <c r="AA14" s="45" t="n">
        <v>402.21</v>
      </c>
      <c r="AB14" s="45" t="n">
        <v>349.967</v>
      </c>
      <c r="AC14" s="45" t="n">
        <v>401.393</v>
      </c>
      <c r="AN14" s="45" t="n">
        <v>936.495</v>
      </c>
      <c r="AO14" s="45" t="n">
        <v>1090.13</v>
      </c>
      <c r="AP14" s="45" t="n">
        <v>1237.741</v>
      </c>
      <c r="AQ14" s="45" t="n">
        <v>1362.347</v>
      </c>
      <c r="AR14" s="45" t="n">
        <v>1548.363</v>
      </c>
    </row>
    <row r="15">
      <c r="B15" t="inlineStr">
        <is>
          <t>Net Income Attributable to Copart, Inc.</t>
        </is>
      </c>
      <c r="G15" s="45" t="n">
        <v>200.285</v>
      </c>
      <c r="H15" s="45" t="n">
        <v>193.44</v>
      </c>
      <c r="I15" s="45" t="n">
        <v>286.796</v>
      </c>
      <c r="J15" s="45" t="n">
        <v>255.974</v>
      </c>
      <c r="K15" s="45" t="n">
        <v>260.363</v>
      </c>
      <c r="L15" s="45" t="n">
        <v>287.412</v>
      </c>
      <c r="M15" s="45" t="n">
        <v>278.62</v>
      </c>
      <c r="N15" s="45" t="n">
        <v>263.735</v>
      </c>
      <c r="O15" s="45" t="n">
        <v>245.848</v>
      </c>
      <c r="P15" s="45" t="n">
        <v>293.677</v>
      </c>
      <c r="Q15" s="45" t="n">
        <v>350.431</v>
      </c>
      <c r="R15" s="45" t="n">
        <v>347.785</v>
      </c>
      <c r="S15" s="45" t="n">
        <v>332.527</v>
      </c>
      <c r="T15" s="45" t="n">
        <v>325.635</v>
      </c>
      <c r="U15" s="45" t="n">
        <v>382.291</v>
      </c>
      <c r="V15" s="45" t="n">
        <v>322.567</v>
      </c>
      <c r="W15" s="45" t="n">
        <v>362.086</v>
      </c>
      <c r="X15" s="45" t="n">
        <v>387.4</v>
      </c>
      <c r="Y15" s="45" t="n">
        <v>406.609</v>
      </c>
      <c r="Z15" s="45" t="n">
        <v>396.354</v>
      </c>
      <c r="AA15" s="45" t="n">
        <v>403.714</v>
      </c>
      <c r="AB15" s="45" t="n">
        <v>350.732</v>
      </c>
      <c r="AC15" s="45" t="n">
        <v>402.401</v>
      </c>
      <c r="AN15" s="45" t="n">
        <v>936.495</v>
      </c>
      <c r="AO15" s="45" t="n">
        <v>1090.13</v>
      </c>
      <c r="AP15" s="45" t="n">
        <v>1237.741</v>
      </c>
      <c r="AQ15" s="45" t="n">
        <v>1363.02</v>
      </c>
      <c r="AR15" s="45" t="n">
        <v>1552.449</v>
      </c>
    </row>
    <row r="16">
      <c r="B16" t="inlineStr">
        <is>
          <t>EPS Basic (filed, split-adjusted)</t>
        </is>
      </c>
      <c r="G16" s="24" t="n">
        <v>0.212</v>
      </c>
      <c r="H16" s="24" t="n">
        <v>0.205</v>
      </c>
      <c r="I16" s="24" t="n">
        <v>0.302</v>
      </c>
      <c r="J16" s="24" t="n">
        <v>0.27</v>
      </c>
      <c r="K16" s="24" t="n">
        <v>0.275</v>
      </c>
      <c r="L16" s="24" t="n">
        <v>0.305</v>
      </c>
      <c r="M16" s="24" t="n">
        <v>0.295</v>
      </c>
      <c r="N16" s="24" t="n">
        <v>0.278</v>
      </c>
      <c r="O16" s="24" t="n">
        <v>0.26</v>
      </c>
      <c r="P16" s="24" t="n">
        <v>0.31</v>
      </c>
      <c r="Q16" s="24" t="n">
        <v>0.37</v>
      </c>
      <c r="R16" s="24" t="n">
        <v>0.36</v>
      </c>
      <c r="S16" s="24" t="n">
        <v>0.35</v>
      </c>
      <c r="T16" s="24" t="n">
        <v>0.34</v>
      </c>
      <c r="U16" s="24" t="n">
        <v>0.4</v>
      </c>
      <c r="V16" s="24" t="n">
        <v>0.34</v>
      </c>
      <c r="W16" s="24" t="n">
        <v>0.38</v>
      </c>
      <c r="X16" s="24" t="n">
        <v>0.4</v>
      </c>
      <c r="Y16" s="24" t="n">
        <v>0.42</v>
      </c>
      <c r="Z16" s="24" t="n">
        <v>0.41</v>
      </c>
      <c r="AA16" s="24" t="n">
        <v>0.42</v>
      </c>
      <c r="AB16" s="24" t="n">
        <v>0.36</v>
      </c>
      <c r="AC16" s="24" t="n">
        <v>0.43</v>
      </c>
      <c r="AN16" s="24" t="n">
        <v>0.99</v>
      </c>
      <c r="AO16" s="24" t="n">
        <v>1.15</v>
      </c>
      <c r="AP16" s="24" t="n">
        <v>1.3</v>
      </c>
      <c r="AQ16" s="24" t="n">
        <v>1.42</v>
      </c>
      <c r="AR16" s="24" t="n">
        <v>1.61</v>
      </c>
    </row>
    <row r="17">
      <c r="B17" t="inlineStr">
        <is>
          <t>EPS Diluted (filed, split-adjusted)</t>
        </is>
      </c>
      <c r="G17" s="24" t="n">
        <v>0.207</v>
      </c>
      <c r="H17" s="24" t="n">
        <v>0.203</v>
      </c>
      <c r="I17" s="24" t="n">
        <v>0.297</v>
      </c>
      <c r="J17" s="24" t="n">
        <v>0.265</v>
      </c>
      <c r="K17" s="24" t="n">
        <v>0.27</v>
      </c>
      <c r="L17" s="24" t="n">
        <v>0.3</v>
      </c>
      <c r="M17" s="24" t="n">
        <v>0.29</v>
      </c>
      <c r="N17" s="24" t="n">
        <v>0.275</v>
      </c>
      <c r="O17" s="24" t="n">
        <v>0.25</v>
      </c>
      <c r="P17" s="24" t="n">
        <v>0.3</v>
      </c>
      <c r="Q17" s="24" t="n">
        <v>0.36</v>
      </c>
      <c r="R17" s="24" t="n">
        <v>0.36</v>
      </c>
      <c r="S17" s="24" t="n">
        <v>0.34</v>
      </c>
      <c r="T17" s="24" t="n">
        <v>0.33</v>
      </c>
      <c r="U17" s="24" t="n">
        <v>0.39</v>
      </c>
      <c r="V17" s="24" t="n">
        <v>0.33</v>
      </c>
      <c r="W17" s="24" t="n">
        <v>0.37</v>
      </c>
      <c r="X17" s="24" t="n">
        <v>0.4</v>
      </c>
      <c r="Y17" s="24" t="n">
        <v>0.42</v>
      </c>
      <c r="Z17" s="24" t="n">
        <v>0.41</v>
      </c>
      <c r="AA17" s="24" t="n">
        <v>0.41</v>
      </c>
      <c r="AB17" s="24" t="n">
        <v>0.36</v>
      </c>
      <c r="AC17" s="24" t="n">
        <v>0.43</v>
      </c>
      <c r="AN17" s="24" t="n">
        <v>0.97</v>
      </c>
      <c r="AO17" s="24" t="n">
        <v>1.13</v>
      </c>
      <c r="AP17" s="24" t="n">
        <v>1.28</v>
      </c>
      <c r="AQ17" s="24" t="n">
        <v>1.4</v>
      </c>
      <c r="AR17" s="24" t="n">
        <v>1.59</v>
      </c>
    </row>
    <row r="18">
      <c r="B18" t="inlineStr">
        <is>
          <t>Total Current Assets</t>
        </is>
      </c>
      <c r="G18" s="45" t="n">
        <v>1138.176</v>
      </c>
      <c r="H18" s="45" t="n">
        <v>1225.467</v>
      </c>
      <c r="I18" s="45" t="n">
        <v>1499.371</v>
      </c>
      <c r="J18" s="45" t="n">
        <v>1702.611</v>
      </c>
      <c r="K18" s="45" t="n">
        <v>2039.78</v>
      </c>
      <c r="L18" s="45" t="n">
        <v>2189.373</v>
      </c>
      <c r="M18" s="45" t="n">
        <v>2457.426</v>
      </c>
      <c r="N18" s="45" t="n">
        <v>2202.455</v>
      </c>
      <c r="O18" s="45" t="n">
        <v>2364.605</v>
      </c>
      <c r="P18" s="45" t="n">
        <v>2638.781</v>
      </c>
      <c r="Q18" s="45" t="n">
        <v>3001.03</v>
      </c>
      <c r="R18" s="45" t="n">
        <v>3262.604</v>
      </c>
      <c r="S18" s="45" t="n">
        <v>3584.89</v>
      </c>
      <c r="T18" s="45" t="n">
        <v>3748.486</v>
      </c>
      <c r="U18" s="45" t="n">
        <v>4149.129</v>
      </c>
      <c r="V18" s="45" t="n">
        <v>4418.184</v>
      </c>
      <c r="W18" s="45" t="n">
        <v>4733.117</v>
      </c>
      <c r="X18" s="45" t="n">
        <v>4966.783</v>
      </c>
      <c r="Y18" s="45" t="n">
        <v>5359.154</v>
      </c>
      <c r="Z18" s="45" t="n">
        <v>5754.628</v>
      </c>
      <c r="AA18" s="45" t="n">
        <v>6202.134</v>
      </c>
      <c r="AB18" s="45" t="n">
        <v>6176.18</v>
      </c>
      <c r="AC18" s="45" t="n">
        <v>5216.673</v>
      </c>
      <c r="AN18" s="45" t="n">
        <v>1702.611</v>
      </c>
      <c r="AO18" s="45" t="n">
        <v>2202.455</v>
      </c>
      <c r="AP18" s="45" t="n">
        <v>3262.604</v>
      </c>
      <c r="AQ18" s="45" t="n">
        <v>4418.184</v>
      </c>
      <c r="AR18" s="45" t="n">
        <v>5754.628</v>
      </c>
    </row>
    <row r="19">
      <c r="B19" t="inlineStr">
        <is>
          <t>Total Assets</t>
        </is>
      </c>
      <c r="G19" s="45" t="n">
        <v>3741.188</v>
      </c>
      <c r="H19" s="45" t="n">
        <v>3934.438</v>
      </c>
      <c r="I19" s="45" t="n">
        <v>4281.946</v>
      </c>
      <c r="J19" s="45" t="n">
        <v>4562.143</v>
      </c>
      <c r="K19" s="45" t="n">
        <v>4918.852</v>
      </c>
      <c r="L19" s="45" t="n">
        <v>5136.956</v>
      </c>
      <c r="M19" s="45" t="n">
        <v>5443.874</v>
      </c>
      <c r="N19" s="45" t="n">
        <v>5308.864</v>
      </c>
      <c r="O19" s="45" t="n">
        <v>5593.677</v>
      </c>
      <c r="P19" s="45" t="n">
        <v>5932.408</v>
      </c>
      <c r="Q19" s="45" t="n">
        <v>6349.805</v>
      </c>
      <c r="R19" s="45" t="n">
        <v>6737.879</v>
      </c>
      <c r="S19" s="45" t="n">
        <v>7333.786</v>
      </c>
      <c r="T19" s="45" t="n">
        <v>7598.52</v>
      </c>
      <c r="U19" s="45" t="n">
        <v>8010.632</v>
      </c>
      <c r="V19" s="45" t="n">
        <v>8427.763999999999</v>
      </c>
      <c r="W19" s="45" t="n">
        <v>8869.486999999999</v>
      </c>
      <c r="X19" s="45" t="n">
        <v>9187.347</v>
      </c>
      <c r="Y19" s="45" t="n">
        <v>9672.222</v>
      </c>
      <c r="Z19" s="45" t="n">
        <v>10090.902</v>
      </c>
      <c r="AA19" s="45" t="n">
        <v>10581.014</v>
      </c>
      <c r="AB19" s="45" t="n">
        <v>10594.962</v>
      </c>
      <c r="AC19" s="45" t="n">
        <v>9649.036</v>
      </c>
      <c r="AN19" s="45" t="n">
        <v>4562.143</v>
      </c>
      <c r="AO19" s="45" t="n">
        <v>5308.864</v>
      </c>
      <c r="AP19" s="45" t="n">
        <v>6737.879</v>
      </c>
      <c r="AQ19" s="45" t="n">
        <v>8427.763999999999</v>
      </c>
      <c r="AR19" s="45" t="n">
        <v>10090.902</v>
      </c>
    </row>
    <row r="20">
      <c r="B20" t="inlineStr">
        <is>
          <t>Total Current Liabilities</t>
        </is>
      </c>
      <c r="G20" s="45" t="n">
        <v>407.536</v>
      </c>
      <c r="H20" s="45" t="n">
        <v>371.015</v>
      </c>
      <c r="I20" s="45" t="n">
        <v>413.045</v>
      </c>
      <c r="J20" s="45" t="n">
        <v>421.031</v>
      </c>
      <c r="K20" s="45" t="n">
        <v>491.911</v>
      </c>
      <c r="L20" s="45" t="n">
        <v>417.86</v>
      </c>
      <c r="M20" s="45" t="n">
        <v>449.095</v>
      </c>
      <c r="N20" s="45" t="n">
        <v>440.889</v>
      </c>
      <c r="O20" s="45" t="n">
        <v>504.477</v>
      </c>
      <c r="P20" s="45" t="n">
        <v>487.623</v>
      </c>
      <c r="Q20" s="45" t="n">
        <v>506.564</v>
      </c>
      <c r="R20" s="45" t="n">
        <v>492.769</v>
      </c>
      <c r="S20" s="45" t="n">
        <v>624.417</v>
      </c>
      <c r="T20" s="45" t="n">
        <v>526.023</v>
      </c>
      <c r="U20" s="45" t="n">
        <v>563.419</v>
      </c>
      <c r="V20" s="45" t="n">
        <v>628.567</v>
      </c>
      <c r="W20" s="45" t="n">
        <v>714.855</v>
      </c>
      <c r="X20" s="45" t="n">
        <v>629.6369999999999</v>
      </c>
      <c r="Y20" s="45" t="n">
        <v>657.1319999999999</v>
      </c>
      <c r="Z20" s="45" t="n">
        <v>683.2809999999999</v>
      </c>
      <c r="AA20" s="45" t="n">
        <v>781.196</v>
      </c>
      <c r="AB20" s="45" t="n">
        <v>613.873</v>
      </c>
      <c r="AC20" s="45" t="n">
        <v>685.259</v>
      </c>
      <c r="AN20" s="45" t="n">
        <v>421.031</v>
      </c>
      <c r="AO20" s="45" t="n">
        <v>440.889</v>
      </c>
      <c r="AP20" s="45" t="n">
        <v>492.769</v>
      </c>
      <c r="AQ20" s="45" t="n">
        <v>628.567</v>
      </c>
      <c r="AR20" s="45" t="n">
        <v>683.2809999999999</v>
      </c>
    </row>
    <row r="21">
      <c r="B21" t="inlineStr">
        <is>
          <t>Total Liabilities</t>
        </is>
      </c>
      <c r="G21" s="45" t="n">
        <v>1030.355</v>
      </c>
      <c r="H21" s="45" t="n">
        <v>991.846</v>
      </c>
      <c r="I21" s="45" t="n">
        <v>1032.569</v>
      </c>
      <c r="J21" s="45" t="n">
        <v>1032.942</v>
      </c>
      <c r="K21" s="45" t="n">
        <v>1125.031</v>
      </c>
      <c r="L21" s="45" t="n">
        <v>1047.1</v>
      </c>
      <c r="M21" s="45" t="n">
        <v>1090.82</v>
      </c>
      <c r="N21" s="45" t="n">
        <v>683.265</v>
      </c>
      <c r="O21" s="45" t="n">
        <v>740.843</v>
      </c>
      <c r="P21" s="45" t="n">
        <v>718.756</v>
      </c>
      <c r="Q21" s="45" t="n">
        <v>757.383</v>
      </c>
      <c r="R21" s="45" t="n">
        <v>750.439</v>
      </c>
      <c r="S21" s="45" t="n">
        <v>897.147</v>
      </c>
      <c r="T21" s="45" t="n">
        <v>785.806</v>
      </c>
      <c r="U21" s="45" t="n">
        <v>814.446</v>
      </c>
      <c r="V21" s="45" t="n">
        <v>879.2089999999999</v>
      </c>
      <c r="W21" s="45" t="n">
        <v>949.5410000000001</v>
      </c>
      <c r="X21" s="45" t="n">
        <v>863.3150000000001</v>
      </c>
      <c r="Y21" s="45" t="n">
        <v>869.525</v>
      </c>
      <c r="Z21" s="45" t="n">
        <v>883.4109999999999</v>
      </c>
      <c r="AA21" s="45" t="n">
        <v>961.903</v>
      </c>
      <c r="AB21" s="45" t="n">
        <v>787.728</v>
      </c>
      <c r="AC21" s="45" t="n">
        <v>857.591</v>
      </c>
      <c r="AN21" s="45" t="n">
        <v>1032.942</v>
      </c>
      <c r="AO21" s="45" t="n">
        <v>683.265</v>
      </c>
      <c r="AP21" s="45" t="n">
        <v>750.439</v>
      </c>
      <c r="AQ21" s="45" t="n">
        <v>879.2089999999999</v>
      </c>
      <c r="AR21" s="45" t="n">
        <v>883.4109999999999</v>
      </c>
    </row>
    <row r="22">
      <c r="B22" t="inlineStr">
        <is>
          <t>Total Stockholders' Equity</t>
        </is>
      </c>
      <c r="G22" s="45" t="n">
        <v>2710.833</v>
      </c>
      <c r="H22" s="45" t="n">
        <v>2942.592</v>
      </c>
      <c r="I22" s="45" t="n">
        <v>3249.377</v>
      </c>
      <c r="J22" s="45" t="n">
        <v>3529.201</v>
      </c>
      <c r="K22" s="45" t="n">
        <v>3793.821</v>
      </c>
      <c r="L22" s="45" t="n">
        <v>4089.856</v>
      </c>
      <c r="M22" s="45" t="n">
        <v>4353.054</v>
      </c>
      <c r="N22" s="45" t="n">
        <v>4625.599</v>
      </c>
      <c r="O22" s="45" t="n">
        <v>4852.834</v>
      </c>
      <c r="P22" s="45" t="n">
        <v>5213.652</v>
      </c>
      <c r="Q22" s="45" t="n">
        <v>5592.422</v>
      </c>
      <c r="R22" s="45" t="n">
        <v>5987.44</v>
      </c>
      <c r="S22" s="45" t="n">
        <v>6411.417</v>
      </c>
      <c r="T22" s="45" t="n">
        <v>6787.6</v>
      </c>
      <c r="U22" s="45" t="n">
        <v>7171.253</v>
      </c>
      <c r="V22" s="45" t="n">
        <v>7524.011</v>
      </c>
      <c r="W22" s="45" t="n">
        <v>7896.312</v>
      </c>
      <c r="X22" s="45" t="n">
        <v>8301.257</v>
      </c>
      <c r="Y22" s="45" t="n">
        <v>8781.192999999999</v>
      </c>
      <c r="Z22" s="45" t="n">
        <v>9187.032999999999</v>
      </c>
      <c r="AA22" s="45" t="n">
        <v>9600.156999999999</v>
      </c>
      <c r="AB22" s="45" t="n">
        <v>9789.045</v>
      </c>
      <c r="AC22" s="45" t="n">
        <v>8774.263999999999</v>
      </c>
      <c r="AN22" s="45" t="n">
        <v>3529.201</v>
      </c>
      <c r="AO22" s="45" t="n">
        <v>4625.599</v>
      </c>
      <c r="AP22" s="45" t="n">
        <v>5987.44</v>
      </c>
      <c r="AQ22" s="45" t="n">
        <v>7524.011</v>
      </c>
      <c r="AR22" s="45" t="n">
        <v>9187.032999999999</v>
      </c>
    </row>
    <row r="23">
      <c r="B23" t="inlineStr">
        <is>
          <t>Total Liabilities, Redeemable NCI and Stockholders' Equity</t>
        </is>
      </c>
      <c r="G23" s="45" t="n">
        <v>3741.188</v>
      </c>
      <c r="H23" s="45" t="n">
        <v>3934.438</v>
      </c>
      <c r="I23" s="45" t="n">
        <v>4281.946</v>
      </c>
      <c r="J23" s="45" t="n">
        <v>4562.143</v>
      </c>
      <c r="K23" s="45" t="n">
        <v>4918.852</v>
      </c>
      <c r="L23" s="45" t="n">
        <v>5136.956</v>
      </c>
      <c r="M23" s="45" t="n">
        <v>5443.874</v>
      </c>
      <c r="N23" s="45" t="n">
        <v>5308.864</v>
      </c>
      <c r="O23" s="45" t="n">
        <v>5593.677</v>
      </c>
      <c r="P23" s="45" t="n">
        <v>5932.408</v>
      </c>
      <c r="Q23" s="45" t="n">
        <v>6349.805</v>
      </c>
      <c r="R23" s="45" t="n">
        <v>6737.879</v>
      </c>
      <c r="S23" s="45" t="n">
        <v>7333.786</v>
      </c>
      <c r="T23" s="45" t="n">
        <v>7598.52</v>
      </c>
      <c r="U23" s="45" t="n">
        <v>8010.632</v>
      </c>
      <c r="V23" s="45" t="n">
        <v>8427.763999999999</v>
      </c>
      <c r="W23" s="45" t="n">
        <v>8869.486999999999</v>
      </c>
      <c r="X23" s="45" t="n">
        <v>9187.347</v>
      </c>
      <c r="Y23" s="45" t="n">
        <v>9672.222</v>
      </c>
      <c r="Z23" s="45" t="n">
        <v>10090.902</v>
      </c>
      <c r="AA23" s="45" t="n">
        <v>10581.014</v>
      </c>
      <c r="AB23" s="45" t="n">
        <v>10594.962</v>
      </c>
      <c r="AC23" s="45" t="n">
        <v>9649.036</v>
      </c>
      <c r="AN23" s="45" t="n">
        <v>4562.143</v>
      </c>
      <c r="AO23" s="45" t="n">
        <v>5308.864</v>
      </c>
      <c r="AP23" s="45" t="n">
        <v>6737.879</v>
      </c>
      <c r="AQ23" s="45" t="n">
        <v>8427.763999999999</v>
      </c>
      <c r="AR23" s="45" t="n">
        <v>10090.902</v>
      </c>
    </row>
    <row r="24">
      <c r="B24" t="inlineStr">
        <is>
          <t>CFO</t>
        </is>
      </c>
      <c r="G24" s="45" t="n">
        <v>258.533</v>
      </c>
      <c r="H24" s="45" t="n">
        <v>134.508</v>
      </c>
      <c r="I24" s="45" t="n">
        <v>369.164</v>
      </c>
      <c r="J24" s="45" t="n">
        <v>228.686</v>
      </c>
      <c r="K24" s="45" t="n">
        <v>312.54</v>
      </c>
      <c r="L24" s="45" t="n">
        <v>134.008</v>
      </c>
      <c r="M24" s="45" t="n">
        <v>417.306</v>
      </c>
      <c r="N24" s="45" t="n">
        <v>312.829</v>
      </c>
      <c r="O24" s="45" t="n">
        <v>311.559</v>
      </c>
      <c r="P24" s="45" t="n">
        <v>188.274</v>
      </c>
      <c r="Q24" s="45" t="n">
        <v>505.8</v>
      </c>
      <c r="R24" s="45" t="n">
        <v>358.577</v>
      </c>
      <c r="S24" s="45" t="n">
        <v>375.246</v>
      </c>
      <c r="T24" s="45" t="n">
        <v>161.793</v>
      </c>
      <c r="U24" s="45" t="n">
        <v>496.304</v>
      </c>
      <c r="V24" s="45" t="n">
        <v>439.221</v>
      </c>
      <c r="W24" s="45" t="n">
        <v>482.274</v>
      </c>
      <c r="X24" s="45" t="n">
        <v>178.127</v>
      </c>
      <c r="Y24" s="45" t="n">
        <v>700.873</v>
      </c>
      <c r="Z24" s="45" t="n">
        <v>438.476</v>
      </c>
      <c r="AA24" s="45" t="n">
        <v>535.253</v>
      </c>
      <c r="AB24" s="45" t="n">
        <v>127.5</v>
      </c>
      <c r="AC24" s="45" t="n">
        <v>584.198</v>
      </c>
      <c r="AN24" s="45" t="n">
        <v>990.891</v>
      </c>
      <c r="AO24" s="45" t="n">
        <v>1176.683</v>
      </c>
      <c r="AP24" s="45" t="n">
        <v>1364.21</v>
      </c>
      <c r="AQ24" s="45" t="n">
        <v>1472.564</v>
      </c>
      <c r="AR24" s="45" t="n">
        <v>1799.75</v>
      </c>
    </row>
    <row r="25">
      <c r="B25" t="inlineStr">
        <is>
          <t>CFI</t>
        </is>
      </c>
      <c r="G25" s="45" t="n">
        <v>-146.822</v>
      </c>
      <c r="H25" s="45" t="n">
        <v>-136.263</v>
      </c>
      <c r="I25" s="45" t="n">
        <v>-80.711</v>
      </c>
      <c r="J25" s="45" t="n">
        <v>-101.67</v>
      </c>
      <c r="K25" s="45" t="n">
        <v>-63.883</v>
      </c>
      <c r="L25" s="45" t="n">
        <v>-466.4</v>
      </c>
      <c r="M25" s="45" t="n">
        <v>72.71299999999999</v>
      </c>
      <c r="N25" s="45" t="n">
        <v>15.26</v>
      </c>
      <c r="O25" s="45" t="n">
        <v>-152.47</v>
      </c>
      <c r="P25" s="45" t="n">
        <v>-89.899</v>
      </c>
      <c r="Q25" s="45" t="n">
        <v>-86.39</v>
      </c>
      <c r="R25" s="45" t="n">
        <v>-1563.29</v>
      </c>
      <c r="S25" s="45" t="n">
        <v>1235.325</v>
      </c>
      <c r="T25" s="45" t="n">
        <v>-1483.005</v>
      </c>
      <c r="U25" s="45" t="n">
        <v>-668.814</v>
      </c>
      <c r="V25" s="45" t="n">
        <v>-23.585</v>
      </c>
      <c r="W25" s="45" t="n">
        <v>1702.228</v>
      </c>
      <c r="X25" s="45" t="n">
        <v>-574.72</v>
      </c>
      <c r="Y25" s="45" t="n">
        <v>-1686.557</v>
      </c>
      <c r="Z25" s="45" t="n">
        <v>-28.399</v>
      </c>
      <c r="AA25" s="45" t="n">
        <v>1916.306</v>
      </c>
      <c r="AB25" s="45" t="n">
        <v>-57.685</v>
      </c>
      <c r="AC25" s="45" t="n">
        <v>-925.151</v>
      </c>
      <c r="AN25" s="45" t="n">
        <v>-465.466</v>
      </c>
      <c r="AO25" s="45" t="n">
        <v>-442.31</v>
      </c>
      <c r="AP25" s="45" t="n">
        <v>-1892.049</v>
      </c>
      <c r="AQ25" s="45" t="n">
        <v>-940.079</v>
      </c>
      <c r="AR25" s="45" t="n">
        <v>-587.448</v>
      </c>
    </row>
    <row r="26">
      <c r="B26" t="inlineStr">
        <is>
          <t>CFF</t>
        </is>
      </c>
      <c r="G26" s="45" t="n">
        <v>19.198</v>
      </c>
      <c r="H26" s="45" t="n">
        <v>7.385</v>
      </c>
      <c r="I26" s="45" t="n">
        <v>5.226</v>
      </c>
      <c r="J26" s="45" t="n">
        <v>9.113</v>
      </c>
      <c r="K26" s="45" t="n">
        <v>5.166</v>
      </c>
      <c r="L26" s="45" t="n">
        <v>10.928</v>
      </c>
      <c r="M26" s="45" t="n">
        <v>2.484</v>
      </c>
      <c r="N26" s="45" t="n">
        <v>-401.271</v>
      </c>
      <c r="O26" s="45" t="n">
        <v>0.759</v>
      </c>
      <c r="P26" s="45" t="n">
        <v>14.575</v>
      </c>
      <c r="Q26" s="45" t="n">
        <v>35.686</v>
      </c>
      <c r="R26" s="45" t="n">
        <v>15.595</v>
      </c>
      <c r="S26" s="45" t="n">
        <v>7.407</v>
      </c>
      <c r="T26" s="45" t="n">
        <v>-0.959</v>
      </c>
      <c r="U26" s="45" t="n">
        <v>4.441</v>
      </c>
      <c r="V26" s="45" t="n">
        <v>8.384</v>
      </c>
      <c r="W26" s="45" t="n">
        <v>2.137</v>
      </c>
      <c r="X26" s="45" t="n">
        <v>35.576</v>
      </c>
      <c r="Y26" s="45" t="n">
        <v>6.46</v>
      </c>
      <c r="Z26" s="45" t="n">
        <v>7.934</v>
      </c>
      <c r="AA26" s="45" t="n">
        <v>0.45</v>
      </c>
      <c r="AB26" s="45" t="n">
        <v>-205.826</v>
      </c>
      <c r="AC26" s="45" t="n">
        <v>-1409.846</v>
      </c>
      <c r="AN26" s="45" t="n">
        <v>40.922</v>
      </c>
      <c r="AO26" s="45" t="n">
        <v>-382.693</v>
      </c>
      <c r="AP26" s="45" t="n">
        <v>66.61499999999999</v>
      </c>
      <c r="AQ26" s="45" t="n">
        <v>19.273</v>
      </c>
      <c r="AR26" s="45" t="n">
        <v>52.107</v>
      </c>
    </row>
    <row r="27">
      <c r="B27" t="inlineStr">
        <is>
          <t>Net Change in Cash</t>
        </is>
      </c>
      <c r="G27" s="45" t="n">
        <v>128.014</v>
      </c>
      <c r="H27" s="45" t="n">
        <v>10.671</v>
      </c>
      <c r="I27" s="45" t="n">
        <v>295.487</v>
      </c>
      <c r="J27" s="45" t="n">
        <v>136.37</v>
      </c>
      <c r="K27" s="45" t="n">
        <v>250.113</v>
      </c>
      <c r="L27" s="45" t="n">
        <v>-326.722</v>
      </c>
      <c r="M27" s="45" t="n">
        <v>483.167</v>
      </c>
      <c r="N27" s="45" t="n">
        <v>-70.58199999999999</v>
      </c>
      <c r="O27" s="45" t="n">
        <v>155.155</v>
      </c>
      <c r="P27" s="45" t="n">
        <v>121.561</v>
      </c>
      <c r="Q27" s="45" t="n">
        <v>453.231</v>
      </c>
      <c r="R27" s="45" t="n">
        <v>-1156.788</v>
      </c>
      <c r="S27" s="45" t="n">
        <v>1624.172</v>
      </c>
      <c r="T27" s="45" t="n">
        <v>-1324.619</v>
      </c>
      <c r="U27" s="45" t="n">
        <v>-166.953</v>
      </c>
      <c r="V27" s="45" t="n">
        <v>424.116</v>
      </c>
      <c r="W27" s="45" t="n">
        <v>2184.007</v>
      </c>
      <c r="X27" s="45" t="n">
        <v>-359.209</v>
      </c>
      <c r="Y27" s="45" t="n">
        <v>-972.41</v>
      </c>
      <c r="Z27" s="45" t="n">
        <v>414.032</v>
      </c>
      <c r="AA27" s="45" t="n">
        <v>2453.059</v>
      </c>
      <c r="AB27" s="45" t="n">
        <v>-131.769</v>
      </c>
      <c r="AC27" s="45" t="n">
        <v>-1747.679</v>
      </c>
      <c r="AN27" s="45" t="n">
        <v>570.542</v>
      </c>
      <c r="AO27" s="45" t="n">
        <v>335.976</v>
      </c>
      <c r="AP27" s="45" t="n">
        <v>-426.841</v>
      </c>
      <c r="AQ27" s="45" t="n">
        <v>556.716</v>
      </c>
      <c r="AR27" s="45" t="n">
        <v>1266.42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12" t="inlineStr">
        <is>
          <t>X</t>
        </is>
      </c>
      <c r="B3" s="6" t="inlineStr">
        <is>
          <t>Company Name</t>
        </is>
      </c>
      <c r="F3" t="inlineStr">
        <is>
          <t>Copart, Inc.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</t>
        </is>
      </c>
      <c r="F7" s="25" t="n">
        <v>45869</v>
      </c>
    </row>
    <row r="8"/>
    <row r="9">
      <c r="B9" s="6" t="inlineStr">
        <is>
          <t>Today</t>
        </is>
      </c>
      <c r="F9" s="25" t="n">
        <v>46216</v>
      </c>
    </row>
    <row r="10">
      <c r="B10" s="6" t="inlineStr">
        <is>
          <t>Share Price</t>
        </is>
      </c>
      <c r="F10" s="26" t="n">
        <v>27.45</v>
      </c>
    </row>
    <row r="11"/>
    <row r="12">
      <c r="B12" s="6" t="inlineStr">
        <is>
          <t>Minimum Cash (% of trailing opex)</t>
        </is>
      </c>
      <c r="F12" s="51" t="n">
        <v>0.2</v>
      </c>
    </row>
    <row r="13"/>
    <row r="14">
      <c r="A14" s="12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2026-07-14T00:49:10Z</dcterms:created>
  <dcterms:modified xmlns:dcterms="http://purl.org/dc/terms/" xmlns:xsi="http://www.w3.org/2001/XMLSchema-instance" xsi:type="dcterms:W3CDTF">2026-07-14T00:49:12Z</dcterms:modified>
</cp:coreProperties>
</file>