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inancials" sheetId="1" state="visible" r:id="rId1"/>
    <sheet xmlns:r="http://schemas.openxmlformats.org/officeDocument/2006/relationships" name="_reported" sheetId="2" state="visible" r:id="rId2"/>
    <sheet xmlns:r="http://schemas.openxmlformats.org/officeDocument/2006/relationships" name="inputs" sheetId="3" state="visible" r:id="rId3"/>
  </sheets>
  <definedNames>
    <definedName name="Name">inputs!$F$3</definedName>
    <definedName name="Subheader">inputs!$F$5</definedName>
    <definedName name="FYE">inputs!$F$7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&quot;$&quot;#,##0.0_);(&quot;$&quot;#,##0.0)"/>
    <numFmt numFmtId="165" formatCode="#,##0.0_);(#,##0.0)"/>
    <numFmt numFmtId="166" formatCode="#,##0.000_);(#,##0.000)"/>
    <numFmt numFmtId="167" formatCode="#,##0.0%_);(#,##0.0%)"/>
    <numFmt numFmtId="168" formatCode="0.000%"/>
    <numFmt numFmtId="169" formatCode="0.00&quot;x&quot;"/>
  </numFmts>
  <fonts count="13">
    <font>
      <name val="Calibri"/>
      <family val="2"/>
      <color theme="1"/>
      <sz val="11"/>
      <scheme val="minor"/>
    </font>
    <font>
      <name val="Arial"/>
      <color rgb="00FF0000"/>
      <sz val="7"/>
    </font>
    <font>
      <name val="Arial"/>
      <b val="1"/>
      <color rgb="00000000"/>
      <sz val="10"/>
    </font>
    <font>
      <name val="Arial"/>
      <color rgb="003366FF"/>
      <sz val="10"/>
    </font>
    <font>
      <name val="Arial"/>
      <b val="1"/>
      <color rgb="00000000"/>
      <sz val="12"/>
    </font>
    <font>
      <name val="Arial"/>
      <i val="1"/>
      <color rgb="00808080"/>
      <sz val="10"/>
    </font>
    <font>
      <name val="Arial"/>
      <b val="1"/>
      <color rgb="00000000"/>
      <sz val="14"/>
    </font>
    <font>
      <name val="Arial"/>
      <i val="1"/>
      <color rgb="00000000"/>
      <sz val="10"/>
    </font>
    <font>
      <name val="Arial"/>
      <color rgb="00000000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color rgb="0000AA00"/>
      <sz val="10"/>
    </font>
    <font>
      <name val="Arial"/>
      <b val="1"/>
      <color rgb="00FF0000"/>
      <sz val="10"/>
    </font>
  </fonts>
  <fills count="5">
    <fill>
      <patternFill/>
    </fill>
    <fill>
      <patternFill patternType="gray125"/>
    </fill>
    <fill>
      <patternFill patternType="solid">
        <fgColor rgb="00003082"/>
      </patternFill>
    </fill>
    <fill>
      <patternFill patternType="solid">
        <fgColor rgb="000E7C3F"/>
      </patternFill>
    </fill>
    <fill>
      <patternFill patternType="solid">
        <fgColor rgb="00B45309"/>
      </patternFill>
    </fill>
  </fills>
  <borders count="2">
    <border>
      <left/>
      <right/>
      <top/>
      <bottom/>
      <diagonal/>
    </border>
    <border>
      <top style="thin">
        <color rgb="00000000"/>
      </top>
    </border>
  </borders>
  <cellStyleXfs count="1">
    <xf numFmtId="0" fontId="0" fillId="0" borderId="0"/>
  </cellStyleXfs>
  <cellXfs count="54">
    <xf numFmtId="0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applyAlignment="1" pivotButton="0" quotePrefix="0" xfId="0">
      <alignment horizontal="center"/>
    </xf>
    <xf numFmtId="0" fontId="9" fillId="2" borderId="0" applyAlignment="1" pivotButton="0" quotePrefix="0" xfId="0">
      <alignment horizontal="centerContinuous"/>
    </xf>
    <xf numFmtId="0" fontId="2" fillId="0" borderId="0" applyAlignment="1" pivotButton="0" quotePrefix="0" xfId="0">
      <alignment horizontal="center"/>
    </xf>
    <xf numFmtId="14" fontId="8" fillId="0" borderId="0" applyAlignment="1" pivotButton="0" quotePrefix="0" xfId="0">
      <alignment horizontal="center"/>
    </xf>
    <xf numFmtId="0" fontId="10" fillId="2" borderId="0" applyAlignment="1" pivotButton="0" quotePrefix="0" xfId="0">
      <alignment horizontal="centerContinuous"/>
    </xf>
    <xf numFmtId="0" fontId="5" fillId="0" borderId="0" pivotButton="0" quotePrefix="0" xfId="0"/>
    <xf numFmtId="0" fontId="8" fillId="0" borderId="0" pivotButton="0" quotePrefix="0" xfId="0"/>
    <xf numFmtId="164" fontId="3" fillId="0" borderId="0" pivotButton="0" quotePrefix="0" xfId="0"/>
    <xf numFmtId="165" fontId="3" fillId="0" borderId="0" pivotButton="0" quotePrefix="0" xfId="0"/>
    <xf numFmtId="165" fontId="0" fillId="0" borderId="0" pivotButton="0" quotePrefix="0" xfId="0"/>
    <xf numFmtId="0" fontId="2" fillId="0" borderId="0" pivotButton="0" quotePrefix="0" xfId="0"/>
    <xf numFmtId="164" fontId="2" fillId="0" borderId="1" pivotButton="0" quotePrefix="0" xfId="0"/>
    <xf numFmtId="166" fontId="11" fillId="0" borderId="0" pivotButton="0" quotePrefix="0" xfId="0"/>
    <xf numFmtId="164" fontId="0" fillId="0" borderId="0" pivotButton="0" quotePrefix="0" xfId="0"/>
    <xf numFmtId="0" fontId="1" fillId="0" borderId="0" pivotButton="0" quotePrefix="0" xfId="0"/>
    <xf numFmtId="164" fontId="5" fillId="0" borderId="0" pivotButton="0" quotePrefix="0" xfId="0"/>
    <xf numFmtId="7" fontId="2" fillId="0" borderId="1" pivotButton="0" quotePrefix="0" xfId="0"/>
    <xf numFmtId="167" fontId="8" fillId="0" borderId="0" pivotButton="0" quotePrefix="0" xfId="0"/>
    <xf numFmtId="168" fontId="8" fillId="0" borderId="0" pivotButton="0" quotePrefix="0" xfId="0"/>
    <xf numFmtId="164" fontId="8" fillId="0" borderId="0" pivotButton="0" quotePrefix="0" xfId="0"/>
    <xf numFmtId="0" fontId="10" fillId="3" borderId="0" applyAlignment="1" pivotButton="0" quotePrefix="0" xfId="0">
      <alignment horizontal="centerContinuous"/>
    </xf>
    <xf numFmtId="0" fontId="12" fillId="0" borderId="0" pivotButton="0" quotePrefix="0" xfId="0"/>
    <xf numFmtId="166" fontId="12" fillId="0" borderId="0" pivotButton="0" quotePrefix="0" xfId="0"/>
    <xf numFmtId="169" fontId="8" fillId="0" borderId="0" pivotButton="0" quotePrefix="0" xfId="0"/>
    <xf numFmtId="167" fontId="3" fillId="0" borderId="0" pivotButton="0" quotePrefix="0" xfId="0"/>
    <xf numFmtId="7" fontId="8" fillId="0" borderId="0" pivotButton="0" quotePrefix="0" xfId="0"/>
    <xf numFmtId="0" fontId="10" fillId="4" borderId="0" applyAlignment="1" pivotButton="0" quotePrefix="0" xfId="0">
      <alignment horizontal="centerContinuous"/>
    </xf>
    <xf numFmtId="0" fontId="4" fillId="0" borderId="0" pivotButton="0" quotePrefix="0" xfId="0"/>
    <xf numFmtId="14" fontId="0" fillId="0" borderId="0" pivotButton="0" quotePrefix="0" xfId="0"/>
    <xf numFmtId="7" fontId="3" fillId="0" borderId="0" pivotButton="0" quotePrefix="0" xfId="0"/>
    <xf numFmtId="0" fontId="3" fillId="0" borderId="0" pivotButton="0" quotePrefix="0" xfId="0"/>
    <xf numFmtId="14" fontId="3" fillId="0" borderId="0" pivotButton="0" quotePrefix="0" xfId="0"/>
    <xf numFmtId="164" fontId="3" fillId="0" borderId="0" pivotButton="0" quotePrefix="0" xfId="0"/>
    <xf numFmtId="164" fontId="8" fillId="0" borderId="0" pivotButton="0" quotePrefix="0" xfId="0"/>
    <xf numFmtId="165" fontId="3" fillId="0" borderId="0" pivotButton="0" quotePrefix="0" xfId="0"/>
    <xf numFmtId="165" fontId="8" fillId="0" borderId="0" pivotButton="0" quotePrefix="0" xfId="0"/>
    <xf numFmtId="165" fontId="0" fillId="0" borderId="0" pivotButton="0" quotePrefix="0" xfId="0"/>
    <xf numFmtId="164" fontId="2" fillId="0" borderId="1" pivotButton="0" quotePrefix="0" xfId="0"/>
    <xf numFmtId="166" fontId="11" fillId="0" borderId="0" pivotButton="0" quotePrefix="0" xfId="0"/>
    <xf numFmtId="166" fontId="8" fillId="0" borderId="0" pivotButton="0" quotePrefix="0" xfId="0"/>
    <xf numFmtId="164" fontId="0" fillId="0" borderId="0" pivotButton="0" quotePrefix="0" xfId="0"/>
    <xf numFmtId="164" fontId="5" fillId="0" borderId="0" pivotButton="0" quotePrefix="0" xfId="0"/>
    <xf numFmtId="164" fontId="7" fillId="0" borderId="0" pivotButton="0" quotePrefix="0" xfId="0"/>
    <xf numFmtId="167" fontId="8" fillId="0" borderId="0" pivotButton="0" quotePrefix="0" xfId="0"/>
    <xf numFmtId="167" fontId="3" fillId="0" borderId="0" pivotButton="0" quotePrefix="0" xfId="0"/>
    <xf numFmtId="168" fontId="8" fillId="0" borderId="0" pivotButton="0" quotePrefix="0" xfId="0"/>
    <xf numFmtId="166" fontId="12" fillId="0" borderId="0" pivotButton="0" quotePrefix="0" xfId="0"/>
    <xf numFmtId="166" fontId="2" fillId="0" borderId="0" pivotButton="0" quotePrefix="0" xfId="0"/>
    <xf numFmtId="169" fontId="8" fillId="0" borderId="0" pivotButton="0" quotePrefix="0" xfId="0"/>
    <xf numFmtId="168" fontId="3" fillId="0" borderId="0" pivotButton="0" quotePrefix="0" xfId="0"/>
    <xf numFmtId="0" fontId="10" fillId="0" borderId="0" applyAlignment="1" pivotButton="0" quotePrefix="0" xfId="0">
      <alignment horizontal="centerContinuous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F2B5B"/>
    <outlinePr summaryBelow="1" summaryRight="1"/>
    <pageSetUpPr/>
  </sheetPr>
  <dimension ref="A1:AX445"/>
  <sheetViews>
    <sheetView showGridLines="0" zoomScale="85" workbookViewId="0">
      <pane xSplit="4" ySplit="6" topLeftCell="E7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.7" customWidth="1" min="1" max="1"/>
    <col width="2.4" customWidth="1" min="2" max="2"/>
    <col width="2.4" customWidth="1" min="3" max="3"/>
    <col width="58" customWidth="1" min="4" max="4"/>
    <col width="4" customWidth="1" min="5" max="5"/>
    <col width="1.7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  <col width="11" customWidth="1" min="16" max="16"/>
    <col width="11" customWidth="1" min="17" max="17"/>
    <col width="11" customWidth="1" min="18" max="18"/>
    <col width="11" customWidth="1" min="19" max="19"/>
    <col width="11" customWidth="1" min="20" max="20"/>
    <col width="11" customWidth="1" min="21" max="21"/>
    <col width="11" customWidth="1" min="22" max="22"/>
    <col width="11" customWidth="1" min="23" max="23"/>
    <col width="11" customWidth="1" min="24" max="24"/>
    <col width="11" customWidth="1" min="25" max="25"/>
    <col width="11" customWidth="1" min="26" max="26"/>
    <col width="11" customWidth="1" min="27" max="27"/>
    <col width="11" customWidth="1" min="28" max="28"/>
    <col width="11" customWidth="1" min="29" max="29"/>
    <col width="11" customWidth="1" min="30" max="30"/>
    <col width="11" customWidth="1" min="31" max="31"/>
    <col width="11" customWidth="1" min="32" max="32"/>
    <col width="11" customWidth="1" min="33" max="33"/>
    <col width="11" customWidth="1" min="34" max="34"/>
    <col width="11" customWidth="1" min="35" max="35"/>
    <col width="1.7" customWidth="1" min="36" max="36"/>
    <col width="12" customWidth="1" min="37" max="37"/>
    <col width="12" customWidth="1" min="38" max="38"/>
    <col width="12" customWidth="1" min="39" max="39"/>
    <col width="12" customWidth="1" min="40" max="40"/>
    <col width="12" customWidth="1" min="41" max="41"/>
    <col width="12" customWidth="1" min="42" max="42"/>
    <col width="12" customWidth="1" min="43" max="43"/>
    <col width="12" customWidth="1" min="44" max="44"/>
    <col width="12" customWidth="1" min="45" max="45"/>
    <col width="12" customWidth="1" min="46" max="46"/>
    <col width="2.7" customWidth="1" min="47" max="47"/>
    <col width="10.7" customWidth="1" min="48" max="48"/>
    <col width="10" customWidth="1" min="49" max="49"/>
  </cols>
  <sheetData>
    <row r="1">
      <c r="B1" s="1">
        <f>"Income Statement, Balance Sheet, and Cash Flow Statement for "&amp;Name</f>
        <v/>
      </c>
    </row>
    <row r="2">
      <c r="B2" s="2">
        <f>Subheader</f>
        <v/>
      </c>
    </row>
    <row r="3">
      <c r="AV3" s="3">
        <f>AK5&amp;" - "&amp;AT5</f>
        <v/>
      </c>
    </row>
    <row r="4">
      <c r="B4" s="4" t="n"/>
      <c r="C4" s="4" t="n"/>
      <c r="D4" s="4" t="n"/>
      <c r="E4" s="4" t="n"/>
      <c r="F4" s="4" t="n"/>
      <c r="G4" s="4" t="inlineStr">
        <is>
          <t>Historical Quarters</t>
        </is>
      </c>
      <c r="H4" s="4" t="n"/>
      <c r="I4" s="4" t="n"/>
      <c r="J4" s="4" t="n"/>
      <c r="K4" s="4" t="n"/>
      <c r="L4" s="4" t="n"/>
      <c r="M4" s="4" t="n"/>
      <c r="N4" s="4" t="n"/>
      <c r="O4" s="4" t="n"/>
      <c r="P4" s="4" t="n"/>
      <c r="Q4" s="4" t="n"/>
      <c r="R4" s="4" t="n"/>
      <c r="S4" s="4" t="n"/>
      <c r="T4" s="4" t="n"/>
      <c r="U4" s="4" t="n"/>
      <c r="V4" s="4" t="n"/>
      <c r="W4" s="4" t="n"/>
      <c r="X4" s="4" t="n"/>
      <c r="Y4" s="4" t="n"/>
      <c r="Z4" s="4" t="n"/>
      <c r="AA4" s="4" t="n"/>
      <c r="AB4" s="4" t="inlineStr">
        <is>
          <t>Projected Quarters</t>
        </is>
      </c>
      <c r="AC4" s="4" t="n"/>
      <c r="AD4" s="4" t="n"/>
      <c r="AE4" s="4" t="n"/>
      <c r="AF4" s="4" t="n"/>
      <c r="AG4" s="4" t="n"/>
      <c r="AH4" s="4" t="n"/>
      <c r="AI4" s="4" t="n"/>
      <c r="AK4" s="4" t="inlineStr">
        <is>
          <t>Historical Annuals</t>
        </is>
      </c>
      <c r="AL4" s="4" t="n"/>
      <c r="AM4" s="4" t="n"/>
      <c r="AN4" s="4" t="n"/>
      <c r="AO4" s="4" t="n"/>
      <c r="AP4" s="4" t="inlineStr">
        <is>
          <t>Projected Annuals</t>
        </is>
      </c>
      <c r="AQ4" s="4" t="n"/>
      <c r="AR4" s="4" t="n"/>
      <c r="AS4" s="4" t="n"/>
      <c r="AT4" s="4" t="n"/>
      <c r="AV4" s="5" t="inlineStr">
        <is>
          <t>CAGR</t>
        </is>
      </c>
      <c r="AW4" s="5" t="inlineStr">
        <is>
          <t>Step</t>
        </is>
      </c>
    </row>
    <row r="5">
      <c r="G5" s="5" t="inlineStr">
        <is>
          <t>1Q21</t>
        </is>
      </c>
      <c r="H5" s="5" t="inlineStr">
        <is>
          <t>2Q21</t>
        </is>
      </c>
      <c r="I5" s="5" t="inlineStr">
        <is>
          <t>3Q21</t>
        </is>
      </c>
      <c r="J5" s="5" t="inlineStr">
        <is>
          <t>4Q21</t>
        </is>
      </c>
      <c r="K5" s="5" t="inlineStr">
        <is>
          <t>1Q22</t>
        </is>
      </c>
      <c r="L5" s="5" t="inlineStr">
        <is>
          <t>2Q22</t>
        </is>
      </c>
      <c r="M5" s="5" t="inlineStr">
        <is>
          <t>3Q22</t>
        </is>
      </c>
      <c r="N5" s="5" t="inlineStr">
        <is>
          <t>4Q22</t>
        </is>
      </c>
      <c r="O5" s="5" t="inlineStr">
        <is>
          <t>1Q23</t>
        </is>
      </c>
      <c r="P5" s="5" t="inlineStr">
        <is>
          <t>2Q23</t>
        </is>
      </c>
      <c r="Q5" s="5" t="inlineStr">
        <is>
          <t>3Q23</t>
        </is>
      </c>
      <c r="R5" s="5" t="inlineStr">
        <is>
          <t>4Q23</t>
        </is>
      </c>
      <c r="S5" s="5" t="inlineStr">
        <is>
          <t>1Q24</t>
        </is>
      </c>
      <c r="T5" s="5" t="inlineStr">
        <is>
          <t>2Q24</t>
        </is>
      </c>
      <c r="U5" s="5" t="inlineStr">
        <is>
          <t>3Q24</t>
        </is>
      </c>
      <c r="V5" s="5" t="inlineStr">
        <is>
          <t>4Q24</t>
        </is>
      </c>
      <c r="W5" s="5" t="inlineStr">
        <is>
          <t>1Q25</t>
        </is>
      </c>
      <c r="X5" s="5" t="inlineStr">
        <is>
          <t>2Q25</t>
        </is>
      </c>
      <c r="Y5" s="5" t="inlineStr">
        <is>
          <t>3Q25</t>
        </is>
      </c>
      <c r="Z5" s="5" t="inlineStr">
        <is>
          <t>4Q25</t>
        </is>
      </c>
      <c r="AA5" s="5" t="inlineStr">
        <is>
          <t>1Q26</t>
        </is>
      </c>
      <c r="AB5" s="5" t="inlineStr">
        <is>
          <t>2Q26</t>
        </is>
      </c>
      <c r="AC5" s="5" t="inlineStr">
        <is>
          <t>3Q26E</t>
        </is>
      </c>
      <c r="AD5" s="5" t="inlineStr">
        <is>
          <t>4Q26E</t>
        </is>
      </c>
      <c r="AE5" s="5" t="inlineStr">
        <is>
          <t>1Q27E</t>
        </is>
      </c>
      <c r="AF5" s="5" t="inlineStr">
        <is>
          <t>2Q27E</t>
        </is>
      </c>
      <c r="AG5" s="5" t="inlineStr">
        <is>
          <t>3Q27E</t>
        </is>
      </c>
      <c r="AH5" s="5" t="inlineStr">
        <is>
          <t>4Q27E</t>
        </is>
      </c>
      <c r="AI5" s="5" t="inlineStr">
        <is>
          <t>1Q28E</t>
        </is>
      </c>
      <c r="AK5" s="5" t="n">
        <v>2021</v>
      </c>
      <c r="AL5" s="5" t="n">
        <v>2022</v>
      </c>
      <c r="AM5" s="5" t="n">
        <v>2023</v>
      </c>
      <c r="AN5" s="5" t="n">
        <v>2024</v>
      </c>
      <c r="AO5" s="5" t="n">
        <v>2025</v>
      </c>
      <c r="AP5" s="5" t="inlineStr">
        <is>
          <t>2026E</t>
        </is>
      </c>
      <c r="AQ5" s="5" t="inlineStr">
        <is>
          <t>2027E</t>
        </is>
      </c>
      <c r="AR5" s="5" t="inlineStr">
        <is>
          <t>2028E</t>
        </is>
      </c>
      <c r="AS5" s="5" t="inlineStr">
        <is>
          <t>2029E</t>
        </is>
      </c>
      <c r="AT5" s="5" t="inlineStr">
        <is>
          <t>2030E</t>
        </is>
      </c>
    </row>
    <row r="6">
      <c r="G6" s="6" t="n">
        <v>44286</v>
      </c>
      <c r="H6" s="6" t="n">
        <v>44377</v>
      </c>
      <c r="I6" s="6" t="n">
        <v>44469</v>
      </c>
      <c r="J6" s="6" t="n">
        <v>44561</v>
      </c>
      <c r="K6" s="6" t="n">
        <v>44651</v>
      </c>
      <c r="L6" s="6" t="n">
        <v>44742</v>
      </c>
      <c r="M6" s="6" t="n">
        <v>44834</v>
      </c>
      <c r="N6" s="6" t="n">
        <v>44926</v>
      </c>
      <c r="O6" s="6" t="n">
        <v>45016</v>
      </c>
      <c r="P6" s="6" t="n">
        <v>45107</v>
      </c>
      <c r="Q6" s="6" t="n">
        <v>45199</v>
      </c>
      <c r="R6" s="6" t="n">
        <v>45291</v>
      </c>
      <c r="S6" s="6" t="n">
        <v>45382</v>
      </c>
      <c r="T6" s="6" t="n">
        <v>45473</v>
      </c>
      <c r="U6" s="6" t="n">
        <v>45565</v>
      </c>
      <c r="V6" s="6" t="n">
        <v>45657</v>
      </c>
      <c r="W6" s="6" t="n">
        <v>45747</v>
      </c>
      <c r="X6" s="6" t="n">
        <v>45838</v>
      </c>
      <c r="Y6" s="6" t="n">
        <v>45930</v>
      </c>
      <c r="Z6" s="6" t="n">
        <v>46022</v>
      </c>
      <c r="AA6" s="6" t="n">
        <v>46112</v>
      </c>
      <c r="AB6" s="6" t="n">
        <v>46203</v>
      </c>
      <c r="AC6" s="6" t="n">
        <v>46295</v>
      </c>
      <c r="AD6" s="6" t="n">
        <v>46387</v>
      </c>
      <c r="AE6" s="6" t="n">
        <v>46477</v>
      </c>
      <c r="AF6" s="6" t="n">
        <v>46568</v>
      </c>
      <c r="AG6" s="6" t="n">
        <v>46660</v>
      </c>
      <c r="AH6" s="6" t="n">
        <v>46752</v>
      </c>
      <c r="AI6" s="6" t="n">
        <v>46843</v>
      </c>
      <c r="AK6" s="6" t="n">
        <v>44561</v>
      </c>
      <c r="AL6" s="6" t="n">
        <v>44926</v>
      </c>
      <c r="AM6" s="6" t="n">
        <v>45291</v>
      </c>
      <c r="AN6" s="6" t="n">
        <v>45657</v>
      </c>
      <c r="AO6" s="6" t="n">
        <v>46022</v>
      </c>
      <c r="AP6" s="6" t="n">
        <v>46387</v>
      </c>
      <c r="AQ6" s="6" t="n">
        <v>46752</v>
      </c>
      <c r="AR6" s="6" t="n">
        <v>47118</v>
      </c>
      <c r="AS6" s="6" t="n">
        <v>47483</v>
      </c>
      <c r="AT6" s="6" t="n">
        <v>47848</v>
      </c>
    </row>
    <row r="7"/>
    <row r="8">
      <c r="B8" s="7" t="inlineStr">
        <is>
          <t>Income Statement</t>
        </is>
      </c>
      <c r="C8" s="7" t="n"/>
      <c r="D8" s="7" t="n"/>
      <c r="E8" s="7" t="n"/>
      <c r="F8" s="7" t="n"/>
      <c r="G8" s="7" t="n"/>
      <c r="H8" s="7" t="n"/>
      <c r="I8" s="7" t="n"/>
      <c r="J8" s="7" t="n"/>
      <c r="K8" s="7" t="n"/>
      <c r="L8" s="7" t="n"/>
      <c r="M8" s="7" t="n"/>
      <c r="N8" s="7" t="n"/>
      <c r="O8" s="7" t="n"/>
      <c r="P8" s="7" t="n"/>
      <c r="Q8" s="7" t="n"/>
      <c r="R8" s="7" t="n"/>
      <c r="S8" s="7" t="n"/>
      <c r="T8" s="7" t="n"/>
      <c r="U8" s="7" t="n"/>
      <c r="V8" s="7" t="n"/>
      <c r="W8" s="7" t="n"/>
      <c r="X8" s="7" t="n"/>
      <c r="Y8" s="7" t="n"/>
      <c r="Z8" s="7" t="n"/>
      <c r="AA8" s="7" t="n"/>
      <c r="AB8" s="7" t="n"/>
      <c r="AC8" s="7" t="n"/>
      <c r="AD8" s="7" t="n"/>
      <c r="AE8" s="7" t="n"/>
      <c r="AF8" s="7" t="n"/>
      <c r="AG8" s="7" t="n"/>
      <c r="AH8" s="7" t="n"/>
      <c r="AI8" s="7" t="n"/>
      <c r="AK8" s="7" t="n"/>
      <c r="AL8" s="7" t="n"/>
      <c r="AM8" s="7" t="n"/>
      <c r="AN8" s="7" t="n"/>
      <c r="AO8" s="7" t="n"/>
      <c r="AP8" s="7" t="n"/>
      <c r="AQ8" s="7" t="n"/>
      <c r="AR8" s="7" t="n"/>
      <c r="AS8" s="7" t="n"/>
      <c r="AT8" s="7" t="n"/>
    </row>
    <row r="9">
      <c r="C9" s="8" t="inlineStr">
        <is>
          <t>Source: 10-Ks FY21-FY25 + 10-Qs (21 quarters) + year-end 8-K letters (Q4 EPS/shares). Revenue block = filed Note 'Revenue' disaggregation. Sourcing basis per coin_model_data.py header.</t>
        </is>
      </c>
    </row>
    <row r="10">
      <c r="D10" s="9" t="inlineStr">
        <is>
          <t>Consumer transaction revenue, net</t>
        </is>
      </c>
      <c r="G10" s="35" t="n">
        <v>1455.171</v>
      </c>
      <c r="H10" s="35" t="n">
        <v>1827.951</v>
      </c>
      <c r="I10" s="35" t="n">
        <v>1021.967</v>
      </c>
      <c r="J10" s="35" t="n">
        <v>2185.903</v>
      </c>
      <c r="K10" s="35" t="n">
        <v>965.841</v>
      </c>
      <c r="L10" s="35" t="n">
        <v>616.212</v>
      </c>
      <c r="M10" s="35" t="n">
        <v>346.091</v>
      </c>
      <c r="N10" s="35" t="n">
        <v>308.756</v>
      </c>
      <c r="O10" s="35" t="n">
        <v>329.152</v>
      </c>
      <c r="P10" s="35" t="n">
        <v>288.971</v>
      </c>
      <c r="Q10" s="35" t="n">
        <v>246.98</v>
      </c>
      <c r="R10" s="35" t="n">
        <v>468.915</v>
      </c>
      <c r="S10" s="35" t="n">
        <v>935.212</v>
      </c>
      <c r="T10" s="35" t="n">
        <v>664.772</v>
      </c>
      <c r="U10" s="35" t="n">
        <v>483.261</v>
      </c>
      <c r="V10" s="35" t="n">
        <v>1347.077</v>
      </c>
      <c r="W10" s="35" t="n">
        <v>1095.506</v>
      </c>
      <c r="X10" s="35" t="n">
        <v>649.908</v>
      </c>
      <c r="Y10" s="35" t="n">
        <v>843.544</v>
      </c>
      <c r="Z10" s="35" t="n">
        <v>733.877</v>
      </c>
      <c r="AA10" s="35" t="n">
        <v>566.899</v>
      </c>
      <c r="AB10" s="36">
        <f>AB136</f>
        <v/>
      </c>
      <c r="AC10" s="36">
        <f>AC136</f>
        <v/>
      </c>
      <c r="AD10" s="36">
        <f>AD136</f>
        <v/>
      </c>
      <c r="AE10" s="36">
        <f>AE136</f>
        <v/>
      </c>
      <c r="AF10" s="36">
        <f>AF136</f>
        <v/>
      </c>
      <c r="AG10" s="36">
        <f>AG136</f>
        <v/>
      </c>
      <c r="AH10" s="36">
        <f>AH136</f>
        <v/>
      </c>
      <c r="AI10" s="36">
        <f>AI136</f>
        <v/>
      </c>
      <c r="AK10" s="35" t="n">
        <v>6490.992</v>
      </c>
      <c r="AL10" s="35" t="n">
        <v>2236.9</v>
      </c>
      <c r="AM10" s="35" t="n">
        <v>1334.018</v>
      </c>
      <c r="AN10" s="35" t="n">
        <v>3430.322</v>
      </c>
      <c r="AO10" s="35" t="n">
        <v>3322.835</v>
      </c>
      <c r="AP10" s="36">
        <f>AA10+AB10+AC10+AD10</f>
        <v/>
      </c>
      <c r="AQ10" s="36">
        <f>AE10+AF10+AG10+AH10</f>
        <v/>
      </c>
      <c r="AR10" s="36">
        <f>AR136</f>
        <v/>
      </c>
      <c r="AS10" s="36">
        <f>AS136</f>
        <v/>
      </c>
      <c r="AT10" s="36">
        <f>AT136</f>
        <v/>
      </c>
    </row>
    <row r="11">
      <c r="D11" s="9" t="inlineStr">
        <is>
          <t>Institutional transaction revenue, net</t>
        </is>
      </c>
      <c r="G11" s="37" t="n">
        <v>85.40900000000001</v>
      </c>
      <c r="H11" s="37" t="n">
        <v>102.431</v>
      </c>
      <c r="I11" s="37" t="n">
        <v>67.68899999999999</v>
      </c>
      <c r="J11" s="37" t="n">
        <v>90.745</v>
      </c>
      <c r="K11" s="37" t="n">
        <v>47.195</v>
      </c>
      <c r="L11" s="37" t="n">
        <v>39.001</v>
      </c>
      <c r="M11" s="37" t="n">
        <v>19.777</v>
      </c>
      <c r="N11" s="37" t="n">
        <v>13.371</v>
      </c>
      <c r="O11" s="37" t="n">
        <v>22.311</v>
      </c>
      <c r="P11" s="37" t="n">
        <v>17.061</v>
      </c>
      <c r="Q11" s="37" t="n">
        <v>14.07</v>
      </c>
      <c r="R11" s="37" t="n">
        <v>36.722</v>
      </c>
      <c r="S11" s="37" t="n">
        <v>85.392</v>
      </c>
      <c r="T11" s="37" t="n">
        <v>63.624</v>
      </c>
      <c r="U11" s="37" t="n">
        <v>55.293</v>
      </c>
      <c r="V11" s="37" t="n">
        <v>141.289</v>
      </c>
      <c r="W11" s="37" t="n">
        <v>98.88800000000001</v>
      </c>
      <c r="X11" s="37" t="n">
        <v>60.819</v>
      </c>
      <c r="Y11" s="37" t="n">
        <v>135.009</v>
      </c>
      <c r="Z11" s="37" t="n">
        <v>184.951</v>
      </c>
      <c r="AA11" s="37" t="n">
        <v>135.726</v>
      </c>
      <c r="AB11" s="38">
        <f>AB137</f>
        <v/>
      </c>
      <c r="AC11" s="38">
        <f>AC137</f>
        <v/>
      </c>
      <c r="AD11" s="38">
        <f>AD137</f>
        <v/>
      </c>
      <c r="AE11" s="38">
        <f>AE137</f>
        <v/>
      </c>
      <c r="AF11" s="38">
        <f>AF137</f>
        <v/>
      </c>
      <c r="AG11" s="38">
        <f>AG137</f>
        <v/>
      </c>
      <c r="AH11" s="38">
        <f>AH137</f>
        <v/>
      </c>
      <c r="AI11" s="38">
        <f>AI137</f>
        <v/>
      </c>
      <c r="AK11" s="37" t="n">
        <v>346.274</v>
      </c>
      <c r="AL11" s="37" t="n">
        <v>119.344</v>
      </c>
      <c r="AM11" s="37" t="n">
        <v>90.164</v>
      </c>
      <c r="AN11" s="37" t="n">
        <v>345.598</v>
      </c>
      <c r="AO11" s="37" t="n">
        <v>479.667</v>
      </c>
      <c r="AP11" s="38">
        <f>AA11+AB11+AC11+AD11</f>
        <v/>
      </c>
      <c r="AQ11" s="38">
        <f>AE11+AF11+AG11+AH11</f>
        <v/>
      </c>
      <c r="AR11" s="38">
        <f>AR137</f>
        <v/>
      </c>
      <c r="AS11" s="38">
        <f>AS137</f>
        <v/>
      </c>
      <c r="AT11" s="38">
        <f>AT137</f>
        <v/>
      </c>
    </row>
    <row r="12">
      <c r="D12" s="9" t="inlineStr">
        <is>
          <t>Other transaction revenue, net (2023+)</t>
        </is>
      </c>
      <c r="G12" s="39" t="n"/>
      <c r="H12" s="39" t="n"/>
      <c r="I12" s="39" t="n"/>
      <c r="J12" s="39" t="n"/>
      <c r="K12" s="39" t="n"/>
      <c r="L12" s="39" t="n"/>
      <c r="M12" s="39" t="n"/>
      <c r="N12" s="39" t="n"/>
      <c r="O12" s="37" t="n">
        <v>23.25</v>
      </c>
      <c r="P12" s="37" t="n">
        <v>21.066</v>
      </c>
      <c r="Q12" s="37" t="n">
        <v>27.525</v>
      </c>
      <c r="R12" s="37" t="n">
        <v>23.631</v>
      </c>
      <c r="S12" s="37" t="n">
        <v>56.137</v>
      </c>
      <c r="T12" s="37" t="n">
        <v>52.506</v>
      </c>
      <c r="U12" s="37" t="n">
        <v>33.95</v>
      </c>
      <c r="V12" s="37" t="n">
        <v>67.59999999999999</v>
      </c>
      <c r="W12" s="37" t="n">
        <v>67.81399999999999</v>
      </c>
      <c r="X12" s="37" t="n">
        <v>53.543</v>
      </c>
      <c r="Y12" s="37" t="n">
        <v>67.70699999999999</v>
      </c>
      <c r="Z12" s="37" t="n">
        <v>63.824</v>
      </c>
      <c r="AA12" s="37" t="n">
        <v>53.2</v>
      </c>
      <c r="AB12" s="38">
        <f>AB138</f>
        <v/>
      </c>
      <c r="AC12" s="38">
        <f>AC138</f>
        <v/>
      </c>
      <c r="AD12" s="38">
        <f>AD138</f>
        <v/>
      </c>
      <c r="AE12" s="38">
        <f>AE138</f>
        <v/>
      </c>
      <c r="AF12" s="38">
        <f>AF138</f>
        <v/>
      </c>
      <c r="AG12" s="38">
        <f>AG138</f>
        <v/>
      </c>
      <c r="AH12" s="38">
        <f>AH138</f>
        <v/>
      </c>
      <c r="AI12" s="38">
        <f>AI138</f>
        <v/>
      </c>
      <c r="AK12" s="39" t="n"/>
      <c r="AL12" s="39" t="n"/>
      <c r="AM12" s="37" t="n">
        <v>95.47199999999999</v>
      </c>
      <c r="AN12" s="37" t="n">
        <v>210.193</v>
      </c>
      <c r="AO12" s="37" t="n">
        <v>252.888</v>
      </c>
      <c r="AP12" s="38">
        <f>AA12+AB12+AC12+AD12</f>
        <v/>
      </c>
      <c r="AQ12" s="38">
        <f>AE12+AF12+AG12+AH12</f>
        <v/>
      </c>
      <c r="AR12" s="38">
        <f>AR138</f>
        <v/>
      </c>
      <c r="AS12" s="38">
        <f>AS138</f>
        <v/>
      </c>
      <c r="AT12" s="38">
        <f>AT138</f>
        <v/>
      </c>
    </row>
    <row r="13">
      <c r="C13" s="13" t="inlineStr">
        <is>
          <t>Total Transaction Revenue</t>
        </is>
      </c>
      <c r="G13" s="40">
        <f>SUM(G10:G12)</f>
        <v/>
      </c>
      <c r="H13" s="40">
        <f>SUM(H10:H12)</f>
        <v/>
      </c>
      <c r="I13" s="40">
        <f>SUM(I10:I12)</f>
        <v/>
      </c>
      <c r="J13" s="40">
        <f>SUM(J10:J12)</f>
        <v/>
      </c>
      <c r="K13" s="40">
        <f>SUM(K10:K12)</f>
        <v/>
      </c>
      <c r="L13" s="40">
        <f>SUM(L10:L12)</f>
        <v/>
      </c>
      <c r="M13" s="40">
        <f>SUM(M10:M12)</f>
        <v/>
      </c>
      <c r="N13" s="40">
        <f>SUM(N10:N12)</f>
        <v/>
      </c>
      <c r="O13" s="40">
        <f>SUM(O10:O12)</f>
        <v/>
      </c>
      <c r="P13" s="40">
        <f>SUM(P10:P12)</f>
        <v/>
      </c>
      <c r="Q13" s="40">
        <f>SUM(Q10:Q12)</f>
        <v/>
      </c>
      <c r="R13" s="40">
        <f>SUM(R10:R12)</f>
        <v/>
      </c>
      <c r="S13" s="40">
        <f>SUM(S10:S12)</f>
        <v/>
      </c>
      <c r="T13" s="40">
        <f>SUM(T10:T12)</f>
        <v/>
      </c>
      <c r="U13" s="40">
        <f>SUM(U10:U12)</f>
        <v/>
      </c>
      <c r="V13" s="40">
        <f>SUM(V10:V12)</f>
        <v/>
      </c>
      <c r="W13" s="40">
        <f>SUM(W10:W12)</f>
        <v/>
      </c>
      <c r="X13" s="40">
        <f>SUM(X10:X12)</f>
        <v/>
      </c>
      <c r="Y13" s="40">
        <f>SUM(Y10:Y12)</f>
        <v/>
      </c>
      <c r="Z13" s="40">
        <f>SUM(Z10:Z12)</f>
        <v/>
      </c>
      <c r="AA13" s="40">
        <f>SUM(AA10:AA12)</f>
        <v/>
      </c>
      <c r="AB13" s="40">
        <f>SUM(AB10:AB12)</f>
        <v/>
      </c>
      <c r="AC13" s="40">
        <f>SUM(AC10:AC12)</f>
        <v/>
      </c>
      <c r="AD13" s="40">
        <f>SUM(AD10:AD12)</f>
        <v/>
      </c>
      <c r="AE13" s="40">
        <f>SUM(AE10:AE12)</f>
        <v/>
      </c>
      <c r="AF13" s="40">
        <f>SUM(AF10:AF12)</f>
        <v/>
      </c>
      <c r="AG13" s="40">
        <f>SUM(AG10:AG12)</f>
        <v/>
      </c>
      <c r="AH13" s="40">
        <f>SUM(AH10:AH12)</f>
        <v/>
      </c>
      <c r="AI13" s="40">
        <f>SUM(AI10:AI12)</f>
        <v/>
      </c>
      <c r="AK13" s="40">
        <f>SUM(AK10:AK12)</f>
        <v/>
      </c>
      <c r="AL13" s="40">
        <f>SUM(AL10:AL12)</f>
        <v/>
      </c>
      <c r="AM13" s="40">
        <f>SUM(AM10:AM12)</f>
        <v/>
      </c>
      <c r="AN13" s="40">
        <f>SUM(AN10:AN12)</f>
        <v/>
      </c>
      <c r="AO13" s="40">
        <f>SUM(AO10:AO12)</f>
        <v/>
      </c>
      <c r="AP13" s="40">
        <f>AA13+AB13+AC13+AD13</f>
        <v/>
      </c>
      <c r="AQ13" s="40">
        <f>AE13+AF13+AG13+AH13</f>
        <v/>
      </c>
      <c r="AR13" s="40">
        <f>SUM(AR10:AR12)</f>
        <v/>
      </c>
      <c r="AS13" s="40">
        <f>SUM(AS10:AS12)</f>
        <v/>
      </c>
      <c r="AT13" s="40">
        <f>SUM(AT10:AT12)</f>
        <v/>
      </c>
    </row>
    <row r="14">
      <c r="D14" s="8" t="inlineStr">
        <is>
          <t>Reconciliation: variance vs. as-reported</t>
        </is>
      </c>
      <c r="G14" s="41">
        <f>IF(_reported!G9="","",G13-_reported!G9)</f>
        <v/>
      </c>
      <c r="H14" s="41">
        <f>IF(_reported!H9="","",H13-_reported!H9)</f>
        <v/>
      </c>
      <c r="I14" s="41">
        <f>IF(_reported!I9="","",I13-_reported!I9)</f>
        <v/>
      </c>
      <c r="J14" s="41">
        <f>IF(_reported!J9="","",J13-_reported!J9)</f>
        <v/>
      </c>
      <c r="K14" s="41">
        <f>IF(_reported!K9="","",K13-_reported!K9)</f>
        <v/>
      </c>
      <c r="L14" s="41">
        <f>IF(_reported!L9="","",L13-_reported!L9)</f>
        <v/>
      </c>
      <c r="M14" s="41">
        <f>IF(_reported!M9="","",M13-_reported!M9)</f>
        <v/>
      </c>
      <c r="N14" s="41">
        <f>IF(_reported!N9="","",N13-_reported!N9)</f>
        <v/>
      </c>
      <c r="O14" s="41">
        <f>IF(_reported!O9="","",O13-_reported!O9)</f>
        <v/>
      </c>
      <c r="P14" s="41">
        <f>IF(_reported!P9="","",P13-_reported!P9)</f>
        <v/>
      </c>
      <c r="Q14" s="41">
        <f>IF(_reported!Q9="","",Q13-_reported!Q9)</f>
        <v/>
      </c>
      <c r="R14" s="41">
        <f>IF(_reported!R9="","",R13-_reported!R9)</f>
        <v/>
      </c>
      <c r="S14" s="41">
        <f>IF(_reported!S9="","",S13-_reported!S9)</f>
        <v/>
      </c>
      <c r="T14" s="41">
        <f>IF(_reported!T9="","",T13-_reported!T9)</f>
        <v/>
      </c>
      <c r="U14" s="41">
        <f>IF(_reported!U9="","",U13-_reported!U9)</f>
        <v/>
      </c>
      <c r="V14" s="41">
        <f>IF(_reported!V9="","",V13-_reported!V9)</f>
        <v/>
      </c>
      <c r="W14" s="41">
        <f>IF(_reported!W9="","",W13-_reported!W9)</f>
        <v/>
      </c>
      <c r="X14" s="41">
        <f>IF(_reported!X9="","",X13-_reported!X9)</f>
        <v/>
      </c>
      <c r="Y14" s="41">
        <f>IF(_reported!Y9="","",Y13-_reported!Y9)</f>
        <v/>
      </c>
      <c r="Z14" s="41">
        <f>IF(_reported!Z9="","",Z13-_reported!Z9)</f>
        <v/>
      </c>
      <c r="AA14" s="41">
        <f>IF(_reported!AA9="","",AA13-_reported!AA9)</f>
        <v/>
      </c>
      <c r="AB14" s="41">
        <f>IF(_reported!AB9="","",AB13-_reported!AB9)</f>
        <v/>
      </c>
      <c r="AC14" s="41">
        <f>IF(_reported!AC9="","",AC13-_reported!AC9)</f>
        <v/>
      </c>
      <c r="AD14" s="41">
        <f>IF(_reported!AD9="","",AD13-_reported!AD9)</f>
        <v/>
      </c>
      <c r="AE14" s="41">
        <f>IF(_reported!AE9="","",AE13-_reported!AE9)</f>
        <v/>
      </c>
      <c r="AF14" s="41">
        <f>IF(_reported!AF9="","",AF13-_reported!AF9)</f>
        <v/>
      </c>
      <c r="AG14" s="41">
        <f>IF(_reported!AG9="","",AG13-_reported!AG9)</f>
        <v/>
      </c>
      <c r="AH14" s="41">
        <f>IF(_reported!AH9="","",AH13-_reported!AH9)</f>
        <v/>
      </c>
      <c r="AI14" s="41">
        <f>IF(_reported!AI9="","",AI13-_reported!AI9)</f>
        <v/>
      </c>
      <c r="AK14" s="41">
        <f>IF(_reported!AK9="","",AK13-_reported!AK9)</f>
        <v/>
      </c>
      <c r="AL14" s="41">
        <f>IF(_reported!AL9="","",AL13-_reported!AL9)</f>
        <v/>
      </c>
      <c r="AM14" s="41">
        <f>IF(_reported!AM9="","",AM13-_reported!AM9)</f>
        <v/>
      </c>
      <c r="AN14" s="41">
        <f>IF(_reported!AN9="","",AN13-_reported!AN9)</f>
        <v/>
      </c>
      <c r="AO14" s="41">
        <f>IF(_reported!AO9="","",AO13-_reported!AO9)</f>
        <v/>
      </c>
      <c r="AP14" s="42">
        <f>AA14+AB14+AC14+AD14</f>
        <v/>
      </c>
      <c r="AQ14" s="42">
        <f>AE14+AF14+AG14+AH14</f>
        <v/>
      </c>
      <c r="AR14" s="41">
        <f>IF(_reported!AR9="","",AR13-_reported!AR9)</f>
        <v/>
      </c>
      <c r="AS14" s="41">
        <f>IF(_reported!AS9="","",AS13-_reported!AS9)</f>
        <v/>
      </c>
      <c r="AT14" s="41">
        <f>IF(_reported!AT9="","",AT13-_reported!AT9)</f>
        <v/>
      </c>
    </row>
    <row r="15"/>
    <row r="16">
      <c r="D16" s="9" t="inlineStr">
        <is>
          <t>Stablecoin revenue (2023+ presentation)</t>
        </is>
      </c>
      <c r="G16" s="43" t="n"/>
      <c r="H16" s="43" t="n"/>
      <c r="I16" s="43" t="n"/>
      <c r="J16" s="43" t="n"/>
      <c r="K16" s="43" t="n"/>
      <c r="L16" s="43" t="n"/>
      <c r="M16" s="43" t="n"/>
      <c r="N16" s="43" t="n"/>
      <c r="O16" s="35" t="n">
        <v>198.898</v>
      </c>
      <c r="P16" s="35" t="n">
        <v>151.394</v>
      </c>
      <c r="Q16" s="35" t="n">
        <v>172.357</v>
      </c>
      <c r="R16" s="35" t="n">
        <v>171.598</v>
      </c>
      <c r="S16" s="35" t="n">
        <v>197.317</v>
      </c>
      <c r="T16" s="35" t="n">
        <v>240.436</v>
      </c>
      <c r="U16" s="35" t="n">
        <v>246.856</v>
      </c>
      <c r="V16" s="35" t="n">
        <v>225.855</v>
      </c>
      <c r="W16" s="35" t="n">
        <v>274.037</v>
      </c>
      <c r="X16" s="35" t="n">
        <v>332.497</v>
      </c>
      <c r="Y16" s="35" t="n">
        <v>354.661</v>
      </c>
      <c r="Z16" s="35" t="n">
        <v>387.626</v>
      </c>
      <c r="AA16" s="35" t="n">
        <v>305.435</v>
      </c>
      <c r="AB16" s="36">
        <f>AB141</f>
        <v/>
      </c>
      <c r="AC16" s="36">
        <f>AC141</f>
        <v/>
      </c>
      <c r="AD16" s="36">
        <f>AD141</f>
        <v/>
      </c>
      <c r="AE16" s="36">
        <f>AE141</f>
        <v/>
      </c>
      <c r="AF16" s="36">
        <f>AF141</f>
        <v/>
      </c>
      <c r="AG16" s="36">
        <f>AG141</f>
        <v/>
      </c>
      <c r="AH16" s="36">
        <f>AH141</f>
        <v/>
      </c>
      <c r="AI16" s="36">
        <f>AI141</f>
        <v/>
      </c>
      <c r="AK16" s="43" t="n"/>
      <c r="AL16" s="43" t="n"/>
      <c r="AM16" s="35" t="n">
        <v>694.247</v>
      </c>
      <c r="AN16" s="35" t="n">
        <v>910.4640000000001</v>
      </c>
      <c r="AO16" s="35" t="n">
        <v>1348.821</v>
      </c>
      <c r="AP16" s="36">
        <f>AA16+AB16+AC16+AD16</f>
        <v/>
      </c>
      <c r="AQ16" s="36">
        <f>AE16+AF16+AG16+AH16</f>
        <v/>
      </c>
      <c r="AR16" s="36">
        <f>AR141</f>
        <v/>
      </c>
      <c r="AS16" s="36">
        <f>AS141</f>
        <v/>
      </c>
      <c r="AT16" s="36">
        <f>AT141</f>
        <v/>
      </c>
    </row>
    <row r="17">
      <c r="D17" s="9" t="inlineStr">
        <is>
          <t>Blockchain rewards</t>
        </is>
      </c>
      <c r="G17" s="37" t="n">
        <v>10.294</v>
      </c>
      <c r="H17" s="37" t="n">
        <v>39.022</v>
      </c>
      <c r="I17" s="37" t="n">
        <v>81.48999999999999</v>
      </c>
      <c r="J17" s="37" t="n">
        <v>92.249</v>
      </c>
      <c r="K17" s="37" t="n">
        <v>81.895</v>
      </c>
      <c r="L17" s="37" t="n">
        <v>68.41</v>
      </c>
      <c r="M17" s="37" t="n">
        <v>62.759</v>
      </c>
      <c r="N17" s="37" t="n">
        <v>62.443</v>
      </c>
      <c r="O17" s="37" t="n">
        <v>73.749</v>
      </c>
      <c r="P17" s="37" t="n">
        <v>87.613</v>
      </c>
      <c r="Q17" s="37" t="n">
        <v>74.461</v>
      </c>
      <c r="R17" s="37" t="n">
        <v>95.062</v>
      </c>
      <c r="S17" s="37" t="n">
        <v>150.929</v>
      </c>
      <c r="T17" s="37" t="n">
        <v>185.139</v>
      </c>
      <c r="U17" s="37" t="n">
        <v>154.815</v>
      </c>
      <c r="V17" s="37" t="n">
        <v>214.874</v>
      </c>
      <c r="W17" s="37" t="n">
        <v>196.592</v>
      </c>
      <c r="X17" s="37" t="n">
        <v>144.535</v>
      </c>
      <c r="Y17" s="37" t="n">
        <v>184.647</v>
      </c>
      <c r="Z17" s="37" t="n">
        <v>151.631</v>
      </c>
      <c r="AA17" s="37" t="n">
        <v>100.849</v>
      </c>
      <c r="AB17" s="38">
        <f>AB143</f>
        <v/>
      </c>
      <c r="AC17" s="38">
        <f>AC143</f>
        <v/>
      </c>
      <c r="AD17" s="38">
        <f>AD143</f>
        <v/>
      </c>
      <c r="AE17" s="38">
        <f>AE143</f>
        <v/>
      </c>
      <c r="AF17" s="38">
        <f>AF143</f>
        <v/>
      </c>
      <c r="AG17" s="38">
        <f>AG143</f>
        <v/>
      </c>
      <c r="AH17" s="38">
        <f>AH143</f>
        <v/>
      </c>
      <c r="AI17" s="38">
        <f>AI143</f>
        <v/>
      </c>
      <c r="AK17" s="37" t="n">
        <v>223.055</v>
      </c>
      <c r="AL17" s="37" t="n">
        <v>275.507</v>
      </c>
      <c r="AM17" s="37" t="n">
        <v>330.885</v>
      </c>
      <c r="AN17" s="37" t="n">
        <v>705.7569999999999</v>
      </c>
      <c r="AO17" s="37" t="n">
        <v>677.405</v>
      </c>
      <c r="AP17" s="38">
        <f>AA17+AB17+AC17+AD17</f>
        <v/>
      </c>
      <c r="AQ17" s="38">
        <f>AE17+AF17+AG17+AH17</f>
        <v/>
      </c>
      <c r="AR17" s="38">
        <f>AR143</f>
        <v/>
      </c>
      <c r="AS17" s="38">
        <f>AS143</f>
        <v/>
      </c>
      <c r="AT17" s="38">
        <f>AT143</f>
        <v/>
      </c>
    </row>
    <row r="18">
      <c r="D18" s="9" t="inlineStr">
        <is>
          <t>Custodial fee revenue (folded into Other S&amp;S from 2024)</t>
        </is>
      </c>
      <c r="G18" s="37" t="n">
        <v>23.451</v>
      </c>
      <c r="H18" s="37" t="n">
        <v>31.698</v>
      </c>
      <c r="I18" s="37" t="n">
        <v>31.468</v>
      </c>
      <c r="J18" s="37" t="n">
        <v>49.676</v>
      </c>
      <c r="K18" s="37" t="n">
        <v>31.694</v>
      </c>
      <c r="L18" s="37" t="n">
        <v>22.178</v>
      </c>
      <c r="M18" s="37" t="n">
        <v>14.532</v>
      </c>
      <c r="N18" s="37" t="n">
        <v>11.443</v>
      </c>
      <c r="O18" s="37" t="n">
        <v>17.043</v>
      </c>
      <c r="P18" s="37" t="n">
        <v>16.992</v>
      </c>
      <c r="Q18" s="37" t="n">
        <v>15.805</v>
      </c>
      <c r="R18" s="37" t="n">
        <v>19.661</v>
      </c>
      <c r="S18" s="39" t="n"/>
      <c r="T18" s="39" t="n"/>
      <c r="U18" s="39" t="n"/>
      <c r="V18" s="39" t="n"/>
      <c r="W18" s="39" t="n"/>
      <c r="X18" s="39" t="n"/>
      <c r="Y18" s="39" t="n"/>
      <c r="Z18" s="39" t="n"/>
      <c r="AA18" s="39" t="n"/>
      <c r="AK18" s="37" t="n">
        <v>136.293</v>
      </c>
      <c r="AL18" s="37" t="n">
        <v>79.84699999999999</v>
      </c>
      <c r="AM18" s="37" t="n">
        <v>69.501</v>
      </c>
      <c r="AN18" s="39" t="n"/>
      <c r="AO18" s="39" t="n"/>
      <c r="AP18" s="38">
        <f>AA18+AB18+AC18+AD18</f>
        <v/>
      </c>
      <c r="AQ18" s="38">
        <f>AE18+AF18+AG18+AH18</f>
        <v/>
      </c>
    </row>
    <row r="19">
      <c r="D19" s="9" t="inlineStr">
        <is>
          <t>Earn campaign revenue (2021 only; folded 2022)</t>
        </is>
      </c>
      <c r="G19" s="37" t="n">
        <v>11.111</v>
      </c>
      <c r="H19" s="37" t="n">
        <v>16.947</v>
      </c>
      <c r="I19" s="37" t="n">
        <v>15.172</v>
      </c>
      <c r="J19" s="37" t="n">
        <v>19.895</v>
      </c>
      <c r="K19" s="39" t="n"/>
      <c r="L19" s="39" t="n"/>
      <c r="M19" s="39" t="n"/>
      <c r="N19" s="39" t="n"/>
      <c r="O19" s="39" t="n"/>
      <c r="P19" s="39" t="n"/>
      <c r="Q19" s="39" t="n"/>
      <c r="R19" s="39" t="n"/>
      <c r="S19" s="39" t="n"/>
      <c r="T19" s="39" t="n"/>
      <c r="U19" s="39" t="n"/>
      <c r="V19" s="39" t="n"/>
      <c r="W19" s="39" t="n"/>
      <c r="X19" s="39" t="n"/>
      <c r="Y19" s="39" t="n"/>
      <c r="Z19" s="39" t="n"/>
      <c r="AA19" s="39" t="n"/>
      <c r="AK19" s="37" t="n">
        <v>63.125</v>
      </c>
      <c r="AL19" s="39" t="n"/>
      <c r="AM19" s="39" t="n"/>
      <c r="AN19" s="39" t="n"/>
      <c r="AO19" s="39" t="n"/>
      <c r="AP19" s="38">
        <f>AA19+AB19+AC19+AD19</f>
        <v/>
      </c>
      <c r="AQ19" s="38">
        <f>AE19+AF19+AG19+AH19</f>
        <v/>
      </c>
    </row>
    <row r="20">
      <c r="D20" s="9" t="inlineStr">
        <is>
          <t>Interest income (incl. stablecoin pre-2023)</t>
        </is>
      </c>
      <c r="G20" s="37" t="n">
        <v>3.32</v>
      </c>
      <c r="H20" s="37" t="n">
        <v>6.481</v>
      </c>
      <c r="I20" s="37" t="n">
        <v>8.388999999999999</v>
      </c>
      <c r="J20" s="37" t="n">
        <v>7.645</v>
      </c>
      <c r="K20" s="37" t="n">
        <v>10.454</v>
      </c>
      <c r="L20" s="37" t="n">
        <v>32.514</v>
      </c>
      <c r="M20" s="37" t="n">
        <v>101.778</v>
      </c>
      <c r="N20" s="37" t="n">
        <v>182.21</v>
      </c>
      <c r="O20" s="39" t="n"/>
      <c r="P20" s="39" t="n"/>
      <c r="Q20" s="39" t="n"/>
      <c r="R20" s="39" t="n"/>
      <c r="S20" s="39" t="n"/>
      <c r="T20" s="39" t="n"/>
      <c r="U20" s="39" t="n"/>
      <c r="V20" s="39" t="n"/>
      <c r="W20" s="39" t="n"/>
      <c r="X20" s="39" t="n"/>
      <c r="Y20" s="39" t="n"/>
      <c r="Z20" s="39" t="n"/>
      <c r="AA20" s="39" t="n"/>
      <c r="AK20" s="37" t="n">
        <v>25.835</v>
      </c>
      <c r="AL20" s="37" t="n">
        <v>326.956</v>
      </c>
      <c r="AM20" s="39" t="n"/>
      <c r="AN20" s="39" t="n"/>
      <c r="AO20" s="39" t="n"/>
      <c r="AP20" s="38">
        <f>AA20+AB20+AC20+AD20</f>
        <v/>
      </c>
      <c r="AQ20" s="38">
        <f>AE20+AF20+AG20+AH20</f>
        <v/>
      </c>
    </row>
    <row r="21">
      <c r="D21" s="9" t="inlineStr">
        <is>
          <t>Interest and finance fee income (2023+)</t>
        </is>
      </c>
      <c r="G21" s="39" t="n"/>
      <c r="H21" s="39" t="n"/>
      <c r="I21" s="39" t="n"/>
      <c r="J21" s="39" t="n"/>
      <c r="K21" s="39" t="n"/>
      <c r="L21" s="39" t="n"/>
      <c r="M21" s="39" t="n"/>
      <c r="N21" s="39" t="n"/>
      <c r="O21" s="37" t="n">
        <v>43.313</v>
      </c>
      <c r="P21" s="37" t="n">
        <v>51.932</v>
      </c>
      <c r="Q21" s="37" t="n">
        <v>42.517</v>
      </c>
      <c r="R21" s="37" t="n">
        <v>48.923</v>
      </c>
      <c r="S21" s="37" t="n">
        <v>66.663</v>
      </c>
      <c r="T21" s="37" t="n">
        <v>69.40000000000001</v>
      </c>
      <c r="U21" s="37" t="n">
        <v>63.987</v>
      </c>
      <c r="V21" s="37" t="n">
        <v>65.749</v>
      </c>
      <c r="W21" s="37" t="n">
        <v>63.086</v>
      </c>
      <c r="X21" s="37" t="n">
        <v>59.316</v>
      </c>
      <c r="Y21" s="37" t="n">
        <v>64.758</v>
      </c>
      <c r="Z21" s="37" t="n">
        <v>59.887</v>
      </c>
      <c r="AA21" s="37" t="n">
        <v>67.80500000000001</v>
      </c>
      <c r="AB21" s="38">
        <f>AB145</f>
        <v/>
      </c>
      <c r="AC21" s="38">
        <f>AC145</f>
        <v/>
      </c>
      <c r="AD21" s="38">
        <f>AD145</f>
        <v/>
      </c>
      <c r="AE21" s="38">
        <f>AE145</f>
        <v/>
      </c>
      <c r="AF21" s="38">
        <f>AF145</f>
        <v/>
      </c>
      <c r="AG21" s="38">
        <f>AG145</f>
        <v/>
      </c>
      <c r="AH21" s="38">
        <f>AH145</f>
        <v/>
      </c>
      <c r="AI21" s="38">
        <f>AI145</f>
        <v/>
      </c>
      <c r="AK21" s="39" t="n"/>
      <c r="AL21" s="39" t="n"/>
      <c r="AM21" s="37" t="n">
        <v>186.685</v>
      </c>
      <c r="AN21" s="37" t="n">
        <v>265.799</v>
      </c>
      <c r="AO21" s="37" t="n">
        <v>247.047</v>
      </c>
      <c r="AP21" s="38">
        <f>AA21+AB21+AC21+AD21</f>
        <v/>
      </c>
      <c r="AQ21" s="38">
        <f>AE21+AF21+AG21+AH21</f>
        <v/>
      </c>
      <c r="AR21" s="38">
        <f>AR145</f>
        <v/>
      </c>
      <c r="AS21" s="38">
        <f>AS145</f>
        <v/>
      </c>
      <c r="AT21" s="38">
        <f>AT145</f>
        <v/>
      </c>
    </row>
    <row r="22">
      <c r="D22" s="9" t="inlineStr">
        <is>
          <t>Other subscription and services revenue</t>
        </is>
      </c>
      <c r="G22" s="37" t="n">
        <v>8.225</v>
      </c>
      <c r="H22" s="37" t="n">
        <v>8.481</v>
      </c>
      <c r="I22" s="37" t="n">
        <v>8.561</v>
      </c>
      <c r="J22" s="37" t="n">
        <v>43.912</v>
      </c>
      <c r="K22" s="37" t="n">
        <v>27.812</v>
      </c>
      <c r="L22" s="37" t="n">
        <v>24.288</v>
      </c>
      <c r="M22" s="37" t="n">
        <v>31.438</v>
      </c>
      <c r="N22" s="37" t="n">
        <v>26.723</v>
      </c>
      <c r="O22" s="37" t="n">
        <v>28.682</v>
      </c>
      <c r="P22" s="37" t="n">
        <v>27.471</v>
      </c>
      <c r="Q22" s="37" t="n">
        <v>29.289</v>
      </c>
      <c r="R22" s="37" t="n">
        <v>40.126</v>
      </c>
      <c r="S22" s="37" t="n">
        <v>96.027</v>
      </c>
      <c r="T22" s="37" t="n">
        <v>104.065</v>
      </c>
      <c r="U22" s="37" t="n">
        <v>90.435</v>
      </c>
      <c r="V22" s="37" t="n">
        <v>134.586</v>
      </c>
      <c r="W22" s="37" t="n">
        <v>140.898</v>
      </c>
      <c r="X22" s="37" t="n">
        <v>119.478</v>
      </c>
      <c r="Y22" s="37" t="n">
        <v>142.658</v>
      </c>
      <c r="Z22" s="37" t="n">
        <v>151.741</v>
      </c>
      <c r="AA22" s="37" t="n">
        <v>109.434</v>
      </c>
      <c r="AB22" s="38">
        <f>AB147</f>
        <v/>
      </c>
      <c r="AC22" s="38">
        <f>AC147</f>
        <v/>
      </c>
      <c r="AD22" s="38">
        <f>AD147</f>
        <v/>
      </c>
      <c r="AE22" s="38">
        <f>AE147</f>
        <v/>
      </c>
      <c r="AF22" s="38">
        <f>AF147</f>
        <v/>
      </c>
      <c r="AG22" s="38">
        <f>AG147</f>
        <v/>
      </c>
      <c r="AH22" s="38">
        <f>AH147</f>
        <v/>
      </c>
      <c r="AI22" s="38">
        <f>AI147</f>
        <v/>
      </c>
      <c r="AK22" s="37" t="n">
        <v>69.179</v>
      </c>
      <c r="AL22" s="37" t="n">
        <v>110.261</v>
      </c>
      <c r="AM22" s="37" t="n">
        <v>125.568</v>
      </c>
      <c r="AN22" s="37" t="n">
        <v>425.113</v>
      </c>
      <c r="AO22" s="37" t="n">
        <v>554.775</v>
      </c>
      <c r="AP22" s="38">
        <f>AA22+AB22+AC22+AD22</f>
        <v/>
      </c>
      <c r="AQ22" s="38">
        <f>AE22+AF22+AG22+AH22</f>
        <v/>
      </c>
      <c r="AR22" s="38">
        <f>AR147</f>
        <v/>
      </c>
      <c r="AS22" s="38">
        <f>AS147</f>
        <v/>
      </c>
      <c r="AT22" s="38">
        <f>AT147</f>
        <v/>
      </c>
    </row>
    <row r="23">
      <c r="C23" s="13" t="inlineStr">
        <is>
          <t>Total Subscription &amp; Services Revenue</t>
        </is>
      </c>
      <c r="G23" s="40">
        <f>SUM(G16:G22)</f>
        <v/>
      </c>
      <c r="H23" s="40">
        <f>SUM(H16:H22)</f>
        <v/>
      </c>
      <c r="I23" s="40">
        <f>SUM(I16:I22)</f>
        <v/>
      </c>
      <c r="J23" s="40">
        <f>SUM(J16:J22)</f>
        <v/>
      </c>
      <c r="K23" s="40">
        <f>SUM(K16:K22)</f>
        <v/>
      </c>
      <c r="L23" s="40">
        <f>SUM(L16:L22)</f>
        <v/>
      </c>
      <c r="M23" s="40">
        <f>SUM(M16:M22)</f>
        <v/>
      </c>
      <c r="N23" s="40">
        <f>SUM(N16:N22)</f>
        <v/>
      </c>
      <c r="O23" s="40">
        <f>SUM(O16:O22)</f>
        <v/>
      </c>
      <c r="P23" s="40">
        <f>SUM(P16:P22)</f>
        <v/>
      </c>
      <c r="Q23" s="40">
        <f>SUM(Q16:Q22)</f>
        <v/>
      </c>
      <c r="R23" s="40">
        <f>SUM(R16:R22)</f>
        <v/>
      </c>
      <c r="S23" s="40">
        <f>SUM(S16:S22)</f>
        <v/>
      </c>
      <c r="T23" s="40">
        <f>SUM(T16:T22)</f>
        <v/>
      </c>
      <c r="U23" s="40">
        <f>SUM(U16:U22)</f>
        <v/>
      </c>
      <c r="V23" s="40">
        <f>SUM(V16:V22)</f>
        <v/>
      </c>
      <c r="W23" s="40">
        <f>SUM(W16:W22)</f>
        <v/>
      </c>
      <c r="X23" s="40">
        <f>SUM(X16:X22)</f>
        <v/>
      </c>
      <c r="Y23" s="40">
        <f>SUM(Y16:Y22)</f>
        <v/>
      </c>
      <c r="Z23" s="40">
        <f>SUM(Z16:Z22)</f>
        <v/>
      </c>
      <c r="AA23" s="40">
        <f>SUM(AA16:AA22)</f>
        <v/>
      </c>
      <c r="AB23" s="40">
        <f>SUM(AB16:AB22)</f>
        <v/>
      </c>
      <c r="AC23" s="40">
        <f>SUM(AC16:AC22)</f>
        <v/>
      </c>
      <c r="AD23" s="40">
        <f>SUM(AD16:AD22)</f>
        <v/>
      </c>
      <c r="AE23" s="40">
        <f>SUM(AE16:AE22)</f>
        <v/>
      </c>
      <c r="AF23" s="40">
        <f>SUM(AF16:AF22)</f>
        <v/>
      </c>
      <c r="AG23" s="40">
        <f>SUM(AG16:AG22)</f>
        <v/>
      </c>
      <c r="AH23" s="40">
        <f>SUM(AH16:AH22)</f>
        <v/>
      </c>
      <c r="AI23" s="40">
        <f>SUM(AI16:AI22)</f>
        <v/>
      </c>
      <c r="AK23" s="40">
        <f>SUM(AK16:AK22)</f>
        <v/>
      </c>
      <c r="AL23" s="40">
        <f>SUM(AL16:AL22)</f>
        <v/>
      </c>
      <c r="AM23" s="40">
        <f>SUM(AM16:AM22)</f>
        <v/>
      </c>
      <c r="AN23" s="40">
        <f>SUM(AN16:AN22)</f>
        <v/>
      </c>
      <c r="AO23" s="40">
        <f>SUM(AO16:AO22)</f>
        <v/>
      </c>
      <c r="AP23" s="40">
        <f>AA23+AB23+AC23+AD23</f>
        <v/>
      </c>
      <c r="AQ23" s="40">
        <f>AE23+AF23+AG23+AH23</f>
        <v/>
      </c>
      <c r="AR23" s="40">
        <f>SUM(AR16:AR22)</f>
        <v/>
      </c>
      <c r="AS23" s="40">
        <f>SUM(AS16:AS22)</f>
        <v/>
      </c>
      <c r="AT23" s="40">
        <f>SUM(AT16:AT22)</f>
        <v/>
      </c>
    </row>
    <row r="24">
      <c r="D24" s="8" t="inlineStr">
        <is>
          <t>Reconciliation: variance vs. as-reported</t>
        </is>
      </c>
      <c r="G24" s="41">
        <f>IF(_reported!G10="","",G23-_reported!G10)</f>
        <v/>
      </c>
      <c r="H24" s="41">
        <f>IF(_reported!H10="","",H23-_reported!H10)</f>
        <v/>
      </c>
      <c r="I24" s="41">
        <f>IF(_reported!I10="","",I23-_reported!I10)</f>
        <v/>
      </c>
      <c r="J24" s="41">
        <f>IF(_reported!J10="","",J23-_reported!J10)</f>
        <v/>
      </c>
      <c r="K24" s="41">
        <f>IF(_reported!K10="","",K23-_reported!K10)</f>
        <v/>
      </c>
      <c r="L24" s="41">
        <f>IF(_reported!L10="","",L23-_reported!L10)</f>
        <v/>
      </c>
      <c r="M24" s="41">
        <f>IF(_reported!M10="","",M23-_reported!M10)</f>
        <v/>
      </c>
      <c r="N24" s="41">
        <f>IF(_reported!N10="","",N23-_reported!N10)</f>
        <v/>
      </c>
      <c r="O24" s="41">
        <f>IF(_reported!O10="","",O23-_reported!O10)</f>
        <v/>
      </c>
      <c r="P24" s="41">
        <f>IF(_reported!P10="","",P23-_reported!P10)</f>
        <v/>
      </c>
      <c r="Q24" s="41">
        <f>IF(_reported!Q10="","",Q23-_reported!Q10)</f>
        <v/>
      </c>
      <c r="R24" s="41">
        <f>IF(_reported!R10="","",R23-_reported!R10)</f>
        <v/>
      </c>
      <c r="S24" s="41">
        <f>IF(_reported!S10="","",S23-_reported!S10)</f>
        <v/>
      </c>
      <c r="T24" s="41">
        <f>IF(_reported!T10="","",T23-_reported!T10)</f>
        <v/>
      </c>
      <c r="U24" s="41">
        <f>IF(_reported!U10="","",U23-_reported!U10)</f>
        <v/>
      </c>
      <c r="V24" s="41">
        <f>IF(_reported!V10="","",V23-_reported!V10)</f>
        <v/>
      </c>
      <c r="W24" s="41">
        <f>IF(_reported!W10="","",W23-_reported!W10)</f>
        <v/>
      </c>
      <c r="X24" s="41">
        <f>IF(_reported!X10="","",X23-_reported!X10)</f>
        <v/>
      </c>
      <c r="Y24" s="41">
        <f>IF(_reported!Y10="","",Y23-_reported!Y10)</f>
        <v/>
      </c>
      <c r="Z24" s="41">
        <f>IF(_reported!Z10="","",Z23-_reported!Z10)</f>
        <v/>
      </c>
      <c r="AA24" s="41">
        <f>IF(_reported!AA10="","",AA23-_reported!AA10)</f>
        <v/>
      </c>
      <c r="AB24" s="41">
        <f>IF(_reported!AB10="","",AB23-_reported!AB10)</f>
        <v/>
      </c>
      <c r="AC24" s="41">
        <f>IF(_reported!AC10="","",AC23-_reported!AC10)</f>
        <v/>
      </c>
      <c r="AD24" s="41">
        <f>IF(_reported!AD10="","",AD23-_reported!AD10)</f>
        <v/>
      </c>
      <c r="AE24" s="41">
        <f>IF(_reported!AE10="","",AE23-_reported!AE10)</f>
        <v/>
      </c>
      <c r="AF24" s="41">
        <f>IF(_reported!AF10="","",AF23-_reported!AF10)</f>
        <v/>
      </c>
      <c r="AG24" s="41">
        <f>IF(_reported!AG10="","",AG23-_reported!AG10)</f>
        <v/>
      </c>
      <c r="AH24" s="41">
        <f>IF(_reported!AH10="","",AH23-_reported!AH10)</f>
        <v/>
      </c>
      <c r="AI24" s="41">
        <f>IF(_reported!AI10="","",AI23-_reported!AI10)</f>
        <v/>
      </c>
      <c r="AK24" s="41">
        <f>IF(_reported!AK10="","",AK23-_reported!AK10)</f>
        <v/>
      </c>
      <c r="AL24" s="41">
        <f>IF(_reported!AL10="","",AL23-_reported!AL10)</f>
        <v/>
      </c>
      <c r="AM24" s="41">
        <f>IF(_reported!AM10="","",AM23-_reported!AM10)</f>
        <v/>
      </c>
      <c r="AN24" s="41">
        <f>IF(_reported!AN10="","",AN23-_reported!AN10)</f>
        <v/>
      </c>
      <c r="AO24" s="41">
        <f>IF(_reported!AO10="","",AO23-_reported!AO10)</f>
        <v/>
      </c>
      <c r="AP24" s="42">
        <f>AA24+AB24+AC24+AD24</f>
        <v/>
      </c>
      <c r="AQ24" s="42">
        <f>AE24+AF24+AG24+AH24</f>
        <v/>
      </c>
      <c r="AR24" s="41">
        <f>IF(_reported!AR10="","",AR23-_reported!AR10)</f>
        <v/>
      </c>
      <c r="AS24" s="41">
        <f>IF(_reported!AS10="","",AS23-_reported!AS10)</f>
        <v/>
      </c>
      <c r="AT24" s="41">
        <f>IF(_reported!AT10="","",AT23-_reported!AT10)</f>
        <v/>
      </c>
    </row>
    <row r="25">
      <c r="A25" s="17" t="inlineStr">
        <is>
          <t>x</t>
        </is>
      </c>
      <c r="B25" s="13" t="inlineStr">
        <is>
          <t>Net Revenue</t>
        </is>
      </c>
      <c r="G25" s="40">
        <f>G13+G23</f>
        <v/>
      </c>
      <c r="H25" s="40">
        <f>H13+H23</f>
        <v/>
      </c>
      <c r="I25" s="40">
        <f>I13+I23</f>
        <v/>
      </c>
      <c r="J25" s="40">
        <f>J13+J23</f>
        <v/>
      </c>
      <c r="K25" s="40">
        <f>K13+K23</f>
        <v/>
      </c>
      <c r="L25" s="40">
        <f>L13+L23</f>
        <v/>
      </c>
      <c r="M25" s="40">
        <f>M13+M23</f>
        <v/>
      </c>
      <c r="N25" s="40">
        <f>N13+N23</f>
        <v/>
      </c>
      <c r="O25" s="40">
        <f>O13+O23</f>
        <v/>
      </c>
      <c r="P25" s="40">
        <f>P13+P23</f>
        <v/>
      </c>
      <c r="Q25" s="40">
        <f>Q13+Q23</f>
        <v/>
      </c>
      <c r="R25" s="40">
        <f>R13+R23</f>
        <v/>
      </c>
      <c r="S25" s="40">
        <f>S13+S23</f>
        <v/>
      </c>
      <c r="T25" s="40">
        <f>T13+T23</f>
        <v/>
      </c>
      <c r="U25" s="40">
        <f>U13+U23</f>
        <v/>
      </c>
      <c r="V25" s="40">
        <f>V13+V23</f>
        <v/>
      </c>
      <c r="W25" s="40">
        <f>W13+W23</f>
        <v/>
      </c>
      <c r="X25" s="40">
        <f>X13+X23</f>
        <v/>
      </c>
      <c r="Y25" s="40">
        <f>Y13+Y23</f>
        <v/>
      </c>
      <c r="Z25" s="40">
        <f>Z13+Z23</f>
        <v/>
      </c>
      <c r="AA25" s="40">
        <f>AA13+AA23</f>
        <v/>
      </c>
      <c r="AB25" s="40">
        <f>AB13+AB23</f>
        <v/>
      </c>
      <c r="AC25" s="40">
        <f>AC13+AC23</f>
        <v/>
      </c>
      <c r="AD25" s="40">
        <f>AD13+AD23</f>
        <v/>
      </c>
      <c r="AE25" s="40">
        <f>AE13+AE23</f>
        <v/>
      </c>
      <c r="AF25" s="40">
        <f>AF13+AF23</f>
        <v/>
      </c>
      <c r="AG25" s="40">
        <f>AG13+AG23</f>
        <v/>
      </c>
      <c r="AH25" s="40">
        <f>AH13+AH23</f>
        <v/>
      </c>
      <c r="AI25" s="40">
        <f>AI13+AI23</f>
        <v/>
      </c>
      <c r="AK25" s="40">
        <f>AK13+AK23</f>
        <v/>
      </c>
      <c r="AL25" s="40">
        <f>AL13+AL23</f>
        <v/>
      </c>
      <c r="AM25" s="40">
        <f>AM13+AM23</f>
        <v/>
      </c>
      <c r="AN25" s="40">
        <f>AN13+AN23</f>
        <v/>
      </c>
      <c r="AO25" s="40">
        <f>AO13+AO23</f>
        <v/>
      </c>
      <c r="AP25" s="40">
        <f>AA25+AB25+AC25+AD25</f>
        <v/>
      </c>
      <c r="AQ25" s="40">
        <f>AE25+AF25+AG25+AH25</f>
        <v/>
      </c>
      <c r="AR25" s="40">
        <f>AR13+AR23</f>
        <v/>
      </c>
      <c r="AS25" s="40">
        <f>AS13+AS23</f>
        <v/>
      </c>
      <c r="AT25" s="40">
        <f>AT13+AT23</f>
        <v/>
      </c>
    </row>
    <row r="26">
      <c r="D26" s="8" t="inlineStr">
        <is>
          <t>Reconciliation: variance vs. as-reported</t>
        </is>
      </c>
      <c r="G26" s="41">
        <f>IF(_reported!G11="","",G25-_reported!G11)</f>
        <v/>
      </c>
      <c r="H26" s="41">
        <f>IF(_reported!H11="","",H25-_reported!H11)</f>
        <v/>
      </c>
      <c r="I26" s="41">
        <f>IF(_reported!I11="","",I25-_reported!I11)</f>
        <v/>
      </c>
      <c r="J26" s="41">
        <f>IF(_reported!J11="","",J25-_reported!J11)</f>
        <v/>
      </c>
      <c r="K26" s="41">
        <f>IF(_reported!K11="","",K25-_reported!K11)</f>
        <v/>
      </c>
      <c r="L26" s="41">
        <f>IF(_reported!L11="","",L25-_reported!L11)</f>
        <v/>
      </c>
      <c r="M26" s="41">
        <f>IF(_reported!M11="","",M25-_reported!M11)</f>
        <v/>
      </c>
      <c r="N26" s="41">
        <f>IF(_reported!N11="","",N25-_reported!N11)</f>
        <v/>
      </c>
      <c r="O26" s="41">
        <f>IF(_reported!O11="","",O25-_reported!O11)</f>
        <v/>
      </c>
      <c r="P26" s="41">
        <f>IF(_reported!P11="","",P25-_reported!P11)</f>
        <v/>
      </c>
      <c r="Q26" s="41">
        <f>IF(_reported!Q11="","",Q25-_reported!Q11)</f>
        <v/>
      </c>
      <c r="R26" s="41">
        <f>IF(_reported!R11="","",R25-_reported!R11)</f>
        <v/>
      </c>
      <c r="S26" s="41">
        <f>IF(_reported!S11="","",S25-_reported!S11)</f>
        <v/>
      </c>
      <c r="T26" s="41">
        <f>IF(_reported!T11="","",T25-_reported!T11)</f>
        <v/>
      </c>
      <c r="U26" s="41">
        <f>IF(_reported!U11="","",U25-_reported!U11)</f>
        <v/>
      </c>
      <c r="V26" s="41">
        <f>IF(_reported!V11="","",V25-_reported!V11)</f>
        <v/>
      </c>
      <c r="W26" s="41">
        <f>IF(_reported!W11="","",W25-_reported!W11)</f>
        <v/>
      </c>
      <c r="X26" s="41">
        <f>IF(_reported!X11="","",X25-_reported!X11)</f>
        <v/>
      </c>
      <c r="Y26" s="41">
        <f>IF(_reported!Y11="","",Y25-_reported!Y11)</f>
        <v/>
      </c>
      <c r="Z26" s="41">
        <f>IF(_reported!Z11="","",Z25-_reported!Z11)</f>
        <v/>
      </c>
      <c r="AA26" s="41">
        <f>IF(_reported!AA11="","",AA25-_reported!AA11)</f>
        <v/>
      </c>
      <c r="AB26" s="41">
        <f>IF(_reported!AB11="","",AB25-_reported!AB11)</f>
        <v/>
      </c>
      <c r="AC26" s="41">
        <f>IF(_reported!AC11="","",AC25-_reported!AC11)</f>
        <v/>
      </c>
      <c r="AD26" s="41">
        <f>IF(_reported!AD11="","",AD25-_reported!AD11)</f>
        <v/>
      </c>
      <c r="AE26" s="41">
        <f>IF(_reported!AE11="","",AE25-_reported!AE11)</f>
        <v/>
      </c>
      <c r="AF26" s="41">
        <f>IF(_reported!AF11="","",AF25-_reported!AF11)</f>
        <v/>
      </c>
      <c r="AG26" s="41">
        <f>IF(_reported!AG11="","",AG25-_reported!AG11)</f>
        <v/>
      </c>
      <c r="AH26" s="41">
        <f>IF(_reported!AH11="","",AH25-_reported!AH11)</f>
        <v/>
      </c>
      <c r="AI26" s="41">
        <f>IF(_reported!AI11="","",AI25-_reported!AI11)</f>
        <v/>
      </c>
      <c r="AK26" s="41">
        <f>IF(_reported!AK11="","",AK25-_reported!AK11)</f>
        <v/>
      </c>
      <c r="AL26" s="41">
        <f>IF(_reported!AL11="","",AL25-_reported!AL11)</f>
        <v/>
      </c>
      <c r="AM26" s="41">
        <f>IF(_reported!AM11="","",AM25-_reported!AM11)</f>
        <v/>
      </c>
      <c r="AN26" s="41">
        <f>IF(_reported!AN11="","",AN25-_reported!AN11)</f>
        <v/>
      </c>
      <c r="AO26" s="41">
        <f>IF(_reported!AO11="","",AO25-_reported!AO11)</f>
        <v/>
      </c>
      <c r="AP26" s="42">
        <f>AA26+AB26+AC26+AD26</f>
        <v/>
      </c>
      <c r="AQ26" s="42">
        <f>AE26+AF26+AG26+AH26</f>
        <v/>
      </c>
      <c r="AR26" s="41">
        <f>IF(_reported!AR11="","",AR25-_reported!AR11)</f>
        <v/>
      </c>
      <c r="AS26" s="41">
        <f>IF(_reported!AS11="","",AS25-_reported!AS11)</f>
        <v/>
      </c>
      <c r="AT26" s="41">
        <f>IF(_reported!AT11="","",AT25-_reported!AT11)</f>
        <v/>
      </c>
    </row>
    <row r="27"/>
    <row r="28">
      <c r="D28" s="9" t="inlineStr">
        <is>
          <t>Crypto asset sales revenue (2021-2022)</t>
        </is>
      </c>
      <c r="G28" s="35" t="n">
        <v>203.799</v>
      </c>
      <c r="H28" s="35" t="n">
        <v>194.524</v>
      </c>
      <c r="I28" s="35" t="n">
        <v>76.742</v>
      </c>
      <c r="J28" s="35" t="n">
        <v>7.485</v>
      </c>
      <c r="K28" s="35" t="n">
        <v>0.569</v>
      </c>
      <c r="L28" s="35" t="n">
        <v>0.048</v>
      </c>
      <c r="M28" s="35" t="n">
        <v>0.008</v>
      </c>
      <c r="N28" s="35" t="n">
        <v>0</v>
      </c>
      <c r="O28" s="43" t="n"/>
      <c r="P28" s="43" t="n"/>
      <c r="Q28" s="43" t="n"/>
      <c r="R28" s="43" t="n"/>
      <c r="S28" s="43" t="n"/>
      <c r="T28" s="43" t="n"/>
      <c r="U28" s="43" t="n"/>
      <c r="V28" s="43" t="n"/>
      <c r="W28" s="43" t="n"/>
      <c r="X28" s="43" t="n"/>
      <c r="Y28" s="43" t="n"/>
      <c r="Z28" s="43" t="n"/>
      <c r="AA28" s="43" t="n"/>
      <c r="AK28" s="35" t="n">
        <v>482.55</v>
      </c>
      <c r="AL28" s="35" t="n">
        <v>0.625</v>
      </c>
      <c r="AM28" s="43" t="n"/>
      <c r="AN28" s="43" t="n"/>
      <c r="AO28" s="43" t="n"/>
      <c r="AP28" s="36">
        <f>AA28+AB28+AC28+AD28</f>
        <v/>
      </c>
      <c r="AQ28" s="36">
        <f>AE28+AF28+AG28+AH28</f>
        <v/>
      </c>
    </row>
    <row r="29">
      <c r="D29" s="9" t="inlineStr">
        <is>
          <t>Corporate interest and other income</t>
        </is>
      </c>
      <c r="G29" s="37" t="n">
        <v>0.332</v>
      </c>
      <c r="H29" s="37" t="n">
        <v>0.427</v>
      </c>
      <c r="I29" s="37" t="n">
        <v>0.43</v>
      </c>
      <c r="J29" s="37" t="n">
        <v>0.952</v>
      </c>
      <c r="K29" s="37" t="n">
        <v>0.976</v>
      </c>
      <c r="L29" s="37" t="n">
        <v>5.674</v>
      </c>
      <c r="M29" s="37" t="n">
        <v>13.956</v>
      </c>
      <c r="N29" s="37" t="n">
        <v>24.162</v>
      </c>
      <c r="O29" s="37" t="n">
        <v>36.131</v>
      </c>
      <c r="P29" s="37" t="n">
        <v>45.411</v>
      </c>
      <c r="Q29" s="37" t="n">
        <v>51.144</v>
      </c>
      <c r="R29" s="37" t="n">
        <v>49.157</v>
      </c>
      <c r="S29" s="37" t="n">
        <v>49.893</v>
      </c>
      <c r="T29" s="37" t="n">
        <v>69.68600000000001</v>
      </c>
      <c r="U29" s="37" t="n">
        <v>76.596</v>
      </c>
      <c r="V29" s="37" t="n">
        <v>74.607</v>
      </c>
      <c r="W29" s="37" t="n">
        <v>97.474</v>
      </c>
      <c r="X29" s="37" t="n">
        <v>77.11199999999999</v>
      </c>
      <c r="Y29" s="37" t="n">
        <v>75.709</v>
      </c>
      <c r="Z29" s="37" t="n">
        <v>47.592</v>
      </c>
      <c r="AA29" s="37" t="n">
        <v>73.634</v>
      </c>
      <c r="AB29" s="38">
        <f>AB149</f>
        <v/>
      </c>
      <c r="AC29" s="38">
        <f>AC149</f>
        <v/>
      </c>
      <c r="AD29" s="38">
        <f>AD149</f>
        <v/>
      </c>
      <c r="AE29" s="38">
        <f>AE149</f>
        <v/>
      </c>
      <c r="AF29" s="38">
        <f>AF149</f>
        <v/>
      </c>
      <c r="AG29" s="38">
        <f>AG149</f>
        <v/>
      </c>
      <c r="AH29" s="38">
        <f>AH149</f>
        <v/>
      </c>
      <c r="AI29" s="38">
        <f>AI149</f>
        <v/>
      </c>
      <c r="AK29" s="37" t="n">
        <v>2.141</v>
      </c>
      <c r="AL29" s="37" t="n">
        <v>44.768</v>
      </c>
      <c r="AM29" s="37" t="n">
        <v>181.843</v>
      </c>
      <c r="AN29" s="37" t="n">
        <v>270.782</v>
      </c>
      <c r="AO29" s="37" t="n">
        <v>297.887</v>
      </c>
      <c r="AP29" s="38">
        <f>AA29+AB29+AC29+AD29</f>
        <v/>
      </c>
      <c r="AQ29" s="38">
        <f>AE29+AF29+AG29+AH29</f>
        <v/>
      </c>
      <c r="AR29" s="38">
        <f>AR149</f>
        <v/>
      </c>
      <c r="AS29" s="38">
        <f>AS149</f>
        <v/>
      </c>
      <c r="AT29" s="38">
        <f>AT149</f>
        <v/>
      </c>
    </row>
    <row r="30">
      <c r="C30" s="13" t="inlineStr">
        <is>
          <t>Total Other Revenue</t>
        </is>
      </c>
      <c r="G30" s="40">
        <f>SUM(G28:G29)</f>
        <v/>
      </c>
      <c r="H30" s="40">
        <f>SUM(H28:H29)</f>
        <v/>
      </c>
      <c r="I30" s="40">
        <f>SUM(I28:I29)</f>
        <v/>
      </c>
      <c r="J30" s="40">
        <f>SUM(J28:J29)</f>
        <v/>
      </c>
      <c r="K30" s="40">
        <f>SUM(K28:K29)</f>
        <v/>
      </c>
      <c r="L30" s="40">
        <f>SUM(L28:L29)</f>
        <v/>
      </c>
      <c r="M30" s="40">
        <f>SUM(M28:M29)</f>
        <v/>
      </c>
      <c r="N30" s="40">
        <f>SUM(N28:N29)</f>
        <v/>
      </c>
      <c r="O30" s="40">
        <f>SUM(O28:O29)</f>
        <v/>
      </c>
      <c r="P30" s="40">
        <f>SUM(P28:P29)</f>
        <v/>
      </c>
      <c r="Q30" s="40">
        <f>SUM(Q28:Q29)</f>
        <v/>
      </c>
      <c r="R30" s="40">
        <f>SUM(R28:R29)</f>
        <v/>
      </c>
      <c r="S30" s="40">
        <f>SUM(S28:S29)</f>
        <v/>
      </c>
      <c r="T30" s="40">
        <f>SUM(T28:T29)</f>
        <v/>
      </c>
      <c r="U30" s="40">
        <f>SUM(U28:U29)</f>
        <v/>
      </c>
      <c r="V30" s="40">
        <f>SUM(V28:V29)</f>
        <v/>
      </c>
      <c r="W30" s="40">
        <f>SUM(W28:W29)</f>
        <v/>
      </c>
      <c r="X30" s="40">
        <f>SUM(X28:X29)</f>
        <v/>
      </c>
      <c r="Y30" s="40">
        <f>SUM(Y28:Y29)</f>
        <v/>
      </c>
      <c r="Z30" s="40">
        <f>SUM(Z28:Z29)</f>
        <v/>
      </c>
      <c r="AA30" s="40">
        <f>SUM(AA28:AA29)</f>
        <v/>
      </c>
      <c r="AB30" s="40">
        <f>SUM(AB28:AB29)</f>
        <v/>
      </c>
      <c r="AC30" s="40">
        <f>SUM(AC28:AC29)</f>
        <v/>
      </c>
      <c r="AD30" s="40">
        <f>SUM(AD28:AD29)</f>
        <v/>
      </c>
      <c r="AE30" s="40">
        <f>SUM(AE28:AE29)</f>
        <v/>
      </c>
      <c r="AF30" s="40">
        <f>SUM(AF28:AF29)</f>
        <v/>
      </c>
      <c r="AG30" s="40">
        <f>SUM(AG28:AG29)</f>
        <v/>
      </c>
      <c r="AH30" s="40">
        <f>SUM(AH28:AH29)</f>
        <v/>
      </c>
      <c r="AI30" s="40">
        <f>SUM(AI28:AI29)</f>
        <v/>
      </c>
      <c r="AK30" s="40">
        <f>SUM(AK28:AK29)</f>
        <v/>
      </c>
      <c r="AL30" s="40">
        <f>SUM(AL28:AL29)</f>
        <v/>
      </c>
      <c r="AM30" s="40">
        <f>SUM(AM28:AM29)</f>
        <v/>
      </c>
      <c r="AN30" s="40">
        <f>SUM(AN28:AN29)</f>
        <v/>
      </c>
      <c r="AO30" s="40">
        <f>SUM(AO28:AO29)</f>
        <v/>
      </c>
      <c r="AP30" s="40">
        <f>AA30+AB30+AC30+AD30</f>
        <v/>
      </c>
      <c r="AQ30" s="40">
        <f>AE30+AF30+AG30+AH30</f>
        <v/>
      </c>
      <c r="AR30" s="40">
        <f>SUM(AR28:AR29)</f>
        <v/>
      </c>
      <c r="AS30" s="40">
        <f>SUM(AS28:AS29)</f>
        <v/>
      </c>
      <c r="AT30" s="40">
        <f>SUM(AT28:AT29)</f>
        <v/>
      </c>
    </row>
    <row r="31">
      <c r="D31" s="8" t="inlineStr">
        <is>
          <t>Reconciliation: variance vs. as-reported</t>
        </is>
      </c>
      <c r="G31" s="41">
        <f>IF(_reported!G12="","",G30-_reported!G12)</f>
        <v/>
      </c>
      <c r="H31" s="41">
        <f>IF(_reported!H12="","",H30-_reported!H12)</f>
        <v/>
      </c>
      <c r="I31" s="41">
        <f>IF(_reported!I12="","",I30-_reported!I12)</f>
        <v/>
      </c>
      <c r="J31" s="41">
        <f>IF(_reported!J12="","",J30-_reported!J12)</f>
        <v/>
      </c>
      <c r="K31" s="41">
        <f>IF(_reported!K12="","",K30-_reported!K12)</f>
        <v/>
      </c>
      <c r="L31" s="41">
        <f>IF(_reported!L12="","",L30-_reported!L12)</f>
        <v/>
      </c>
      <c r="M31" s="41">
        <f>IF(_reported!M12="","",M30-_reported!M12)</f>
        <v/>
      </c>
      <c r="N31" s="41">
        <f>IF(_reported!N12="","",N30-_reported!N12)</f>
        <v/>
      </c>
      <c r="O31" s="41">
        <f>IF(_reported!O12="","",O30-_reported!O12)</f>
        <v/>
      </c>
      <c r="P31" s="41">
        <f>IF(_reported!P12="","",P30-_reported!P12)</f>
        <v/>
      </c>
      <c r="Q31" s="41">
        <f>IF(_reported!Q12="","",Q30-_reported!Q12)</f>
        <v/>
      </c>
      <c r="R31" s="41">
        <f>IF(_reported!R12="","",R30-_reported!R12)</f>
        <v/>
      </c>
      <c r="S31" s="41">
        <f>IF(_reported!S12="","",S30-_reported!S12)</f>
        <v/>
      </c>
      <c r="T31" s="41">
        <f>IF(_reported!T12="","",T30-_reported!T12)</f>
        <v/>
      </c>
      <c r="U31" s="41">
        <f>IF(_reported!U12="","",U30-_reported!U12)</f>
        <v/>
      </c>
      <c r="V31" s="41">
        <f>IF(_reported!V12="","",V30-_reported!V12)</f>
        <v/>
      </c>
      <c r="W31" s="41">
        <f>IF(_reported!W12="","",W30-_reported!W12)</f>
        <v/>
      </c>
      <c r="X31" s="41">
        <f>IF(_reported!X12="","",X30-_reported!X12)</f>
        <v/>
      </c>
      <c r="Y31" s="41">
        <f>IF(_reported!Y12="","",Y30-_reported!Y12)</f>
        <v/>
      </c>
      <c r="Z31" s="41">
        <f>IF(_reported!Z12="","",Z30-_reported!Z12)</f>
        <v/>
      </c>
      <c r="AA31" s="41">
        <f>IF(_reported!AA12="","",AA30-_reported!AA12)</f>
        <v/>
      </c>
      <c r="AB31" s="41">
        <f>IF(_reported!AB12="","",AB30-_reported!AB12)</f>
        <v/>
      </c>
      <c r="AC31" s="41">
        <f>IF(_reported!AC12="","",AC30-_reported!AC12)</f>
        <v/>
      </c>
      <c r="AD31" s="41">
        <f>IF(_reported!AD12="","",AD30-_reported!AD12)</f>
        <v/>
      </c>
      <c r="AE31" s="41">
        <f>IF(_reported!AE12="","",AE30-_reported!AE12)</f>
        <v/>
      </c>
      <c r="AF31" s="41">
        <f>IF(_reported!AF12="","",AF30-_reported!AF12)</f>
        <v/>
      </c>
      <c r="AG31" s="41">
        <f>IF(_reported!AG12="","",AG30-_reported!AG12)</f>
        <v/>
      </c>
      <c r="AH31" s="41">
        <f>IF(_reported!AH12="","",AH30-_reported!AH12)</f>
        <v/>
      </c>
      <c r="AI31" s="41">
        <f>IF(_reported!AI12="","",AI30-_reported!AI12)</f>
        <v/>
      </c>
      <c r="AK31" s="41">
        <f>IF(_reported!AK12="","",AK30-_reported!AK12)</f>
        <v/>
      </c>
      <c r="AL31" s="41">
        <f>IF(_reported!AL12="","",AL30-_reported!AL12)</f>
        <v/>
      </c>
      <c r="AM31" s="41">
        <f>IF(_reported!AM12="","",AM30-_reported!AM12)</f>
        <v/>
      </c>
      <c r="AN31" s="41">
        <f>IF(_reported!AN12="","",AN30-_reported!AN12)</f>
        <v/>
      </c>
      <c r="AO31" s="41">
        <f>IF(_reported!AO12="","",AO30-_reported!AO12)</f>
        <v/>
      </c>
      <c r="AP31" s="42">
        <f>AA31+AB31+AC31+AD31</f>
        <v/>
      </c>
      <c r="AQ31" s="42">
        <f>AE31+AF31+AG31+AH31</f>
        <v/>
      </c>
      <c r="AR31" s="41">
        <f>IF(_reported!AR12="","",AR30-_reported!AR12)</f>
        <v/>
      </c>
      <c r="AS31" s="41">
        <f>IF(_reported!AS12="","",AS30-_reported!AS12)</f>
        <v/>
      </c>
      <c r="AT31" s="41">
        <f>IF(_reported!AT12="","",AT30-_reported!AT12)</f>
        <v/>
      </c>
    </row>
    <row r="32">
      <c r="A32" s="17" t="inlineStr">
        <is>
          <t>x</t>
        </is>
      </c>
      <c r="B32" s="13" t="inlineStr">
        <is>
          <t>Total Revenue</t>
        </is>
      </c>
      <c r="G32" s="40">
        <f>G25+G30</f>
        <v/>
      </c>
      <c r="H32" s="40">
        <f>H25+H30</f>
        <v/>
      </c>
      <c r="I32" s="40">
        <f>I25+I30</f>
        <v/>
      </c>
      <c r="J32" s="40">
        <f>J25+J30</f>
        <v/>
      </c>
      <c r="K32" s="40">
        <f>K25+K30</f>
        <v/>
      </c>
      <c r="L32" s="40">
        <f>L25+L30</f>
        <v/>
      </c>
      <c r="M32" s="40">
        <f>M25+M30</f>
        <v/>
      </c>
      <c r="N32" s="40">
        <f>N25+N30</f>
        <v/>
      </c>
      <c r="O32" s="40">
        <f>O25+O30</f>
        <v/>
      </c>
      <c r="P32" s="40">
        <f>P25+P30</f>
        <v/>
      </c>
      <c r="Q32" s="40">
        <f>Q25+Q30</f>
        <v/>
      </c>
      <c r="R32" s="40">
        <f>R25+R30</f>
        <v/>
      </c>
      <c r="S32" s="40">
        <f>S25+S30</f>
        <v/>
      </c>
      <c r="T32" s="40">
        <f>T25+T30</f>
        <v/>
      </c>
      <c r="U32" s="40">
        <f>U25+U30</f>
        <v/>
      </c>
      <c r="V32" s="40">
        <f>V25+V30</f>
        <v/>
      </c>
      <c r="W32" s="40">
        <f>W25+W30</f>
        <v/>
      </c>
      <c r="X32" s="40">
        <f>X25+X30</f>
        <v/>
      </c>
      <c r="Y32" s="40">
        <f>Y25+Y30</f>
        <v/>
      </c>
      <c r="Z32" s="40">
        <f>Z25+Z30</f>
        <v/>
      </c>
      <c r="AA32" s="40">
        <f>AA25+AA30</f>
        <v/>
      </c>
      <c r="AB32" s="40">
        <f>AB25+AB30</f>
        <v/>
      </c>
      <c r="AC32" s="40">
        <f>AC25+AC30</f>
        <v/>
      </c>
      <c r="AD32" s="40">
        <f>AD25+AD30</f>
        <v/>
      </c>
      <c r="AE32" s="40">
        <f>AE25+AE30</f>
        <v/>
      </c>
      <c r="AF32" s="40">
        <f>AF25+AF30</f>
        <v/>
      </c>
      <c r="AG32" s="40">
        <f>AG25+AG30</f>
        <v/>
      </c>
      <c r="AH32" s="40">
        <f>AH25+AH30</f>
        <v/>
      </c>
      <c r="AI32" s="40">
        <f>AI25+AI30</f>
        <v/>
      </c>
      <c r="AK32" s="40">
        <f>AK25+AK30</f>
        <v/>
      </c>
      <c r="AL32" s="40">
        <f>AL25+AL30</f>
        <v/>
      </c>
      <c r="AM32" s="40">
        <f>AM25+AM30</f>
        <v/>
      </c>
      <c r="AN32" s="40">
        <f>AN25+AN30</f>
        <v/>
      </c>
      <c r="AO32" s="40">
        <f>AO25+AO30</f>
        <v/>
      </c>
      <c r="AP32" s="40">
        <f>AA32+AB32+AC32+AD32</f>
        <v/>
      </c>
      <c r="AQ32" s="40">
        <f>AE32+AF32+AG32+AH32</f>
        <v/>
      </c>
      <c r="AR32" s="40">
        <f>AR25+AR30</f>
        <v/>
      </c>
      <c r="AS32" s="40">
        <f>AS25+AS30</f>
        <v/>
      </c>
      <c r="AT32" s="40">
        <f>AT25+AT30</f>
        <v/>
      </c>
    </row>
    <row r="33">
      <c r="D33" s="8" t="inlineStr">
        <is>
          <t>Reconciliation: variance vs. as-reported</t>
        </is>
      </c>
      <c r="G33" s="41">
        <f>IF(_reported!G13="","",G32-_reported!G13)</f>
        <v/>
      </c>
      <c r="H33" s="41">
        <f>IF(_reported!H13="","",H32-_reported!H13)</f>
        <v/>
      </c>
      <c r="I33" s="41">
        <f>IF(_reported!I13="","",I32-_reported!I13)</f>
        <v/>
      </c>
      <c r="J33" s="41">
        <f>IF(_reported!J13="","",J32-_reported!J13)</f>
        <v/>
      </c>
      <c r="K33" s="41">
        <f>IF(_reported!K13="","",K32-_reported!K13)</f>
        <v/>
      </c>
      <c r="L33" s="41">
        <f>IF(_reported!L13="","",L32-_reported!L13)</f>
        <v/>
      </c>
      <c r="M33" s="41">
        <f>IF(_reported!M13="","",M32-_reported!M13)</f>
        <v/>
      </c>
      <c r="N33" s="41">
        <f>IF(_reported!N13="","",N32-_reported!N13)</f>
        <v/>
      </c>
      <c r="O33" s="41">
        <f>IF(_reported!O13="","",O32-_reported!O13)</f>
        <v/>
      </c>
      <c r="P33" s="41">
        <f>IF(_reported!P13="","",P32-_reported!P13)</f>
        <v/>
      </c>
      <c r="Q33" s="41">
        <f>IF(_reported!Q13="","",Q32-_reported!Q13)</f>
        <v/>
      </c>
      <c r="R33" s="41">
        <f>IF(_reported!R13="","",R32-_reported!R13)</f>
        <v/>
      </c>
      <c r="S33" s="41">
        <f>IF(_reported!S13="","",S32-_reported!S13)</f>
        <v/>
      </c>
      <c r="T33" s="41">
        <f>IF(_reported!T13="","",T32-_reported!T13)</f>
        <v/>
      </c>
      <c r="U33" s="41">
        <f>IF(_reported!U13="","",U32-_reported!U13)</f>
        <v/>
      </c>
      <c r="V33" s="41">
        <f>IF(_reported!V13="","",V32-_reported!V13)</f>
        <v/>
      </c>
      <c r="W33" s="41">
        <f>IF(_reported!W13="","",W32-_reported!W13)</f>
        <v/>
      </c>
      <c r="X33" s="41">
        <f>IF(_reported!X13="","",X32-_reported!X13)</f>
        <v/>
      </c>
      <c r="Y33" s="41">
        <f>IF(_reported!Y13="","",Y32-_reported!Y13)</f>
        <v/>
      </c>
      <c r="Z33" s="41">
        <f>IF(_reported!Z13="","",Z32-_reported!Z13)</f>
        <v/>
      </c>
      <c r="AA33" s="41">
        <f>IF(_reported!AA13="","",AA32-_reported!AA13)</f>
        <v/>
      </c>
      <c r="AB33" s="41">
        <f>IF(_reported!AB13="","",AB32-_reported!AB13)</f>
        <v/>
      </c>
      <c r="AC33" s="41">
        <f>IF(_reported!AC13="","",AC32-_reported!AC13)</f>
        <v/>
      </c>
      <c r="AD33" s="41">
        <f>IF(_reported!AD13="","",AD32-_reported!AD13)</f>
        <v/>
      </c>
      <c r="AE33" s="41">
        <f>IF(_reported!AE13="","",AE32-_reported!AE13)</f>
        <v/>
      </c>
      <c r="AF33" s="41">
        <f>IF(_reported!AF13="","",AF32-_reported!AF13)</f>
        <v/>
      </c>
      <c r="AG33" s="41">
        <f>IF(_reported!AG13="","",AG32-_reported!AG13)</f>
        <v/>
      </c>
      <c r="AH33" s="41">
        <f>IF(_reported!AH13="","",AH32-_reported!AH13)</f>
        <v/>
      </c>
      <c r="AI33" s="41">
        <f>IF(_reported!AI13="","",AI32-_reported!AI13)</f>
        <v/>
      </c>
      <c r="AK33" s="41">
        <f>IF(_reported!AK13="","",AK32-_reported!AK13)</f>
        <v/>
      </c>
      <c r="AL33" s="41">
        <f>IF(_reported!AL13="","",AL32-_reported!AL13)</f>
        <v/>
      </c>
      <c r="AM33" s="41">
        <f>IF(_reported!AM13="","",AM32-_reported!AM13)</f>
        <v/>
      </c>
      <c r="AN33" s="41">
        <f>IF(_reported!AN13="","",AN32-_reported!AN13)</f>
        <v/>
      </c>
      <c r="AO33" s="41">
        <f>IF(_reported!AO13="","",AO32-_reported!AO13)</f>
        <v/>
      </c>
      <c r="AP33" s="42">
        <f>AA33+AB33+AC33+AD33</f>
        <v/>
      </c>
      <c r="AQ33" s="42">
        <f>AE33+AF33+AG33+AH33</f>
        <v/>
      </c>
      <c r="AR33" s="41">
        <f>IF(_reported!AR13="","",AR32-_reported!AR13)</f>
        <v/>
      </c>
      <c r="AS33" s="41">
        <f>IF(_reported!AS13="","",AS32-_reported!AS13)</f>
        <v/>
      </c>
      <c r="AT33" s="41">
        <f>IF(_reported!AT13="","",AT32-_reported!AT13)</f>
        <v/>
      </c>
    </row>
    <row r="34"/>
    <row r="35">
      <c r="D35" s="9" t="inlineStr">
        <is>
          <t>Less: Transaction expense</t>
        </is>
      </c>
      <c r="G35" s="35" t="n">
        <v>-234.066</v>
      </c>
      <c r="H35" s="35" t="n">
        <v>-335.426</v>
      </c>
      <c r="I35" s="35" t="n">
        <v>-197.251</v>
      </c>
      <c r="J35" s="35" t="n">
        <v>-501.181</v>
      </c>
      <c r="K35" s="35" t="n">
        <v>-277.826</v>
      </c>
      <c r="L35" s="35" t="n">
        <v>-167.187</v>
      </c>
      <c r="M35" s="35" t="n">
        <v>-101.876</v>
      </c>
      <c r="N35" s="35" t="n">
        <v>-82.991</v>
      </c>
      <c r="O35" s="35" t="n">
        <v>-96.369</v>
      </c>
      <c r="P35" s="35" t="n">
        <v>-108.2</v>
      </c>
      <c r="Q35" s="35" t="n">
        <v>-90.577</v>
      </c>
      <c r="R35" s="35" t="n">
        <v>-125.559</v>
      </c>
      <c r="S35" s="35" t="n">
        <v>-217.407</v>
      </c>
      <c r="T35" s="35" t="n">
        <v>-191.477</v>
      </c>
      <c r="U35" s="35" t="n">
        <v>-171.781</v>
      </c>
      <c r="V35" s="35" t="n">
        <v>-317.042</v>
      </c>
      <c r="W35" s="35" t="n">
        <v>-303.026</v>
      </c>
      <c r="X35" s="35" t="n">
        <v>-245.261</v>
      </c>
      <c r="Y35" s="35" t="n">
        <v>-253.318</v>
      </c>
      <c r="Z35" s="35" t="n">
        <v>-218.625</v>
      </c>
      <c r="AA35" s="35" t="n">
        <v>-195.859</v>
      </c>
      <c r="AB35" s="36">
        <f>-AB101*AB32</f>
        <v/>
      </c>
      <c r="AC35" s="36">
        <f>-AC101*AC32</f>
        <v/>
      </c>
      <c r="AD35" s="36">
        <f>-AD101*AD32</f>
        <v/>
      </c>
      <c r="AE35" s="36">
        <f>-AE101*AE32</f>
        <v/>
      </c>
      <c r="AF35" s="36">
        <f>-AF101*AF32</f>
        <v/>
      </c>
      <c r="AG35" s="36">
        <f>-AG101*AG32</f>
        <v/>
      </c>
      <c r="AH35" s="36">
        <f>-AH101*AH32</f>
        <v/>
      </c>
      <c r="AI35" s="36">
        <f>-AI101*AI32</f>
        <v/>
      </c>
      <c r="AK35" s="35" t="n">
        <v>-1267.924</v>
      </c>
      <c r="AL35" s="35" t="n">
        <v>-629.88</v>
      </c>
      <c r="AM35" s="35" t="n">
        <v>-420.705</v>
      </c>
      <c r="AN35" s="35" t="n">
        <v>-897.707</v>
      </c>
      <c r="AO35" s="35" t="n">
        <v>-1020.23</v>
      </c>
      <c r="AP35" s="36">
        <f>AA35+AB35+AC35+AD35</f>
        <v/>
      </c>
      <c r="AQ35" s="36">
        <f>AE35+AF35+AG35+AH35</f>
        <v/>
      </c>
      <c r="AR35" s="36">
        <f>-AR101*AR32</f>
        <v/>
      </c>
      <c r="AS35" s="36">
        <f>-AS101*AS32</f>
        <v/>
      </c>
      <c r="AT35" s="36">
        <f>-AT101*AT32</f>
        <v/>
      </c>
    </row>
    <row r="36">
      <c r="D36" s="9" t="inlineStr">
        <is>
          <t>Less: Technology and development</t>
        </is>
      </c>
      <c r="G36" s="37" t="n">
        <v>-184.225</v>
      </c>
      <c r="H36" s="37" t="n">
        <v>-291.461</v>
      </c>
      <c r="I36" s="37" t="n">
        <v>-356.264</v>
      </c>
      <c r="J36" s="37" t="n">
        <v>-459.611</v>
      </c>
      <c r="K36" s="37" t="n">
        <v>-570.664</v>
      </c>
      <c r="L36" s="37" t="n">
        <v>-609.249</v>
      </c>
      <c r="M36" s="37" t="n">
        <v>-556.338</v>
      </c>
      <c r="N36" s="37" t="n">
        <v>-590.103</v>
      </c>
      <c r="O36" s="37" t="n">
        <v>-358.031</v>
      </c>
      <c r="P36" s="37" t="n">
        <v>-320.667</v>
      </c>
      <c r="Q36" s="37" t="n">
        <v>-322.756</v>
      </c>
      <c r="R36" s="37" t="n">
        <v>-323.087</v>
      </c>
      <c r="S36" s="37" t="n">
        <v>-357.863</v>
      </c>
      <c r="T36" s="37" t="n">
        <v>-364.258</v>
      </c>
      <c r="U36" s="37" t="n">
        <v>-377.44</v>
      </c>
      <c r="V36" s="37" t="n">
        <v>-368.691</v>
      </c>
      <c r="W36" s="37" t="n">
        <v>-355.368</v>
      </c>
      <c r="X36" s="37" t="n">
        <v>-387.322</v>
      </c>
      <c r="Y36" s="37" t="n">
        <v>-430.585</v>
      </c>
      <c r="Z36" s="37" t="n">
        <v>-497.33</v>
      </c>
      <c r="AA36" s="37" t="n">
        <v>-525.648</v>
      </c>
      <c r="AB36" s="38">
        <f>-AB102*AB32</f>
        <v/>
      </c>
      <c r="AC36" s="38">
        <f>-AC102*AC32</f>
        <v/>
      </c>
      <c r="AD36" s="38">
        <f>-AD102*AD32</f>
        <v/>
      </c>
      <c r="AE36" s="38">
        <f>-AE102*AE32</f>
        <v/>
      </c>
      <c r="AF36" s="38">
        <f>-AF102*AF32</f>
        <v/>
      </c>
      <c r="AG36" s="38">
        <f>-AG102*AG32</f>
        <v/>
      </c>
      <c r="AH36" s="38">
        <f>-AH102*AH32</f>
        <v/>
      </c>
      <c r="AI36" s="38">
        <f>-AI102*AI32</f>
        <v/>
      </c>
      <c r="AK36" s="37" t="n">
        <v>-1291.561</v>
      </c>
      <c r="AL36" s="37" t="n">
        <v>-2326.354</v>
      </c>
      <c r="AM36" s="37" t="n">
        <v>-1324.541</v>
      </c>
      <c r="AN36" s="37" t="n">
        <v>-1468.252</v>
      </c>
      <c r="AO36" s="37" t="n">
        <v>-1670.605</v>
      </c>
      <c r="AP36" s="38">
        <f>AA36+AB36+AC36+AD36</f>
        <v/>
      </c>
      <c r="AQ36" s="38">
        <f>AE36+AF36+AG36+AH36</f>
        <v/>
      </c>
      <c r="AR36" s="38">
        <f>-AR102*AR32</f>
        <v/>
      </c>
      <c r="AS36" s="38">
        <f>-AS102*AS32</f>
        <v/>
      </c>
      <c r="AT36" s="38">
        <f>-AT102*AT32</f>
        <v/>
      </c>
    </row>
    <row r="37">
      <c r="D37" s="9" t="inlineStr">
        <is>
          <t>Less: Sales and marketing</t>
        </is>
      </c>
      <c r="G37" s="37" t="n">
        <v>-117.99</v>
      </c>
      <c r="H37" s="37" t="n">
        <v>-195.733</v>
      </c>
      <c r="I37" s="37" t="n">
        <v>-105.395</v>
      </c>
      <c r="J37" s="37" t="n">
        <v>-244.571</v>
      </c>
      <c r="K37" s="37" t="n">
        <v>-200.204</v>
      </c>
      <c r="L37" s="37" t="n">
        <v>-140.894</v>
      </c>
      <c r="M37" s="37" t="n">
        <v>-75.88800000000001</v>
      </c>
      <c r="N37" s="37" t="n">
        <v>-93.10299999999999</v>
      </c>
      <c r="O37" s="37" t="n">
        <v>-63.976</v>
      </c>
      <c r="P37" s="37" t="n">
        <v>-83.85299999999999</v>
      </c>
      <c r="Q37" s="37" t="n">
        <v>-78.178</v>
      </c>
      <c r="R37" s="37" t="n">
        <v>-106.305</v>
      </c>
      <c r="S37" s="37" t="n">
        <v>-98.58499999999999</v>
      </c>
      <c r="T37" s="37" t="n">
        <v>-165.262</v>
      </c>
      <c r="U37" s="37" t="n">
        <v>-164.77</v>
      </c>
      <c r="V37" s="37" t="n">
        <v>-225.827</v>
      </c>
      <c r="W37" s="37" t="n">
        <v>-247.283</v>
      </c>
      <c r="X37" s="37" t="n">
        <v>-236.245</v>
      </c>
      <c r="Y37" s="37" t="n">
        <v>-260.272</v>
      </c>
      <c r="Z37" s="37" t="n">
        <v>-314.777</v>
      </c>
      <c r="AA37" s="37" t="n">
        <v>-266.726</v>
      </c>
      <c r="AB37" s="38">
        <f>-AB103*AB32</f>
        <v/>
      </c>
      <c r="AC37" s="38">
        <f>-AC103*AC32</f>
        <v/>
      </c>
      <c r="AD37" s="38">
        <f>-AD103*AD32</f>
        <v/>
      </c>
      <c r="AE37" s="38">
        <f>-AE103*AE32</f>
        <v/>
      </c>
      <c r="AF37" s="38">
        <f>-AF103*AF32</f>
        <v/>
      </c>
      <c r="AG37" s="38">
        <f>-AG103*AG32</f>
        <v/>
      </c>
      <c r="AH37" s="38">
        <f>-AH103*AH32</f>
        <v/>
      </c>
      <c r="AI37" s="38">
        <f>-AI103*AI32</f>
        <v/>
      </c>
      <c r="AK37" s="37" t="n">
        <v>-663.689</v>
      </c>
      <c r="AL37" s="37" t="n">
        <v>-510.089</v>
      </c>
      <c r="AM37" s="37" t="n">
        <v>-332.312</v>
      </c>
      <c r="AN37" s="37" t="n">
        <v>-654.444</v>
      </c>
      <c r="AO37" s="37" t="n">
        <v>-1058.577</v>
      </c>
      <c r="AP37" s="38">
        <f>AA37+AB37+AC37+AD37</f>
        <v/>
      </c>
      <c r="AQ37" s="38">
        <f>AE37+AF37+AG37+AH37</f>
        <v/>
      </c>
      <c r="AR37" s="38">
        <f>-AR103*AR32</f>
        <v/>
      </c>
      <c r="AS37" s="38">
        <f>-AS103*AS32</f>
        <v/>
      </c>
      <c r="AT37" s="38">
        <f>-AT103*AT32</f>
        <v/>
      </c>
    </row>
    <row r="38">
      <c r="D38" s="9" t="inlineStr">
        <is>
          <t>Less: General and administrative</t>
        </is>
      </c>
      <c r="G38" s="37" t="n">
        <v>-121.231</v>
      </c>
      <c r="H38" s="37" t="n">
        <v>-248.195</v>
      </c>
      <c r="I38" s="37" t="n">
        <v>-242.642</v>
      </c>
      <c r="J38" s="37" t="n">
        <v>-297.324</v>
      </c>
      <c r="K38" s="37" t="n">
        <v>-413.578</v>
      </c>
      <c r="L38" s="37" t="n">
        <v>-470.169</v>
      </c>
      <c r="M38" s="37" t="n">
        <v>-339.157</v>
      </c>
      <c r="N38" s="37" t="n">
        <v>-377.682</v>
      </c>
      <c r="O38" s="37" t="n">
        <v>-248.761</v>
      </c>
      <c r="P38" s="37" t="n">
        <v>-258.988</v>
      </c>
      <c r="Q38" s="37" t="n">
        <v>-252.63</v>
      </c>
      <c r="R38" s="37" t="n">
        <v>-313.929</v>
      </c>
      <c r="S38" s="37" t="n">
        <v>-287.236</v>
      </c>
      <c r="T38" s="37" t="n">
        <v>-320.115</v>
      </c>
      <c r="U38" s="37" t="n">
        <v>-330.387</v>
      </c>
      <c r="V38" s="37" t="n">
        <v>-362.519</v>
      </c>
      <c r="W38" s="37" t="n">
        <v>-394.346</v>
      </c>
      <c r="X38" s="37" t="n">
        <v>-353.707</v>
      </c>
      <c r="Y38" s="37" t="n">
        <v>-418.446</v>
      </c>
      <c r="Z38" s="37" t="n">
        <v>-453.143</v>
      </c>
      <c r="AA38" s="37" t="n">
        <v>-376.094</v>
      </c>
      <c r="AB38" s="38">
        <f>-AB104*AB32</f>
        <v/>
      </c>
      <c r="AC38" s="38">
        <f>-AC104*AC32</f>
        <v/>
      </c>
      <c r="AD38" s="38">
        <f>-AD104*AD32</f>
        <v/>
      </c>
      <c r="AE38" s="38">
        <f>-AE104*AE32</f>
        <v/>
      </c>
      <c r="AF38" s="38">
        <f>-AF104*AF32</f>
        <v/>
      </c>
      <c r="AG38" s="38">
        <f>-AG104*AG32</f>
        <v/>
      </c>
      <c r="AH38" s="38">
        <f>-AH104*AH32</f>
        <v/>
      </c>
      <c r="AI38" s="38">
        <f>-AI104*AI32</f>
        <v/>
      </c>
      <c r="AK38" s="37" t="n">
        <v>-909.3920000000001</v>
      </c>
      <c r="AL38" s="37" t="n">
        <v>-1600.586</v>
      </c>
      <c r="AM38" s="37" t="n">
        <v>-1074.308</v>
      </c>
      <c r="AN38" s="37" t="n">
        <v>-1300.257</v>
      </c>
      <c r="AO38" s="37" t="n">
        <v>-1619.642</v>
      </c>
      <c r="AP38" s="38">
        <f>AA38+AB38+AC38+AD38</f>
        <v/>
      </c>
      <c r="AQ38" s="38">
        <f>AE38+AF38+AG38+AH38</f>
        <v/>
      </c>
      <c r="AR38" s="38">
        <f>-AR104*AR32</f>
        <v/>
      </c>
      <c r="AS38" s="38">
        <f>-AS104*AS32</f>
        <v/>
      </c>
      <c r="AT38" s="38">
        <f>-AT104*AT32</f>
        <v/>
      </c>
    </row>
    <row r="39">
      <c r="D39" s="9" t="inlineStr">
        <is>
          <t>Less: Losses (gains) on crypto held for operations (2024+)</t>
        </is>
      </c>
      <c r="G39" s="39" t="n"/>
      <c r="H39" s="39" t="n"/>
      <c r="I39" s="39" t="n"/>
      <c r="J39" s="39" t="n"/>
      <c r="K39" s="39" t="n"/>
      <c r="L39" s="39" t="n"/>
      <c r="M39" s="39" t="n"/>
      <c r="N39" s="39" t="n"/>
      <c r="O39" s="37" t="n">
        <v>0</v>
      </c>
      <c r="P39" s="37" t="n">
        <v>0</v>
      </c>
      <c r="Q39" s="37" t="n">
        <v>0</v>
      </c>
      <c r="R39" s="37" t="n">
        <v>0</v>
      </c>
      <c r="S39" s="37" t="n">
        <v>86.358</v>
      </c>
      <c r="T39" s="37" t="n">
        <v>-31.016</v>
      </c>
      <c r="U39" s="37" t="n">
        <v>0.142</v>
      </c>
      <c r="V39" s="37" t="n">
        <v>16.241</v>
      </c>
      <c r="W39" s="37" t="n">
        <v>-34.365</v>
      </c>
      <c r="X39" s="37" t="n">
        <v>8.702</v>
      </c>
      <c r="Y39" s="37" t="n">
        <v>35.74</v>
      </c>
      <c r="Z39" s="37" t="n">
        <v>-30.781</v>
      </c>
      <c r="AA39" s="37" t="n">
        <v>-35.151</v>
      </c>
      <c r="AB39" s="37" t="n">
        <v>0</v>
      </c>
      <c r="AC39" s="37" t="n">
        <v>0</v>
      </c>
      <c r="AD39" s="37" t="n">
        <v>0</v>
      </c>
      <c r="AE39" s="37" t="n">
        <v>0</v>
      </c>
      <c r="AF39" s="37" t="n">
        <v>0</v>
      </c>
      <c r="AG39" s="37" t="n">
        <v>0</v>
      </c>
      <c r="AH39" s="37" t="n">
        <v>0</v>
      </c>
      <c r="AI39" s="37" t="n">
        <v>0</v>
      </c>
      <c r="AK39" s="39" t="n"/>
      <c r="AL39" s="39" t="n"/>
      <c r="AM39" s="37" t="n">
        <v>0</v>
      </c>
      <c r="AN39" s="37" t="n">
        <v>71.72499999999999</v>
      </c>
      <c r="AO39" s="37" t="n">
        <v>-20.704</v>
      </c>
      <c r="AP39" s="38">
        <f>AA39+AB39+AC39+AD39</f>
        <v/>
      </c>
      <c r="AQ39" s="38">
        <f>AE39+AF39+AG39+AH39</f>
        <v/>
      </c>
      <c r="AR39" s="37" t="n">
        <v>0</v>
      </c>
      <c r="AS39" s="37" t="n">
        <v>0</v>
      </c>
      <c r="AT39" s="37" t="n">
        <v>0</v>
      </c>
    </row>
    <row r="40">
      <c r="D40" s="9" t="inlineStr">
        <is>
          <t>Less: Crypto asset impairment, net (2023 presentation)</t>
        </is>
      </c>
      <c r="G40" s="39" t="n"/>
      <c r="H40" s="39" t="n"/>
      <c r="I40" s="39" t="n"/>
      <c r="J40" s="39" t="n"/>
      <c r="K40" s="39" t="n"/>
      <c r="L40" s="39" t="n"/>
      <c r="M40" s="39" t="n"/>
      <c r="N40" s="39" t="n"/>
      <c r="O40" s="37" t="n">
        <v>-17.962</v>
      </c>
      <c r="P40" s="37" t="n">
        <v>8.053000000000001</v>
      </c>
      <c r="Q40" s="37" t="n">
        <v>-7.18</v>
      </c>
      <c r="R40" s="37" t="n">
        <v>51.764</v>
      </c>
      <c r="S40" s="39" t="n"/>
      <c r="T40" s="39" t="n"/>
      <c r="U40" s="39" t="n"/>
      <c r="V40" s="37" t="n">
        <v>0</v>
      </c>
      <c r="W40" s="39" t="n"/>
      <c r="X40" s="39" t="n"/>
      <c r="Y40" s="39" t="n"/>
      <c r="Z40" s="37" t="n">
        <v>0</v>
      </c>
      <c r="AA40" s="39" t="n"/>
      <c r="AK40" s="39" t="n"/>
      <c r="AL40" s="39" t="n"/>
      <c r="AM40" s="37" t="n">
        <v>34.675</v>
      </c>
      <c r="AN40" s="37" t="n">
        <v>0</v>
      </c>
      <c r="AO40" s="37" t="n">
        <v>0</v>
      </c>
      <c r="AP40" s="38">
        <f>AA40+AB40+AC40+AD40</f>
        <v/>
      </c>
      <c r="AQ40" s="38">
        <f>AE40+AF40+AG40+AH40</f>
        <v/>
      </c>
    </row>
    <row r="41">
      <c r="D41" s="9" t="inlineStr">
        <is>
          <t>Less: Restructuring</t>
        </is>
      </c>
      <c r="G41" s="39" t="n"/>
      <c r="H41" s="39" t="n"/>
      <c r="I41" s="39" t="n"/>
      <c r="J41" s="37" t="n">
        <v>0</v>
      </c>
      <c r="K41" s="39" t="n"/>
      <c r="L41" s="37" t="n">
        <v>-42.453</v>
      </c>
      <c r="M41" s="37" t="n">
        <v>1.232</v>
      </c>
      <c r="N41" s="37" t="n">
        <v>0.518</v>
      </c>
      <c r="O41" s="37" t="n">
        <v>-144.489</v>
      </c>
      <c r="P41" s="37" t="n">
        <v>1.035</v>
      </c>
      <c r="Q41" s="37" t="n">
        <v>0.86</v>
      </c>
      <c r="R41" s="37" t="n">
        <v>0</v>
      </c>
      <c r="S41" s="39" t="n"/>
      <c r="T41" s="39" t="n"/>
      <c r="U41" s="39" t="n"/>
      <c r="V41" s="37" t="n">
        <v>0</v>
      </c>
      <c r="W41" s="39" t="n"/>
      <c r="X41" s="39" t="n"/>
      <c r="Y41" s="39" t="n"/>
      <c r="Z41" s="37" t="n">
        <v>0</v>
      </c>
      <c r="AA41" s="39" t="n"/>
      <c r="AB41" s="37" t="n">
        <v>-55</v>
      </c>
      <c r="AC41" s="37" t="n">
        <v>0</v>
      </c>
      <c r="AD41" s="37" t="n">
        <v>0</v>
      </c>
      <c r="AE41" s="37" t="n">
        <v>0</v>
      </c>
      <c r="AF41" s="37" t="n">
        <v>0</v>
      </c>
      <c r="AG41" s="37" t="n">
        <v>0</v>
      </c>
      <c r="AH41" s="37" t="n">
        <v>0</v>
      </c>
      <c r="AI41" s="37" t="n">
        <v>0</v>
      </c>
      <c r="AK41" s="37" t="n">
        <v>0</v>
      </c>
      <c r="AL41" s="37" t="n">
        <v>-40.703</v>
      </c>
      <c r="AM41" s="37" t="n">
        <v>-142.594</v>
      </c>
      <c r="AN41" s="37" t="n">
        <v>0</v>
      </c>
      <c r="AO41" s="37" t="n">
        <v>0</v>
      </c>
      <c r="AP41" s="38">
        <f>AA41+AB41+AC41+AD41</f>
        <v/>
      </c>
      <c r="AQ41" s="38">
        <f>AE41+AF41+AG41+AH41</f>
        <v/>
      </c>
      <c r="AR41" s="37" t="n">
        <v>0</v>
      </c>
      <c r="AS41" s="37" t="n">
        <v>0</v>
      </c>
      <c r="AT41" s="37" t="n">
        <v>0</v>
      </c>
      <c r="AX41" s="8" t="inlineStr">
        <is>
          <t>2Q26E $55M = guide mid ($50-60M, Q1'26 call)</t>
        </is>
      </c>
    </row>
    <row r="42">
      <c r="D42" s="9" t="inlineStr">
        <is>
          <t>Less: Other operating expense, net</t>
        </is>
      </c>
      <c r="G42" s="37" t="n">
        <v>-155.887</v>
      </c>
      <c r="H42" s="37" t="n">
        <v>-282.422</v>
      </c>
      <c r="I42" s="37" t="n">
        <v>-118.548</v>
      </c>
      <c r="J42" s="37" t="n">
        <v>-73.45099999999999</v>
      </c>
      <c r="K42" s="37" t="n">
        <v>-258.627</v>
      </c>
      <c r="L42" s="37" t="n">
        <v>-422.762</v>
      </c>
      <c r="M42" s="37" t="n">
        <v>-74.79600000000001</v>
      </c>
      <c r="N42" s="37" t="n">
        <v>-40.619</v>
      </c>
      <c r="O42" s="37" t="n">
        <v>33.184</v>
      </c>
      <c r="P42" s="37" t="n">
        <v>-18.866</v>
      </c>
      <c r="Q42" s="37" t="n">
        <v>-3.512</v>
      </c>
      <c r="R42" s="37" t="n">
        <v>-21.066</v>
      </c>
      <c r="S42" s="37" t="n">
        <v>-2.376</v>
      </c>
      <c r="T42" s="37" t="n">
        <v>-34.383</v>
      </c>
      <c r="U42" s="37" t="n">
        <v>8.555999999999999</v>
      </c>
      <c r="V42" s="37" t="n">
        <v>20.27</v>
      </c>
      <c r="W42" s="37" t="n">
        <v>5.899</v>
      </c>
      <c r="X42" s="37" t="n">
        <v>-308.025</v>
      </c>
      <c r="Y42" s="37" t="n">
        <v>-61.28</v>
      </c>
      <c r="Z42" s="37" t="n">
        <v>7.28</v>
      </c>
      <c r="AA42" s="37" t="n">
        <v>-34.925</v>
      </c>
      <c r="AB42" s="37" t="n">
        <v>0</v>
      </c>
      <c r="AC42" s="37" t="n">
        <v>0</v>
      </c>
      <c r="AD42" s="37" t="n">
        <v>0</v>
      </c>
      <c r="AE42" s="37" t="n">
        <v>0</v>
      </c>
      <c r="AF42" s="37" t="n">
        <v>0</v>
      </c>
      <c r="AG42" s="37" t="n">
        <v>0</v>
      </c>
      <c r="AH42" s="37" t="n">
        <v>0</v>
      </c>
      <c r="AI42" s="37" t="n">
        <v>0</v>
      </c>
      <c r="AK42" s="37" t="n">
        <v>-630.308</v>
      </c>
      <c r="AL42" s="37" t="n">
        <v>-796.804</v>
      </c>
      <c r="AM42" s="37" t="n">
        <v>-10.26</v>
      </c>
      <c r="AN42" s="37" t="n">
        <v>-7.933</v>
      </c>
      <c r="AO42" s="37" t="n">
        <v>-356.126</v>
      </c>
      <c r="AP42" s="38">
        <f>AA42+AB42+AC42+AD42</f>
        <v/>
      </c>
      <c r="AQ42" s="38">
        <f>AE42+AF42+AG42+AH42</f>
        <v/>
      </c>
      <c r="AR42" s="37" t="n">
        <v>0</v>
      </c>
      <c r="AS42" s="37" t="n">
        <v>0</v>
      </c>
      <c r="AT42" s="37" t="n">
        <v>0</v>
      </c>
    </row>
    <row r="43">
      <c r="C43" s="13" t="inlineStr">
        <is>
          <t>Total Operating Expenses</t>
        </is>
      </c>
      <c r="G43" s="40">
        <f>SUM(G35:G42)</f>
        <v/>
      </c>
      <c r="H43" s="40">
        <f>SUM(H35:H42)</f>
        <v/>
      </c>
      <c r="I43" s="40">
        <f>SUM(I35:I42)</f>
        <v/>
      </c>
      <c r="J43" s="40">
        <f>SUM(J35:J42)</f>
        <v/>
      </c>
      <c r="K43" s="40">
        <f>SUM(K35:K42)</f>
        <v/>
      </c>
      <c r="L43" s="40">
        <f>SUM(L35:L42)</f>
        <v/>
      </c>
      <c r="M43" s="40">
        <f>SUM(M35:M42)</f>
        <v/>
      </c>
      <c r="N43" s="40">
        <f>SUM(N35:N42)</f>
        <v/>
      </c>
      <c r="O43" s="40">
        <f>SUM(O35:O42)</f>
        <v/>
      </c>
      <c r="P43" s="40">
        <f>SUM(P35:P42)</f>
        <v/>
      </c>
      <c r="Q43" s="40">
        <f>SUM(Q35:Q42)</f>
        <v/>
      </c>
      <c r="R43" s="40">
        <f>SUM(R35:R42)</f>
        <v/>
      </c>
      <c r="S43" s="40">
        <f>SUM(S35:S42)</f>
        <v/>
      </c>
      <c r="T43" s="40">
        <f>SUM(T35:T42)</f>
        <v/>
      </c>
      <c r="U43" s="40">
        <f>SUM(U35:U42)</f>
        <v/>
      </c>
      <c r="V43" s="40">
        <f>SUM(V35:V42)</f>
        <v/>
      </c>
      <c r="W43" s="40">
        <f>SUM(W35:W42)</f>
        <v/>
      </c>
      <c r="X43" s="40">
        <f>SUM(X35:X42)</f>
        <v/>
      </c>
      <c r="Y43" s="40">
        <f>SUM(Y35:Y42)</f>
        <v/>
      </c>
      <c r="Z43" s="40">
        <f>SUM(Z35:Z42)</f>
        <v/>
      </c>
      <c r="AA43" s="40">
        <f>SUM(AA35:AA42)</f>
        <v/>
      </c>
      <c r="AB43" s="40">
        <f>SUM(AB35:AB42)</f>
        <v/>
      </c>
      <c r="AC43" s="40">
        <f>SUM(AC35:AC42)</f>
        <v/>
      </c>
      <c r="AD43" s="40">
        <f>SUM(AD35:AD42)</f>
        <v/>
      </c>
      <c r="AE43" s="40">
        <f>SUM(AE35:AE42)</f>
        <v/>
      </c>
      <c r="AF43" s="40">
        <f>SUM(AF35:AF42)</f>
        <v/>
      </c>
      <c r="AG43" s="40">
        <f>SUM(AG35:AG42)</f>
        <v/>
      </c>
      <c r="AH43" s="40">
        <f>SUM(AH35:AH42)</f>
        <v/>
      </c>
      <c r="AI43" s="40">
        <f>SUM(AI35:AI42)</f>
        <v/>
      </c>
      <c r="AK43" s="40">
        <f>SUM(AK35:AK42)</f>
        <v/>
      </c>
      <c r="AL43" s="40">
        <f>SUM(AL35:AL42)</f>
        <v/>
      </c>
      <c r="AM43" s="40">
        <f>SUM(AM35:AM42)</f>
        <v/>
      </c>
      <c r="AN43" s="40">
        <f>SUM(AN35:AN42)</f>
        <v/>
      </c>
      <c r="AO43" s="40">
        <f>SUM(AO35:AO42)</f>
        <v/>
      </c>
      <c r="AP43" s="40">
        <f>AA43+AB43+AC43+AD43</f>
        <v/>
      </c>
      <c r="AQ43" s="40">
        <f>AE43+AF43+AG43+AH43</f>
        <v/>
      </c>
      <c r="AR43" s="40">
        <f>SUM(AR35:AR42)</f>
        <v/>
      </c>
      <c r="AS43" s="40">
        <f>SUM(AS35:AS42)</f>
        <v/>
      </c>
      <c r="AT43" s="40">
        <f>SUM(AT35:AT42)</f>
        <v/>
      </c>
    </row>
    <row r="44">
      <c r="D44" s="8" t="inlineStr">
        <is>
          <t>Reconciliation: variance vs. as-reported</t>
        </is>
      </c>
      <c r="G44" s="41">
        <f>IF(_reported!G14="","",G43+_reported!G14)</f>
        <v/>
      </c>
      <c r="H44" s="41">
        <f>IF(_reported!H14="","",H43+_reported!H14)</f>
        <v/>
      </c>
      <c r="I44" s="41">
        <f>IF(_reported!I14="","",I43+_reported!I14)</f>
        <v/>
      </c>
      <c r="J44" s="41">
        <f>IF(_reported!J14="","",J43+_reported!J14)</f>
        <v/>
      </c>
      <c r="K44" s="41">
        <f>IF(_reported!K14="","",K43+_reported!K14)</f>
        <v/>
      </c>
      <c r="L44" s="41">
        <f>IF(_reported!L14="","",L43+_reported!L14)</f>
        <v/>
      </c>
      <c r="M44" s="41">
        <f>IF(_reported!M14="","",M43+_reported!M14)</f>
        <v/>
      </c>
      <c r="N44" s="41">
        <f>IF(_reported!N14="","",N43+_reported!N14)</f>
        <v/>
      </c>
      <c r="O44" s="41">
        <f>IF(_reported!O14="","",O43+_reported!O14)</f>
        <v/>
      </c>
      <c r="P44" s="41">
        <f>IF(_reported!P14="","",P43+_reported!P14)</f>
        <v/>
      </c>
      <c r="Q44" s="41">
        <f>IF(_reported!Q14="","",Q43+_reported!Q14)</f>
        <v/>
      </c>
      <c r="R44" s="41">
        <f>IF(_reported!R14="","",R43+_reported!R14)</f>
        <v/>
      </c>
      <c r="S44" s="41">
        <f>IF(_reported!S14="","",S43+_reported!S14)</f>
        <v/>
      </c>
      <c r="T44" s="41">
        <f>IF(_reported!T14="","",T43+_reported!T14)</f>
        <v/>
      </c>
      <c r="U44" s="41">
        <f>IF(_reported!U14="","",U43+_reported!U14)</f>
        <v/>
      </c>
      <c r="V44" s="41">
        <f>IF(_reported!V14="","",V43+_reported!V14)</f>
        <v/>
      </c>
      <c r="W44" s="41">
        <f>IF(_reported!W14="","",W43+_reported!W14)</f>
        <v/>
      </c>
      <c r="X44" s="41">
        <f>IF(_reported!X14="","",X43+_reported!X14)</f>
        <v/>
      </c>
      <c r="Y44" s="41">
        <f>IF(_reported!Y14="","",Y43+_reported!Y14)</f>
        <v/>
      </c>
      <c r="Z44" s="41">
        <f>IF(_reported!Z14="","",Z43+_reported!Z14)</f>
        <v/>
      </c>
      <c r="AA44" s="41">
        <f>IF(_reported!AA14="","",AA43+_reported!AA14)</f>
        <v/>
      </c>
      <c r="AB44" s="41">
        <f>IF(_reported!AB14="","",AB43+_reported!AB14)</f>
        <v/>
      </c>
      <c r="AC44" s="41">
        <f>IF(_reported!AC14="","",AC43+_reported!AC14)</f>
        <v/>
      </c>
      <c r="AD44" s="41">
        <f>IF(_reported!AD14="","",AD43+_reported!AD14)</f>
        <v/>
      </c>
      <c r="AE44" s="41">
        <f>IF(_reported!AE14="","",AE43+_reported!AE14)</f>
        <v/>
      </c>
      <c r="AF44" s="41">
        <f>IF(_reported!AF14="","",AF43+_reported!AF14)</f>
        <v/>
      </c>
      <c r="AG44" s="41">
        <f>IF(_reported!AG14="","",AG43+_reported!AG14)</f>
        <v/>
      </c>
      <c r="AH44" s="41">
        <f>IF(_reported!AH14="","",AH43+_reported!AH14)</f>
        <v/>
      </c>
      <c r="AI44" s="41">
        <f>IF(_reported!AI14="","",AI43+_reported!AI14)</f>
        <v/>
      </c>
      <c r="AK44" s="41">
        <f>IF(_reported!AK14="","",AK43+_reported!AK14)</f>
        <v/>
      </c>
      <c r="AL44" s="41">
        <f>IF(_reported!AL14="","",AL43+_reported!AL14)</f>
        <v/>
      </c>
      <c r="AM44" s="41">
        <f>IF(_reported!AM14="","",AM43+_reported!AM14)</f>
        <v/>
      </c>
      <c r="AN44" s="41">
        <f>IF(_reported!AN14="","",AN43+_reported!AN14)</f>
        <v/>
      </c>
      <c r="AO44" s="41">
        <f>IF(_reported!AO14="","",AO43+_reported!AO14)</f>
        <v/>
      </c>
      <c r="AP44" s="42">
        <f>AA44+AB44+AC44+AD44</f>
        <v/>
      </c>
      <c r="AQ44" s="42">
        <f>AE44+AF44+AG44+AH44</f>
        <v/>
      </c>
      <c r="AR44" s="41">
        <f>IF(_reported!AR14="","",AR43+_reported!AR14)</f>
        <v/>
      </c>
      <c r="AS44" s="41">
        <f>IF(_reported!AS14="","",AS43+_reported!AS14)</f>
        <v/>
      </c>
      <c r="AT44" s="41">
        <f>IF(_reported!AT14="","",AT43+_reported!AT14)</f>
        <v/>
      </c>
    </row>
    <row r="45">
      <c r="A45" s="17" t="inlineStr">
        <is>
          <t>x</t>
        </is>
      </c>
      <c r="B45" s="13" t="inlineStr">
        <is>
          <t>Operating Income (Loss)</t>
        </is>
      </c>
      <c r="G45" s="40">
        <f>G32+G43</f>
        <v/>
      </c>
      <c r="H45" s="40">
        <f>H32+H43</f>
        <v/>
      </c>
      <c r="I45" s="40">
        <f>I32+I43</f>
        <v/>
      </c>
      <c r="J45" s="40">
        <f>J32+J43</f>
        <v/>
      </c>
      <c r="K45" s="40">
        <f>K32+K43</f>
        <v/>
      </c>
      <c r="L45" s="40">
        <f>L32+L43</f>
        <v/>
      </c>
      <c r="M45" s="40">
        <f>M32+M43</f>
        <v/>
      </c>
      <c r="N45" s="40">
        <f>N32+N43</f>
        <v/>
      </c>
      <c r="O45" s="40">
        <f>O32+O43</f>
        <v/>
      </c>
      <c r="P45" s="40">
        <f>P32+P43</f>
        <v/>
      </c>
      <c r="Q45" s="40">
        <f>Q32+Q43</f>
        <v/>
      </c>
      <c r="R45" s="40">
        <f>R32+R43</f>
        <v/>
      </c>
      <c r="S45" s="40">
        <f>S32+S43</f>
        <v/>
      </c>
      <c r="T45" s="40">
        <f>T32+T43</f>
        <v/>
      </c>
      <c r="U45" s="40">
        <f>U32+U43</f>
        <v/>
      </c>
      <c r="V45" s="40">
        <f>V32+V43</f>
        <v/>
      </c>
      <c r="W45" s="40">
        <f>W32+W43</f>
        <v/>
      </c>
      <c r="X45" s="40">
        <f>X32+X43</f>
        <v/>
      </c>
      <c r="Y45" s="40">
        <f>Y32+Y43</f>
        <v/>
      </c>
      <c r="Z45" s="40">
        <f>Z32+Z43</f>
        <v/>
      </c>
      <c r="AA45" s="40">
        <f>AA32+AA43</f>
        <v/>
      </c>
      <c r="AB45" s="40">
        <f>AB32+AB43</f>
        <v/>
      </c>
      <c r="AC45" s="40">
        <f>AC32+AC43</f>
        <v/>
      </c>
      <c r="AD45" s="40">
        <f>AD32+AD43</f>
        <v/>
      </c>
      <c r="AE45" s="40">
        <f>AE32+AE43</f>
        <v/>
      </c>
      <c r="AF45" s="40">
        <f>AF32+AF43</f>
        <v/>
      </c>
      <c r="AG45" s="40">
        <f>AG32+AG43</f>
        <v/>
      </c>
      <c r="AH45" s="40">
        <f>AH32+AH43</f>
        <v/>
      </c>
      <c r="AI45" s="40">
        <f>AI32+AI43</f>
        <v/>
      </c>
      <c r="AK45" s="40">
        <f>AK32+AK43</f>
        <v/>
      </c>
      <c r="AL45" s="40">
        <f>AL32+AL43</f>
        <v/>
      </c>
      <c r="AM45" s="40">
        <f>AM32+AM43</f>
        <v/>
      </c>
      <c r="AN45" s="40">
        <f>AN32+AN43</f>
        <v/>
      </c>
      <c r="AO45" s="40">
        <f>AO32+AO43</f>
        <v/>
      </c>
      <c r="AP45" s="40">
        <f>AA45+AB45+AC45+AD45</f>
        <v/>
      </c>
      <c r="AQ45" s="40">
        <f>AE45+AF45+AG45+AH45</f>
        <v/>
      </c>
      <c r="AR45" s="40">
        <f>AR32+AR43</f>
        <v/>
      </c>
      <c r="AS45" s="40">
        <f>AS32+AS43</f>
        <v/>
      </c>
      <c r="AT45" s="40">
        <f>AT32+AT43</f>
        <v/>
      </c>
    </row>
    <row r="46">
      <c r="D46" s="8" t="inlineStr">
        <is>
          <t>Reconciliation: variance vs. as-reported</t>
        </is>
      </c>
      <c r="G46" s="41">
        <f>IF(_reported!G15="","",G45-_reported!G15)</f>
        <v/>
      </c>
      <c r="H46" s="41">
        <f>IF(_reported!H15="","",H45-_reported!H15)</f>
        <v/>
      </c>
      <c r="I46" s="41">
        <f>IF(_reported!I15="","",I45-_reported!I15)</f>
        <v/>
      </c>
      <c r="J46" s="41">
        <f>IF(_reported!J15="","",J45-_reported!J15)</f>
        <v/>
      </c>
      <c r="K46" s="41">
        <f>IF(_reported!K15="","",K45-_reported!K15)</f>
        <v/>
      </c>
      <c r="L46" s="41">
        <f>IF(_reported!L15="","",L45-_reported!L15)</f>
        <v/>
      </c>
      <c r="M46" s="41">
        <f>IF(_reported!M15="","",M45-_reported!M15)</f>
        <v/>
      </c>
      <c r="N46" s="41">
        <f>IF(_reported!N15="","",N45-_reported!N15)</f>
        <v/>
      </c>
      <c r="O46" s="41">
        <f>IF(_reported!O15="","",O45-_reported!O15)</f>
        <v/>
      </c>
      <c r="P46" s="41">
        <f>IF(_reported!P15="","",P45-_reported!P15)</f>
        <v/>
      </c>
      <c r="Q46" s="41">
        <f>IF(_reported!Q15="","",Q45-_reported!Q15)</f>
        <v/>
      </c>
      <c r="R46" s="41">
        <f>IF(_reported!R15="","",R45-_reported!R15)</f>
        <v/>
      </c>
      <c r="S46" s="41">
        <f>IF(_reported!S15="","",S45-_reported!S15)</f>
        <v/>
      </c>
      <c r="T46" s="41">
        <f>IF(_reported!T15="","",T45-_reported!T15)</f>
        <v/>
      </c>
      <c r="U46" s="41">
        <f>IF(_reported!U15="","",U45-_reported!U15)</f>
        <v/>
      </c>
      <c r="V46" s="41">
        <f>IF(_reported!V15="","",V45-_reported!V15)</f>
        <v/>
      </c>
      <c r="W46" s="41">
        <f>IF(_reported!W15="","",W45-_reported!W15)</f>
        <v/>
      </c>
      <c r="X46" s="41">
        <f>IF(_reported!X15="","",X45-_reported!X15)</f>
        <v/>
      </c>
      <c r="Y46" s="41">
        <f>IF(_reported!Y15="","",Y45-_reported!Y15)</f>
        <v/>
      </c>
      <c r="Z46" s="41">
        <f>IF(_reported!Z15="","",Z45-_reported!Z15)</f>
        <v/>
      </c>
      <c r="AA46" s="41">
        <f>IF(_reported!AA15="","",AA45-_reported!AA15)</f>
        <v/>
      </c>
      <c r="AB46" s="41">
        <f>IF(_reported!AB15="","",AB45-_reported!AB15)</f>
        <v/>
      </c>
      <c r="AC46" s="41">
        <f>IF(_reported!AC15="","",AC45-_reported!AC15)</f>
        <v/>
      </c>
      <c r="AD46" s="41">
        <f>IF(_reported!AD15="","",AD45-_reported!AD15)</f>
        <v/>
      </c>
      <c r="AE46" s="41">
        <f>IF(_reported!AE15="","",AE45-_reported!AE15)</f>
        <v/>
      </c>
      <c r="AF46" s="41">
        <f>IF(_reported!AF15="","",AF45-_reported!AF15)</f>
        <v/>
      </c>
      <c r="AG46" s="41">
        <f>IF(_reported!AG15="","",AG45-_reported!AG15)</f>
        <v/>
      </c>
      <c r="AH46" s="41">
        <f>IF(_reported!AH15="","",AH45-_reported!AH15)</f>
        <v/>
      </c>
      <c r="AI46" s="41">
        <f>IF(_reported!AI15="","",AI45-_reported!AI15)</f>
        <v/>
      </c>
      <c r="AK46" s="41">
        <f>IF(_reported!AK15="","",AK45-_reported!AK15)</f>
        <v/>
      </c>
      <c r="AL46" s="41">
        <f>IF(_reported!AL15="","",AL45-_reported!AL15)</f>
        <v/>
      </c>
      <c r="AM46" s="41">
        <f>IF(_reported!AM15="","",AM45-_reported!AM15)</f>
        <v/>
      </c>
      <c r="AN46" s="41">
        <f>IF(_reported!AN15="","",AN45-_reported!AN15)</f>
        <v/>
      </c>
      <c r="AO46" s="41">
        <f>IF(_reported!AO15="","",AO45-_reported!AO15)</f>
        <v/>
      </c>
      <c r="AP46" s="42">
        <f>AA46+AB46+AC46+AD46</f>
        <v/>
      </c>
      <c r="AQ46" s="42">
        <f>AE46+AF46+AG46+AH46</f>
        <v/>
      </c>
      <c r="AR46" s="41">
        <f>IF(_reported!AR15="","",AR45-_reported!AR15)</f>
        <v/>
      </c>
      <c r="AS46" s="41">
        <f>IF(_reported!AS15="","",AS45-_reported!AS15)</f>
        <v/>
      </c>
      <c r="AT46" s="41">
        <f>IF(_reported!AT15="","",AT45-_reported!AT15)</f>
        <v/>
      </c>
    </row>
    <row r="47"/>
    <row r="48">
      <c r="C48" s="8" t="inlineStr">
        <is>
          <t>Memo: D&amp;A (from CF; sits inside opex lines on COIN's IS)</t>
        </is>
      </c>
      <c r="G48" s="44">
        <f>G265</f>
        <v/>
      </c>
      <c r="H48" s="44">
        <f>H265</f>
        <v/>
      </c>
      <c r="I48" s="44">
        <f>I265</f>
        <v/>
      </c>
      <c r="J48" s="44">
        <f>J265</f>
        <v/>
      </c>
      <c r="K48" s="44">
        <f>K265</f>
        <v/>
      </c>
      <c r="L48" s="44">
        <f>L265</f>
        <v/>
      </c>
      <c r="M48" s="44">
        <f>M265</f>
        <v/>
      </c>
      <c r="N48" s="44">
        <f>N265</f>
        <v/>
      </c>
      <c r="O48" s="44">
        <f>O265</f>
        <v/>
      </c>
      <c r="P48" s="44">
        <f>P265</f>
        <v/>
      </c>
      <c r="Q48" s="44">
        <f>Q265</f>
        <v/>
      </c>
      <c r="R48" s="44">
        <f>R265</f>
        <v/>
      </c>
      <c r="S48" s="44">
        <f>S265</f>
        <v/>
      </c>
      <c r="T48" s="44">
        <f>T265</f>
        <v/>
      </c>
      <c r="U48" s="44">
        <f>U265</f>
        <v/>
      </c>
      <c r="V48" s="44">
        <f>V265</f>
        <v/>
      </c>
      <c r="W48" s="44">
        <f>W265</f>
        <v/>
      </c>
      <c r="X48" s="44">
        <f>X265</f>
        <v/>
      </c>
      <c r="Y48" s="44">
        <f>Y265</f>
        <v/>
      </c>
      <c r="Z48" s="44">
        <f>Z265</f>
        <v/>
      </c>
      <c r="AA48" s="44">
        <f>AA265</f>
        <v/>
      </c>
      <c r="AB48" s="45">
        <f>AB265</f>
        <v/>
      </c>
      <c r="AC48" s="45">
        <f>AC265</f>
        <v/>
      </c>
      <c r="AD48" s="45">
        <f>AD265</f>
        <v/>
      </c>
      <c r="AE48" s="45">
        <f>AE265</f>
        <v/>
      </c>
      <c r="AF48" s="45">
        <f>AF265</f>
        <v/>
      </c>
      <c r="AG48" s="45">
        <f>AG265</f>
        <v/>
      </c>
      <c r="AH48" s="45">
        <f>AH265</f>
        <v/>
      </c>
      <c r="AI48" s="45">
        <f>AI265</f>
        <v/>
      </c>
      <c r="AK48" s="44">
        <f>AK265</f>
        <v/>
      </c>
      <c r="AL48" s="44">
        <f>AL265</f>
        <v/>
      </c>
      <c r="AM48" s="44">
        <f>AM265</f>
        <v/>
      </c>
      <c r="AN48" s="44">
        <f>AN265</f>
        <v/>
      </c>
      <c r="AO48" s="44">
        <f>AO265</f>
        <v/>
      </c>
      <c r="AP48" s="45">
        <f>AP265</f>
        <v/>
      </c>
      <c r="AQ48" s="45">
        <f>AQ265</f>
        <v/>
      </c>
      <c r="AR48" s="45">
        <f>AR265</f>
        <v/>
      </c>
      <c r="AS48" s="45">
        <f>AS265</f>
        <v/>
      </c>
      <c r="AT48" s="45">
        <f>AT265</f>
        <v/>
      </c>
    </row>
    <row r="49">
      <c r="A49" s="17" t="inlineStr">
        <is>
          <t>x</t>
        </is>
      </c>
      <c r="B49" s="13" t="inlineStr">
        <is>
          <t>EBITDA (OpInc + D&amp;A)</t>
        </is>
      </c>
      <c r="G49" s="40">
        <f>G45+G48</f>
        <v/>
      </c>
      <c r="H49" s="40">
        <f>H45+H48</f>
        <v/>
      </c>
      <c r="I49" s="40">
        <f>I45+I48</f>
        <v/>
      </c>
      <c r="J49" s="40">
        <f>J45+J48</f>
        <v/>
      </c>
      <c r="K49" s="40">
        <f>K45+K48</f>
        <v/>
      </c>
      <c r="L49" s="40">
        <f>L45+L48</f>
        <v/>
      </c>
      <c r="M49" s="40">
        <f>M45+M48</f>
        <v/>
      </c>
      <c r="N49" s="40">
        <f>N45+N48</f>
        <v/>
      </c>
      <c r="O49" s="40">
        <f>O45+O48</f>
        <v/>
      </c>
      <c r="P49" s="40">
        <f>P45+P48</f>
        <v/>
      </c>
      <c r="Q49" s="40">
        <f>Q45+Q48</f>
        <v/>
      </c>
      <c r="R49" s="40">
        <f>R45+R48</f>
        <v/>
      </c>
      <c r="S49" s="40">
        <f>S45+S48</f>
        <v/>
      </c>
      <c r="T49" s="40">
        <f>T45+T48</f>
        <v/>
      </c>
      <c r="U49" s="40">
        <f>U45+U48</f>
        <v/>
      </c>
      <c r="V49" s="40">
        <f>V45+V48</f>
        <v/>
      </c>
      <c r="W49" s="40">
        <f>W45+W48</f>
        <v/>
      </c>
      <c r="X49" s="40">
        <f>X45+X48</f>
        <v/>
      </c>
      <c r="Y49" s="40">
        <f>Y45+Y48</f>
        <v/>
      </c>
      <c r="Z49" s="40">
        <f>Z45+Z48</f>
        <v/>
      </c>
      <c r="AA49" s="40">
        <f>AA45+AA48</f>
        <v/>
      </c>
      <c r="AB49" s="40">
        <f>AB45+AB48</f>
        <v/>
      </c>
      <c r="AC49" s="40">
        <f>AC45+AC48</f>
        <v/>
      </c>
      <c r="AD49" s="40">
        <f>AD45+AD48</f>
        <v/>
      </c>
      <c r="AE49" s="40">
        <f>AE45+AE48</f>
        <v/>
      </c>
      <c r="AF49" s="40">
        <f>AF45+AF48</f>
        <v/>
      </c>
      <c r="AG49" s="40">
        <f>AG45+AG48</f>
        <v/>
      </c>
      <c r="AH49" s="40">
        <f>AH45+AH48</f>
        <v/>
      </c>
      <c r="AI49" s="40">
        <f>AI45+AI48</f>
        <v/>
      </c>
      <c r="AK49" s="40">
        <f>AK45+AK48</f>
        <v/>
      </c>
      <c r="AL49" s="40">
        <f>AL45+AL48</f>
        <v/>
      </c>
      <c r="AM49" s="40">
        <f>AM45+AM48</f>
        <v/>
      </c>
      <c r="AN49" s="40">
        <f>AN45+AN48</f>
        <v/>
      </c>
      <c r="AO49" s="40">
        <f>AO45+AO48</f>
        <v/>
      </c>
      <c r="AP49" s="40">
        <f>AA49+AB49+AC49+AD49</f>
        <v/>
      </c>
      <c r="AQ49" s="40">
        <f>AE49+AF49+AG49+AH49</f>
        <v/>
      </c>
      <c r="AR49" s="40">
        <f>AR45+AR48</f>
        <v/>
      </c>
      <c r="AS49" s="40">
        <f>AS45+AS48</f>
        <v/>
      </c>
      <c r="AT49" s="40">
        <f>AT45+AT48</f>
        <v/>
      </c>
    </row>
    <row r="50"/>
    <row r="51">
      <c r="D51" s="9" t="inlineStr">
        <is>
          <t>Interest expense (2022+; inside Other pre-2022)</t>
        </is>
      </c>
      <c r="G51" s="43" t="n"/>
      <c r="H51" s="43" t="n"/>
      <c r="I51" s="43" t="n"/>
      <c r="J51" s="43" t="n"/>
      <c r="K51" s="35" t="n">
        <v>-22.138</v>
      </c>
      <c r="L51" s="35" t="n">
        <v>-23.656</v>
      </c>
      <c r="M51" s="35" t="n">
        <v>-21.507</v>
      </c>
      <c r="N51" s="35" t="n">
        <v>-21.6</v>
      </c>
      <c r="O51" s="35" t="n">
        <v>-21.536</v>
      </c>
      <c r="P51" s="35" t="n">
        <v>-21.672</v>
      </c>
      <c r="Q51" s="35" t="n">
        <v>-20.821</v>
      </c>
      <c r="R51" s="35" t="n">
        <v>-18.737</v>
      </c>
      <c r="S51" s="35" t="n">
        <v>-19.071</v>
      </c>
      <c r="T51" s="35" t="n">
        <v>-20.507</v>
      </c>
      <c r="U51" s="35" t="n">
        <v>-20.53</v>
      </c>
      <c r="V51" s="35" t="n">
        <v>-20.537</v>
      </c>
      <c r="W51" s="35" t="n">
        <v>-20.511</v>
      </c>
      <c r="X51" s="35" t="n">
        <v>-20.535</v>
      </c>
      <c r="Y51" s="35" t="n">
        <v>-21.774</v>
      </c>
      <c r="Z51" s="35" t="n">
        <v>-22.593</v>
      </c>
      <c r="AA51" s="35" t="n">
        <v>-22.569</v>
      </c>
      <c r="AB51" s="36">
        <f>AA51</f>
        <v/>
      </c>
      <c r="AC51" s="36">
        <f>AB51</f>
        <v/>
      </c>
      <c r="AD51" s="36">
        <f>AC51</f>
        <v/>
      </c>
      <c r="AE51" s="36">
        <f>AD51</f>
        <v/>
      </c>
      <c r="AF51" s="36">
        <f>AE51</f>
        <v/>
      </c>
      <c r="AG51" s="36">
        <f>AF51</f>
        <v/>
      </c>
      <c r="AH51" s="36">
        <f>AG51</f>
        <v/>
      </c>
      <c r="AI51" s="36">
        <f>AH51</f>
        <v/>
      </c>
      <c r="AK51" s="43" t="n"/>
      <c r="AL51" s="35" t="n">
        <v>-88.901</v>
      </c>
      <c r="AM51" s="35" t="n">
        <v>-82.76600000000001</v>
      </c>
      <c r="AN51" s="35" t="n">
        <v>-80.645</v>
      </c>
      <c r="AO51" s="35" t="n">
        <v>-85.413</v>
      </c>
      <c r="AP51" s="36">
        <f>AA51+AB51+AC51+AD51</f>
        <v/>
      </c>
      <c r="AQ51" s="36">
        <f>AE51+AF51+AG51+AH51</f>
        <v/>
      </c>
      <c r="AR51" s="36">
        <f>AQ51</f>
        <v/>
      </c>
      <c r="AS51" s="36">
        <f>AR51</f>
        <v/>
      </c>
      <c r="AT51" s="36">
        <f>AS51</f>
        <v/>
      </c>
    </row>
    <row r="52">
      <c r="D52" s="9" t="inlineStr">
        <is>
          <t>Gains (losses) on crypto held for investment (2024+)</t>
        </is>
      </c>
      <c r="G52" s="39" t="n"/>
      <c r="H52" s="39" t="n"/>
      <c r="I52" s="39" t="n"/>
      <c r="J52" s="39" t="n"/>
      <c r="K52" s="39" t="n"/>
      <c r="L52" s="39" t="n"/>
      <c r="M52" s="39" t="n"/>
      <c r="N52" s="39" t="n"/>
      <c r="O52" s="37" t="n">
        <v>0</v>
      </c>
      <c r="P52" s="37" t="n">
        <v>0</v>
      </c>
      <c r="Q52" s="37" t="n">
        <v>0</v>
      </c>
      <c r="R52" s="37" t="n">
        <v>0</v>
      </c>
      <c r="S52" s="37" t="n">
        <v>650.429</v>
      </c>
      <c r="T52" s="37" t="n">
        <v>-319.02</v>
      </c>
      <c r="U52" s="37" t="n">
        <v>-120.507</v>
      </c>
      <c r="V52" s="37" t="n">
        <v>476.153</v>
      </c>
      <c r="W52" s="37" t="n">
        <v>-596.651</v>
      </c>
      <c r="X52" s="37" t="n">
        <v>362.053</v>
      </c>
      <c r="Y52" s="37" t="n">
        <v>423.903</v>
      </c>
      <c r="Z52" s="37" t="n">
        <v>-718.162</v>
      </c>
      <c r="AA52" s="37" t="n">
        <v>-482.356</v>
      </c>
      <c r="AB52" s="37" t="n">
        <v>0</v>
      </c>
      <c r="AC52" s="37" t="n">
        <v>0</v>
      </c>
      <c r="AD52" s="37" t="n">
        <v>0</v>
      </c>
      <c r="AE52" s="37" t="n">
        <v>0</v>
      </c>
      <c r="AF52" s="37" t="n">
        <v>0</v>
      </c>
      <c r="AG52" s="37" t="n">
        <v>0</v>
      </c>
      <c r="AH52" s="37" t="n">
        <v>0</v>
      </c>
      <c r="AI52" s="37" t="n">
        <v>0</v>
      </c>
      <c r="AK52" s="39" t="n"/>
      <c r="AL52" s="39" t="n"/>
      <c r="AM52" s="37" t="n">
        <v>0</v>
      </c>
      <c r="AN52" s="37" t="n">
        <v>687.0549999999999</v>
      </c>
      <c r="AO52" s="37" t="n">
        <v>-528.857</v>
      </c>
      <c r="AP52" s="38">
        <f>AA52+AB52+AC52+AD52</f>
        <v/>
      </c>
      <c r="AQ52" s="38">
        <f>AE52+AF52+AG52+AH52</f>
        <v/>
      </c>
      <c r="AR52" s="37" t="n">
        <v>0</v>
      </c>
      <c r="AS52" s="37" t="n">
        <v>0</v>
      </c>
      <c r="AT52" s="37" t="n">
        <v>0</v>
      </c>
    </row>
    <row r="53">
      <c r="D53" s="9" t="inlineStr">
        <is>
          <t>Other income (expense), net</t>
        </is>
      </c>
      <c r="G53" s="37" t="n">
        <v>8.952999999999999</v>
      </c>
      <c r="H53" s="37" t="n">
        <v>-5.844</v>
      </c>
      <c r="I53" s="37" t="n">
        <v>-20.948</v>
      </c>
      <c r="J53" s="37" t="n">
        <v>-31.784</v>
      </c>
      <c r="K53" s="37" t="n">
        <v>-32.844</v>
      </c>
      <c r="L53" s="37" t="n">
        <v>-172.524</v>
      </c>
      <c r="M53" s="37" t="n">
        <v>-65.699</v>
      </c>
      <c r="N53" s="37" t="n">
        <v>5.594</v>
      </c>
      <c r="O53" s="37" t="n">
        <v>-20.265</v>
      </c>
      <c r="P53" s="37" t="n">
        <v>16.564</v>
      </c>
      <c r="Q53" s="37" t="n">
        <v>135.307</v>
      </c>
      <c r="R53" s="37" t="n">
        <v>35.977</v>
      </c>
      <c r="S53" s="37" t="n">
        <v>45.605</v>
      </c>
      <c r="T53" s="37" t="n">
        <v>-63.827</v>
      </c>
      <c r="U53" s="37" t="n">
        <v>40.105</v>
      </c>
      <c r="V53" s="37" t="n">
        <v>7.191</v>
      </c>
      <c r="W53" s="37" t="n">
        <v>-6.188</v>
      </c>
      <c r="X53" s="37" t="n">
        <v>1506.905</v>
      </c>
      <c r="Y53" s="37" t="n">
        <v>-380.518</v>
      </c>
      <c r="Z53" s="37" t="n">
        <v>-419.305</v>
      </c>
      <c r="AA53" s="37" t="n">
        <v>61.641</v>
      </c>
      <c r="AB53" s="37" t="n">
        <v>0</v>
      </c>
      <c r="AC53" s="37" t="n">
        <v>0</v>
      </c>
      <c r="AD53" s="37" t="n">
        <v>0</v>
      </c>
      <c r="AE53" s="37" t="n">
        <v>0</v>
      </c>
      <c r="AF53" s="37" t="n">
        <v>0</v>
      </c>
      <c r="AG53" s="37" t="n">
        <v>0</v>
      </c>
      <c r="AH53" s="37" t="n">
        <v>0</v>
      </c>
      <c r="AI53" s="37" t="n">
        <v>0</v>
      </c>
      <c r="AK53" s="37" t="n">
        <v>-49.623</v>
      </c>
      <c r="AL53" s="37" t="n">
        <v>-265.473</v>
      </c>
      <c r="AM53" s="37" t="n">
        <v>167.583</v>
      </c>
      <c r="AN53" s="37" t="n">
        <v>29.074</v>
      </c>
      <c r="AO53" s="37" t="n">
        <v>700.894</v>
      </c>
      <c r="AP53" s="38">
        <f>AA53+AB53+AC53+AD53</f>
        <v/>
      </c>
      <c r="AQ53" s="38">
        <f>AE53+AF53+AG53+AH53</f>
        <v/>
      </c>
      <c r="AR53" s="37" t="n">
        <v>0</v>
      </c>
      <c r="AS53" s="37" t="n">
        <v>0</v>
      </c>
      <c r="AT53" s="37" t="n">
        <v>0</v>
      </c>
    </row>
    <row r="54">
      <c r="A54" s="17" t="inlineStr">
        <is>
          <t>x</t>
        </is>
      </c>
      <c r="B54" s="13" t="inlineStr">
        <is>
          <t>Income (Loss) Before Income Taxes</t>
        </is>
      </c>
      <c r="G54" s="40">
        <f>G45+G51+G52+G53</f>
        <v/>
      </c>
      <c r="H54" s="40">
        <f>H45+H51+H52+H53</f>
        <v/>
      </c>
      <c r="I54" s="40">
        <f>I45+I51+I52+I53</f>
        <v/>
      </c>
      <c r="J54" s="40">
        <f>J45+J51+J52+J53</f>
        <v/>
      </c>
      <c r="K54" s="40">
        <f>K45+K51+K52+K53</f>
        <v/>
      </c>
      <c r="L54" s="40">
        <f>L45+L51+L52+L53</f>
        <v/>
      </c>
      <c r="M54" s="40">
        <f>M45+M51+M52+M53</f>
        <v/>
      </c>
      <c r="N54" s="40">
        <f>N45+N51+N52+N53</f>
        <v/>
      </c>
      <c r="O54" s="40">
        <f>O45+O51+O52+O53</f>
        <v/>
      </c>
      <c r="P54" s="40">
        <f>P45+P51+P52+P53</f>
        <v/>
      </c>
      <c r="Q54" s="40">
        <f>Q45+Q51+Q52+Q53</f>
        <v/>
      </c>
      <c r="R54" s="40">
        <f>R45+R51+R52+R53</f>
        <v/>
      </c>
      <c r="S54" s="40">
        <f>S45+S51+S52+S53</f>
        <v/>
      </c>
      <c r="T54" s="40">
        <f>T45+T51+T52+T53</f>
        <v/>
      </c>
      <c r="U54" s="40">
        <f>U45+U51+U52+U53</f>
        <v/>
      </c>
      <c r="V54" s="40">
        <f>V45+V51+V52+V53</f>
        <v/>
      </c>
      <c r="W54" s="40">
        <f>W45+W51+W52+W53</f>
        <v/>
      </c>
      <c r="X54" s="40">
        <f>X45+X51+X52+X53</f>
        <v/>
      </c>
      <c r="Y54" s="40">
        <f>Y45+Y51+Y52+Y53</f>
        <v/>
      </c>
      <c r="Z54" s="40">
        <f>Z45+Z51+Z52+Z53</f>
        <v/>
      </c>
      <c r="AA54" s="40">
        <f>AA45+AA51+AA52+AA53</f>
        <v/>
      </c>
      <c r="AB54" s="40">
        <f>AB45+AB51+AB52+AB53</f>
        <v/>
      </c>
      <c r="AC54" s="40">
        <f>AC45+AC51+AC52+AC53</f>
        <v/>
      </c>
      <c r="AD54" s="40">
        <f>AD45+AD51+AD52+AD53</f>
        <v/>
      </c>
      <c r="AE54" s="40">
        <f>AE45+AE51+AE52+AE53</f>
        <v/>
      </c>
      <c r="AF54" s="40">
        <f>AF45+AF51+AF52+AF53</f>
        <v/>
      </c>
      <c r="AG54" s="40">
        <f>AG45+AG51+AG52+AG53</f>
        <v/>
      </c>
      <c r="AH54" s="40">
        <f>AH45+AH51+AH52+AH53</f>
        <v/>
      </c>
      <c r="AI54" s="40">
        <f>AI45+AI51+AI52+AI53</f>
        <v/>
      </c>
      <c r="AK54" s="40">
        <f>AK45+AK51+AK52+AK53</f>
        <v/>
      </c>
      <c r="AL54" s="40">
        <f>AL45+AL51+AL52+AL53</f>
        <v/>
      </c>
      <c r="AM54" s="40">
        <f>AM45+AM51+AM52+AM53</f>
        <v/>
      </c>
      <c r="AN54" s="40">
        <f>AN45+AN51+AN52+AN53</f>
        <v/>
      </c>
      <c r="AO54" s="40">
        <f>AO45+AO51+AO52+AO53</f>
        <v/>
      </c>
      <c r="AP54" s="40">
        <f>AA54+AB54+AC54+AD54</f>
        <v/>
      </c>
      <c r="AQ54" s="40">
        <f>AE54+AF54+AG54+AH54</f>
        <v/>
      </c>
      <c r="AR54" s="40">
        <f>AR45+AR51+AR52+AR53</f>
        <v/>
      </c>
      <c r="AS54" s="40">
        <f>AS45+AS51+AS52+AS53</f>
        <v/>
      </c>
      <c r="AT54" s="40">
        <f>AT45+AT51+AT52+AT53</f>
        <v/>
      </c>
    </row>
    <row r="55">
      <c r="D55" s="8" t="inlineStr">
        <is>
          <t>Reconciliation: variance vs. as-reported</t>
        </is>
      </c>
      <c r="G55" s="41">
        <f>IF(_reported!G16="","",G54-_reported!G16)</f>
        <v/>
      </c>
      <c r="H55" s="41">
        <f>IF(_reported!H16="","",H54-_reported!H16)</f>
        <v/>
      </c>
      <c r="I55" s="41">
        <f>IF(_reported!I16="","",I54-_reported!I16)</f>
        <v/>
      </c>
      <c r="J55" s="41">
        <f>IF(_reported!J16="","",J54-_reported!J16)</f>
        <v/>
      </c>
      <c r="K55" s="41">
        <f>IF(_reported!K16="","",K54-_reported!K16)</f>
        <v/>
      </c>
      <c r="L55" s="41">
        <f>IF(_reported!L16="","",L54-_reported!L16)</f>
        <v/>
      </c>
      <c r="M55" s="41">
        <f>IF(_reported!M16="","",M54-_reported!M16)</f>
        <v/>
      </c>
      <c r="N55" s="41">
        <f>IF(_reported!N16="","",N54-_reported!N16)</f>
        <v/>
      </c>
      <c r="O55" s="41">
        <f>IF(_reported!O16="","",O54-_reported!O16)</f>
        <v/>
      </c>
      <c r="P55" s="41">
        <f>IF(_reported!P16="","",P54-_reported!P16)</f>
        <v/>
      </c>
      <c r="Q55" s="41">
        <f>IF(_reported!Q16="","",Q54-_reported!Q16)</f>
        <v/>
      </c>
      <c r="R55" s="41">
        <f>IF(_reported!R16="","",R54-_reported!R16)</f>
        <v/>
      </c>
      <c r="S55" s="41">
        <f>IF(_reported!S16="","",S54-_reported!S16)</f>
        <v/>
      </c>
      <c r="T55" s="41">
        <f>IF(_reported!T16="","",T54-_reported!T16)</f>
        <v/>
      </c>
      <c r="U55" s="41">
        <f>IF(_reported!U16="","",U54-_reported!U16)</f>
        <v/>
      </c>
      <c r="V55" s="41">
        <f>IF(_reported!V16="","",V54-_reported!V16)</f>
        <v/>
      </c>
      <c r="W55" s="41">
        <f>IF(_reported!W16="","",W54-_reported!W16)</f>
        <v/>
      </c>
      <c r="X55" s="41">
        <f>IF(_reported!X16="","",X54-_reported!X16)</f>
        <v/>
      </c>
      <c r="Y55" s="41">
        <f>IF(_reported!Y16="","",Y54-_reported!Y16)</f>
        <v/>
      </c>
      <c r="Z55" s="41">
        <f>IF(_reported!Z16="","",Z54-_reported!Z16)</f>
        <v/>
      </c>
      <c r="AA55" s="41">
        <f>IF(_reported!AA16="","",AA54-_reported!AA16)</f>
        <v/>
      </c>
      <c r="AB55" s="41">
        <f>IF(_reported!AB16="","",AB54-_reported!AB16)</f>
        <v/>
      </c>
      <c r="AC55" s="41">
        <f>IF(_reported!AC16="","",AC54-_reported!AC16)</f>
        <v/>
      </c>
      <c r="AD55" s="41">
        <f>IF(_reported!AD16="","",AD54-_reported!AD16)</f>
        <v/>
      </c>
      <c r="AE55" s="41">
        <f>IF(_reported!AE16="","",AE54-_reported!AE16)</f>
        <v/>
      </c>
      <c r="AF55" s="41">
        <f>IF(_reported!AF16="","",AF54-_reported!AF16)</f>
        <v/>
      </c>
      <c r="AG55" s="41">
        <f>IF(_reported!AG16="","",AG54-_reported!AG16)</f>
        <v/>
      </c>
      <c r="AH55" s="41">
        <f>IF(_reported!AH16="","",AH54-_reported!AH16)</f>
        <v/>
      </c>
      <c r="AI55" s="41">
        <f>IF(_reported!AI16="","",AI54-_reported!AI16)</f>
        <v/>
      </c>
      <c r="AK55" s="41">
        <f>IF(_reported!AK16="","",AK54-_reported!AK16)</f>
        <v/>
      </c>
      <c r="AL55" s="41">
        <f>IF(_reported!AL16="","",AL54-_reported!AL16)</f>
        <v/>
      </c>
      <c r="AM55" s="41">
        <f>IF(_reported!AM16="","",AM54-_reported!AM16)</f>
        <v/>
      </c>
      <c r="AN55" s="41">
        <f>IF(_reported!AN16="","",AN54-_reported!AN16)</f>
        <v/>
      </c>
      <c r="AO55" s="41">
        <f>IF(_reported!AO16="","",AO54-_reported!AO16)</f>
        <v/>
      </c>
      <c r="AP55" s="42">
        <f>AA55+AB55+AC55+AD55</f>
        <v/>
      </c>
      <c r="AQ55" s="42">
        <f>AE55+AF55+AG55+AH55</f>
        <v/>
      </c>
      <c r="AR55" s="41">
        <f>IF(_reported!AR16="","",AR54-_reported!AR16)</f>
        <v/>
      </c>
      <c r="AS55" s="41">
        <f>IF(_reported!AS16="","",AS54-_reported!AS16)</f>
        <v/>
      </c>
      <c r="AT55" s="41">
        <f>IF(_reported!AT16="","",AT54-_reported!AT16)</f>
        <v/>
      </c>
    </row>
    <row r="56">
      <c r="D56" s="9" t="inlineStr">
        <is>
          <t>Less: Provision for (Benefit from) Income Taxes</t>
        </is>
      </c>
      <c r="G56" s="37" t="n">
        <v>-225.203</v>
      </c>
      <c r="H56" s="37" t="n">
        <v>737.468</v>
      </c>
      <c r="I56" s="37" t="n">
        <v>135.24</v>
      </c>
      <c r="J56" s="37" t="n">
        <v>-50.332</v>
      </c>
      <c r="K56" s="37" t="n">
        <v>179.786</v>
      </c>
      <c r="L56" s="37" t="n">
        <v>146.915</v>
      </c>
      <c r="M56" s="37" t="n">
        <v>99.05500000000001</v>
      </c>
      <c r="N56" s="37" t="n">
        <v>13.877</v>
      </c>
      <c r="O56" s="37" t="n">
        <v>86.78</v>
      </c>
      <c r="P56" s="37" t="n">
        <v>-18.722</v>
      </c>
      <c r="Q56" s="37" t="n">
        <v>-36.926</v>
      </c>
      <c r="R56" s="37" t="n">
        <v>140.584</v>
      </c>
      <c r="S56" s="37" t="n">
        <v>-261.179</v>
      </c>
      <c r="T56" s="37" t="n">
        <v>96.387</v>
      </c>
      <c r="U56" s="37" t="n">
        <v>6.914</v>
      </c>
      <c r="V56" s="37" t="n">
        <v>-205.7</v>
      </c>
      <c r="W56" s="37" t="n">
        <v>-16.848</v>
      </c>
      <c r="X56" s="37" t="n">
        <v>-394.873</v>
      </c>
      <c r="Y56" s="37" t="n">
        <v>-69.59099999999999</v>
      </c>
      <c r="Z56" s="37" t="n">
        <v>219.574</v>
      </c>
      <c r="AA56" s="37" t="n">
        <v>70.58799999999999</v>
      </c>
      <c r="AB56" s="38">
        <f>-AB117*AB54</f>
        <v/>
      </c>
      <c r="AC56" s="38">
        <f>-AC117*AC54</f>
        <v/>
      </c>
      <c r="AD56" s="38">
        <f>-AD117*AD54</f>
        <v/>
      </c>
      <c r="AE56" s="38">
        <f>-AE117*AE54</f>
        <v/>
      </c>
      <c r="AF56" s="38">
        <f>-AF117*AF54</f>
        <v/>
      </c>
      <c r="AG56" s="38">
        <f>-AG117*AG54</f>
        <v/>
      </c>
      <c r="AH56" s="38">
        <f>-AH117*AH54</f>
        <v/>
      </c>
      <c r="AI56" s="38">
        <f>-AI117*AI54</f>
        <v/>
      </c>
      <c r="AK56" s="37" t="n">
        <v>597.173</v>
      </c>
      <c r="AL56" s="37" t="n">
        <v>439.633</v>
      </c>
      <c r="AM56" s="37" t="n">
        <v>171.716</v>
      </c>
      <c r="AN56" s="37" t="n">
        <v>-363.578</v>
      </c>
      <c r="AO56" s="37" t="n">
        <v>-261.738</v>
      </c>
      <c r="AP56" s="38">
        <f>AA56+AB56+AC56+AD56</f>
        <v/>
      </c>
      <c r="AQ56" s="38">
        <f>AE56+AF56+AG56+AH56</f>
        <v/>
      </c>
      <c r="AR56" s="38">
        <f>-AR117*AR54</f>
        <v/>
      </c>
      <c r="AS56" s="38">
        <f>-AS117*AS54</f>
        <v/>
      </c>
      <c r="AT56" s="38">
        <f>-AT117*AT54</f>
        <v/>
      </c>
    </row>
    <row r="57">
      <c r="A57" s="17" t="inlineStr">
        <is>
          <t>x</t>
        </is>
      </c>
      <c r="B57" s="13" t="inlineStr">
        <is>
          <t>Net Income (Loss)</t>
        </is>
      </c>
      <c r="G57" s="40">
        <f>G54+G56</f>
        <v/>
      </c>
      <c r="H57" s="40">
        <f>H54+H56</f>
        <v/>
      </c>
      <c r="I57" s="40">
        <f>I54+I56</f>
        <v/>
      </c>
      <c r="J57" s="40">
        <f>J54+J56</f>
        <v/>
      </c>
      <c r="K57" s="40">
        <f>K54+K56</f>
        <v/>
      </c>
      <c r="L57" s="40">
        <f>L54+L56</f>
        <v/>
      </c>
      <c r="M57" s="40">
        <f>M54+M56</f>
        <v/>
      </c>
      <c r="N57" s="40">
        <f>N54+N56</f>
        <v/>
      </c>
      <c r="O57" s="40">
        <f>O54+O56</f>
        <v/>
      </c>
      <c r="P57" s="40">
        <f>P54+P56</f>
        <v/>
      </c>
      <c r="Q57" s="40">
        <f>Q54+Q56</f>
        <v/>
      </c>
      <c r="R57" s="40">
        <f>R54+R56</f>
        <v/>
      </c>
      <c r="S57" s="40">
        <f>S54+S56</f>
        <v/>
      </c>
      <c r="T57" s="40">
        <f>T54+T56</f>
        <v/>
      </c>
      <c r="U57" s="40">
        <f>U54+U56</f>
        <v/>
      </c>
      <c r="V57" s="40">
        <f>V54+V56</f>
        <v/>
      </c>
      <c r="W57" s="40">
        <f>W54+W56</f>
        <v/>
      </c>
      <c r="X57" s="40">
        <f>X54+X56</f>
        <v/>
      </c>
      <c r="Y57" s="40">
        <f>Y54+Y56</f>
        <v/>
      </c>
      <c r="Z57" s="40">
        <f>Z54+Z56</f>
        <v/>
      </c>
      <c r="AA57" s="40">
        <f>AA54+AA56</f>
        <v/>
      </c>
      <c r="AB57" s="40">
        <f>AB54+AB56</f>
        <v/>
      </c>
      <c r="AC57" s="40">
        <f>AC54+AC56</f>
        <v/>
      </c>
      <c r="AD57" s="40">
        <f>AD54+AD56</f>
        <v/>
      </c>
      <c r="AE57" s="40">
        <f>AE54+AE56</f>
        <v/>
      </c>
      <c r="AF57" s="40">
        <f>AF54+AF56</f>
        <v/>
      </c>
      <c r="AG57" s="40">
        <f>AG54+AG56</f>
        <v/>
      </c>
      <c r="AH57" s="40">
        <f>AH54+AH56</f>
        <v/>
      </c>
      <c r="AI57" s="40">
        <f>AI54+AI56</f>
        <v/>
      </c>
      <c r="AK57" s="40">
        <f>AK54+AK56</f>
        <v/>
      </c>
      <c r="AL57" s="40">
        <f>AL54+AL56</f>
        <v/>
      </c>
      <c r="AM57" s="40">
        <f>AM54+AM56</f>
        <v/>
      </c>
      <c r="AN57" s="40">
        <f>AN54+AN56</f>
        <v/>
      </c>
      <c r="AO57" s="40">
        <f>AO54+AO56</f>
        <v/>
      </c>
      <c r="AP57" s="40">
        <f>AA57+AB57+AC57+AD57</f>
        <v/>
      </c>
      <c r="AQ57" s="40">
        <f>AE57+AF57+AG57+AH57</f>
        <v/>
      </c>
      <c r="AR57" s="40">
        <f>AR54+AR56</f>
        <v/>
      </c>
      <c r="AS57" s="40">
        <f>AS54+AS56</f>
        <v/>
      </c>
      <c r="AT57" s="40">
        <f>AT54+AT56</f>
        <v/>
      </c>
    </row>
    <row r="58">
      <c r="D58" s="8" t="inlineStr">
        <is>
          <t>Reconciliation: variance vs. as-reported</t>
        </is>
      </c>
      <c r="G58" s="41">
        <f>IF(_reported!G17="","",G57-_reported!G17)</f>
        <v/>
      </c>
      <c r="H58" s="41">
        <f>IF(_reported!H17="","",H57-_reported!H17)</f>
        <v/>
      </c>
      <c r="I58" s="41">
        <f>IF(_reported!I17="","",I57-_reported!I17)</f>
        <v/>
      </c>
      <c r="J58" s="41">
        <f>IF(_reported!J17="","",J57-_reported!J17)</f>
        <v/>
      </c>
      <c r="K58" s="41">
        <f>IF(_reported!K17="","",K57-_reported!K17)</f>
        <v/>
      </c>
      <c r="L58" s="41">
        <f>IF(_reported!L17="","",L57-_reported!L17)</f>
        <v/>
      </c>
      <c r="M58" s="41">
        <f>IF(_reported!M17="","",M57-_reported!M17)</f>
        <v/>
      </c>
      <c r="N58" s="41">
        <f>IF(_reported!N17="","",N57-_reported!N17)</f>
        <v/>
      </c>
      <c r="O58" s="41">
        <f>IF(_reported!O17="","",O57-_reported!O17)</f>
        <v/>
      </c>
      <c r="P58" s="41">
        <f>IF(_reported!P17="","",P57-_reported!P17)</f>
        <v/>
      </c>
      <c r="Q58" s="41">
        <f>IF(_reported!Q17="","",Q57-_reported!Q17)</f>
        <v/>
      </c>
      <c r="R58" s="41">
        <f>IF(_reported!R17="","",R57-_reported!R17)</f>
        <v/>
      </c>
      <c r="S58" s="41">
        <f>IF(_reported!S17="","",S57-_reported!S17)</f>
        <v/>
      </c>
      <c r="T58" s="41">
        <f>IF(_reported!T17="","",T57-_reported!T17)</f>
        <v/>
      </c>
      <c r="U58" s="41">
        <f>IF(_reported!U17="","",U57-_reported!U17)</f>
        <v/>
      </c>
      <c r="V58" s="41">
        <f>IF(_reported!V17="","",V57-_reported!V17)</f>
        <v/>
      </c>
      <c r="W58" s="41">
        <f>IF(_reported!W17="","",W57-_reported!W17)</f>
        <v/>
      </c>
      <c r="X58" s="41">
        <f>IF(_reported!X17="","",X57-_reported!X17)</f>
        <v/>
      </c>
      <c r="Y58" s="41">
        <f>IF(_reported!Y17="","",Y57-_reported!Y17)</f>
        <v/>
      </c>
      <c r="Z58" s="41">
        <f>IF(_reported!Z17="","",Z57-_reported!Z17)</f>
        <v/>
      </c>
      <c r="AA58" s="41">
        <f>IF(_reported!AA17="","",AA57-_reported!AA17)</f>
        <v/>
      </c>
      <c r="AB58" s="41">
        <f>IF(_reported!AB17="","",AB57-_reported!AB17)</f>
        <v/>
      </c>
      <c r="AC58" s="41">
        <f>IF(_reported!AC17="","",AC57-_reported!AC17)</f>
        <v/>
      </c>
      <c r="AD58" s="41">
        <f>IF(_reported!AD17="","",AD57-_reported!AD17)</f>
        <v/>
      </c>
      <c r="AE58" s="41">
        <f>IF(_reported!AE17="","",AE57-_reported!AE17)</f>
        <v/>
      </c>
      <c r="AF58" s="41">
        <f>IF(_reported!AF17="","",AF57-_reported!AF17)</f>
        <v/>
      </c>
      <c r="AG58" s="41">
        <f>IF(_reported!AG17="","",AG57-_reported!AG17)</f>
        <v/>
      </c>
      <c r="AH58" s="41">
        <f>IF(_reported!AH17="","",AH57-_reported!AH17)</f>
        <v/>
      </c>
      <c r="AI58" s="41">
        <f>IF(_reported!AI17="","",AI57-_reported!AI17)</f>
        <v/>
      </c>
      <c r="AK58" s="41">
        <f>IF(_reported!AK17="","",AK57-_reported!AK17)</f>
        <v/>
      </c>
      <c r="AL58" s="41">
        <f>IF(_reported!AL17="","",AL57-_reported!AL17)</f>
        <v/>
      </c>
      <c r="AM58" s="41">
        <f>IF(_reported!AM17="","",AM57-_reported!AM17)</f>
        <v/>
      </c>
      <c r="AN58" s="41">
        <f>IF(_reported!AN17="","",AN57-_reported!AN17)</f>
        <v/>
      </c>
      <c r="AO58" s="41">
        <f>IF(_reported!AO17="","",AO57-_reported!AO17)</f>
        <v/>
      </c>
      <c r="AP58" s="42">
        <f>AA58+AB58+AC58+AD58</f>
        <v/>
      </c>
      <c r="AQ58" s="42">
        <f>AE58+AF58+AG58+AH58</f>
        <v/>
      </c>
      <c r="AR58" s="41">
        <f>IF(_reported!AR17="","",AR57-_reported!AR17)</f>
        <v/>
      </c>
      <c r="AS58" s="41">
        <f>IF(_reported!AS17="","",AS57-_reported!AS17)</f>
        <v/>
      </c>
      <c r="AT58" s="41">
        <f>IF(_reported!AT17="","",AT57-_reported!AT17)</f>
        <v/>
      </c>
    </row>
    <row r="59"/>
    <row r="60">
      <c r="D60" s="9" t="inlineStr">
        <is>
          <t>NI Attributable to Common — Basic (numerator)</t>
        </is>
      </c>
      <c r="G60" s="35" t="n">
        <v>301.896</v>
      </c>
      <c r="H60" s="35" t="n">
        <v>1589.713</v>
      </c>
      <c r="I60" s="35" t="n">
        <v>402.343</v>
      </c>
      <c r="J60" s="35" t="n">
        <v>832.929</v>
      </c>
      <c r="K60" s="35" t="n">
        <v>-429.659</v>
      </c>
      <c r="L60" s="35" t="n">
        <v>-1093.654</v>
      </c>
      <c r="M60" s="35" t="n">
        <v>-544.635</v>
      </c>
      <c r="N60" s="35" t="n">
        <v>-557.001</v>
      </c>
      <c r="O60" s="35" t="n">
        <v>-78.896</v>
      </c>
      <c r="P60" s="35" t="n">
        <v>-97.405</v>
      </c>
      <c r="Q60" s="35" t="n">
        <v>-2.265</v>
      </c>
      <c r="R60" s="35" t="n">
        <v>273.257</v>
      </c>
      <c r="S60" s="35" t="n">
        <v>1175.479</v>
      </c>
      <c r="T60" s="35" t="n">
        <v>36.127</v>
      </c>
      <c r="U60" s="35" t="n">
        <v>75.455</v>
      </c>
      <c r="V60" s="35" t="n">
        <v>1290.896</v>
      </c>
      <c r="W60" s="35" t="n">
        <v>65.608</v>
      </c>
      <c r="X60" s="35" t="n">
        <v>1428.9</v>
      </c>
      <c r="Y60" s="35" t="n">
        <v>432.552</v>
      </c>
      <c r="Z60" s="35" t="n">
        <v>-666.7329999999999</v>
      </c>
      <c r="AA60" s="35" t="n">
        <v>-394.117</v>
      </c>
      <c r="AB60" s="36">
        <f>AB57</f>
        <v/>
      </c>
      <c r="AC60" s="36">
        <f>AC57</f>
        <v/>
      </c>
      <c r="AD60" s="36">
        <f>AD57</f>
        <v/>
      </c>
      <c r="AE60" s="36">
        <f>AE57</f>
        <v/>
      </c>
      <c r="AF60" s="36">
        <f>AF57</f>
        <v/>
      </c>
      <c r="AG60" s="36">
        <f>AG57</f>
        <v/>
      </c>
      <c r="AH60" s="36">
        <f>AH57</f>
        <v/>
      </c>
      <c r="AI60" s="36">
        <f>AI57</f>
        <v/>
      </c>
      <c r="AK60" s="35" t="n">
        <v>3096.958</v>
      </c>
      <c r="AL60" s="35" t="n">
        <v>-2624.949</v>
      </c>
      <c r="AM60" s="35" t="n">
        <v>94.752</v>
      </c>
      <c r="AN60" s="35" t="n">
        <v>2577.755</v>
      </c>
      <c r="AO60" s="35" t="n">
        <v>1260.327</v>
      </c>
      <c r="AP60" s="36">
        <f>AA60+AB60+AC60+AD60</f>
        <v/>
      </c>
      <c r="AQ60" s="36">
        <f>AE60+AF60+AG60+AH60</f>
        <v/>
      </c>
      <c r="AR60" s="36">
        <f>AR57</f>
        <v/>
      </c>
      <c r="AS60" s="36">
        <f>AS57</f>
        <v/>
      </c>
      <c r="AT60" s="36">
        <f>AT57</f>
        <v/>
      </c>
    </row>
    <row r="61">
      <c r="D61" s="9" t="inlineStr">
        <is>
          <t>NI Attributable to Common — Diluted (numerator)</t>
        </is>
      </c>
      <c r="G61" s="37" t="n">
        <v>387.719</v>
      </c>
      <c r="H61" s="37" t="n">
        <v>1593.15</v>
      </c>
      <c r="I61" s="37" t="n">
        <v>405.34</v>
      </c>
      <c r="J61" s="37" t="n">
        <v>836.5069999999999</v>
      </c>
      <c r="K61" s="37" t="n">
        <v>-429.659</v>
      </c>
      <c r="L61" s="37" t="n">
        <v>-1099.838</v>
      </c>
      <c r="M61" s="37" t="n">
        <v>-544.635</v>
      </c>
      <c r="N61" s="37" t="n">
        <v>-557.853</v>
      </c>
      <c r="O61" s="37" t="n">
        <v>-78.896</v>
      </c>
      <c r="P61" s="37" t="n">
        <v>-97.601</v>
      </c>
      <c r="Q61" s="37" t="n">
        <v>-2.265</v>
      </c>
      <c r="R61" s="37" t="n">
        <v>275.676</v>
      </c>
      <c r="S61" s="37" t="n">
        <v>1178.079</v>
      </c>
      <c r="T61" s="37" t="n">
        <v>36.128</v>
      </c>
      <c r="U61" s="37" t="n">
        <v>75.459</v>
      </c>
      <c r="V61" s="37" t="n">
        <v>1294.542</v>
      </c>
      <c r="W61" s="37" t="n">
        <v>65.608</v>
      </c>
      <c r="X61" s="37" t="n">
        <v>1432.511</v>
      </c>
      <c r="Y61" s="37" t="n">
        <v>437.095</v>
      </c>
      <c r="Z61" s="37" t="n">
        <v>-666.7329999999999</v>
      </c>
      <c r="AA61" s="37" t="n">
        <v>-394.117</v>
      </c>
      <c r="AB61" s="38">
        <f>AB57</f>
        <v/>
      </c>
      <c r="AC61" s="38">
        <f>AC57</f>
        <v/>
      </c>
      <c r="AD61" s="38">
        <f>AD57</f>
        <v/>
      </c>
      <c r="AE61" s="38">
        <f>AE57</f>
        <v/>
      </c>
      <c r="AF61" s="38">
        <f>AF57</f>
        <v/>
      </c>
      <c r="AG61" s="38">
        <f>AG57</f>
        <v/>
      </c>
      <c r="AH61" s="38">
        <f>AH57</f>
        <v/>
      </c>
      <c r="AI61" s="38">
        <f>AI57</f>
        <v/>
      </c>
      <c r="AK61" s="37" t="n">
        <v>3190.404</v>
      </c>
      <c r="AL61" s="37" t="n">
        <v>-2631.179</v>
      </c>
      <c r="AM61" s="37" t="n">
        <v>94.751</v>
      </c>
      <c r="AN61" s="37" t="n">
        <v>2591.248</v>
      </c>
      <c r="AO61" s="37" t="n">
        <v>1277.314</v>
      </c>
      <c r="AP61" s="38">
        <f>AA61+AB61+AC61+AD61</f>
        <v/>
      </c>
      <c r="AQ61" s="38">
        <f>AE61+AF61+AG61+AH61</f>
        <v/>
      </c>
      <c r="AR61" s="38">
        <f>AR57</f>
        <v/>
      </c>
      <c r="AS61" s="38">
        <f>AS57</f>
        <v/>
      </c>
      <c r="AT61" s="38">
        <f>AT57</f>
        <v/>
      </c>
    </row>
    <row r="62">
      <c r="D62" s="9" t="inlineStr">
        <is>
          <t>Weighted Avg Shares — Basic (M)</t>
        </is>
      </c>
      <c r="G62" s="37" t="n">
        <v>79.373</v>
      </c>
      <c r="H62" s="37" t="n">
        <v>204.728</v>
      </c>
      <c r="I62" s="37" t="n">
        <v>209.604</v>
      </c>
      <c r="J62" s="37" t="n">
        <v>213.741</v>
      </c>
      <c r="K62" s="37" t="n">
        <v>217.472</v>
      </c>
      <c r="L62" s="37" t="n">
        <v>220.988</v>
      </c>
      <c r="M62" s="37" t="n">
        <v>223.916</v>
      </c>
      <c r="N62" s="37" t="n">
        <v>226.758</v>
      </c>
      <c r="O62" s="37" t="n">
        <v>231.489</v>
      </c>
      <c r="P62" s="37" t="n">
        <v>234.614</v>
      </c>
      <c r="Q62" s="37" t="n">
        <v>237.27</v>
      </c>
      <c r="R62" s="37" t="n">
        <v>239.706</v>
      </c>
      <c r="S62" s="37" t="n">
        <v>242.793</v>
      </c>
      <c r="T62" s="37" t="n">
        <v>246.298</v>
      </c>
      <c r="U62" s="37" t="n">
        <v>248.834</v>
      </c>
      <c r="V62" s="37" t="n">
        <v>251.506</v>
      </c>
      <c r="W62" s="37" t="n">
        <v>253.878</v>
      </c>
      <c r="X62" s="37" t="n">
        <v>255.188</v>
      </c>
      <c r="Y62" s="37" t="n">
        <v>262.831</v>
      </c>
      <c r="Z62" s="37" t="n">
        <v>268.267</v>
      </c>
      <c r="AA62" s="37" t="n">
        <v>264.775</v>
      </c>
      <c r="AB62" s="38">
        <f>AA62</f>
        <v/>
      </c>
      <c r="AC62" s="38">
        <f>AB62</f>
        <v/>
      </c>
      <c r="AD62" s="38">
        <f>AC62</f>
        <v/>
      </c>
      <c r="AE62" s="38">
        <f>AD62</f>
        <v/>
      </c>
      <c r="AF62" s="38">
        <f>AE62</f>
        <v/>
      </c>
      <c r="AG62" s="38">
        <f>AF62</f>
        <v/>
      </c>
      <c r="AH62" s="38">
        <f>AG62</f>
        <v/>
      </c>
      <c r="AI62" s="38">
        <f>AH62</f>
        <v/>
      </c>
      <c r="AK62" s="37" t="n">
        <v>177.319</v>
      </c>
      <c r="AL62" s="37" t="n">
        <v>222.314</v>
      </c>
      <c r="AM62" s="37" t="n">
        <v>235.796</v>
      </c>
      <c r="AN62" s="37" t="n">
        <v>247.374</v>
      </c>
      <c r="AO62" s="37" t="n">
        <v>260.088</v>
      </c>
      <c r="AP62" s="38">
        <f>AVERAGE(AA62:AD62)</f>
        <v/>
      </c>
      <c r="AQ62" s="38">
        <f>AVERAGE(AE62:AH62)</f>
        <v/>
      </c>
      <c r="AR62" s="38">
        <f>AQ62</f>
        <v/>
      </c>
      <c r="AS62" s="38">
        <f>AR62</f>
        <v/>
      </c>
      <c r="AT62" s="38">
        <f>AS62</f>
        <v/>
      </c>
    </row>
    <row r="63">
      <c r="D63" s="9" t="inlineStr">
        <is>
          <t>Weighted Avg Shares — Diluted (M)</t>
        </is>
      </c>
      <c r="G63" s="37" t="n">
        <v>126.996</v>
      </c>
      <c r="H63" s="37" t="n">
        <v>248.147</v>
      </c>
      <c r="I63" s="37" t="n">
        <v>250.536</v>
      </c>
      <c r="J63" s="37" t="n">
        <v>252.279</v>
      </c>
      <c r="K63" s="37" t="n">
        <v>217.472</v>
      </c>
      <c r="L63" s="37" t="n">
        <v>221.034</v>
      </c>
      <c r="M63" s="37" t="n">
        <v>223.916</v>
      </c>
      <c r="N63" s="37" t="n">
        <v>226.769</v>
      </c>
      <c r="O63" s="37" t="n">
        <v>231.489</v>
      </c>
      <c r="P63" s="37" t="n">
        <v>234.641</v>
      </c>
      <c r="Q63" s="37" t="n">
        <v>237.27</v>
      </c>
      <c r="R63" s="37" t="n">
        <v>263.852</v>
      </c>
      <c r="S63" s="37" t="n">
        <v>267.945</v>
      </c>
      <c r="T63" s="37" t="n">
        <v>266.831</v>
      </c>
      <c r="U63" s="37" t="n">
        <v>267.44</v>
      </c>
      <c r="V63" s="37" t="n">
        <v>276.752</v>
      </c>
      <c r="W63" s="37" t="n">
        <v>271.251</v>
      </c>
      <c r="X63" s="37" t="n">
        <v>278.913</v>
      </c>
      <c r="Y63" s="37" t="n">
        <v>291.958</v>
      </c>
      <c r="Z63" s="37" t="n">
        <v>268.267</v>
      </c>
      <c r="AA63" s="37" t="n">
        <v>264.775</v>
      </c>
      <c r="AB63" s="38">
        <f>AA63</f>
        <v/>
      </c>
      <c r="AC63" s="38">
        <f>AB63</f>
        <v/>
      </c>
      <c r="AD63" s="38">
        <f>AC63</f>
        <v/>
      </c>
      <c r="AE63" s="38">
        <f>AD63</f>
        <v/>
      </c>
      <c r="AF63" s="38">
        <f>AE63</f>
        <v/>
      </c>
      <c r="AG63" s="38">
        <f>AF63</f>
        <v/>
      </c>
      <c r="AH63" s="38">
        <f>AG63</f>
        <v/>
      </c>
      <c r="AI63" s="38">
        <f>AH63</f>
        <v/>
      </c>
      <c r="AK63" s="37" t="n">
        <v>219.965</v>
      </c>
      <c r="AL63" s="37" t="n">
        <v>222.338</v>
      </c>
      <c r="AM63" s="37" t="n">
        <v>254.391</v>
      </c>
      <c r="AN63" s="37" t="n">
        <v>273.377</v>
      </c>
      <c r="AO63" s="37" t="n">
        <v>287.209</v>
      </c>
      <c r="AP63" s="38">
        <f>AVERAGE(AA63:AD63)</f>
        <v/>
      </c>
      <c r="AQ63" s="38">
        <f>AVERAGE(AE63:AH63)</f>
        <v/>
      </c>
      <c r="AR63" s="38">
        <f>AQ63</f>
        <v/>
      </c>
      <c r="AS63" s="38">
        <f>AR63</f>
        <v/>
      </c>
      <c r="AT63" s="38">
        <f>AS63</f>
        <v/>
      </c>
    </row>
    <row r="64">
      <c r="A64" s="17" t="inlineStr">
        <is>
          <t>x</t>
        </is>
      </c>
      <c r="B64" s="13" t="inlineStr">
        <is>
          <t>EPS — Basic</t>
        </is>
      </c>
      <c r="G64" s="19">
        <f>IFERROR(G60/G62,"")</f>
        <v/>
      </c>
      <c r="H64" s="19">
        <f>IFERROR(H60/H62,"")</f>
        <v/>
      </c>
      <c r="I64" s="19">
        <f>IFERROR(I60/I62,"")</f>
        <v/>
      </c>
      <c r="J64" s="19">
        <f>IFERROR(J60/J62,"")</f>
        <v/>
      </c>
      <c r="K64" s="19">
        <f>IFERROR(K60/K62,"")</f>
        <v/>
      </c>
      <c r="L64" s="19">
        <f>IFERROR(L60/L62,"")</f>
        <v/>
      </c>
      <c r="M64" s="19">
        <f>IFERROR(M60/M62,"")</f>
        <v/>
      </c>
      <c r="N64" s="19">
        <f>IFERROR(N60/N62,"")</f>
        <v/>
      </c>
      <c r="O64" s="19">
        <f>IFERROR(O60/O62,"")</f>
        <v/>
      </c>
      <c r="P64" s="19">
        <f>IFERROR(P60/P62,"")</f>
        <v/>
      </c>
      <c r="Q64" s="19">
        <f>IFERROR(Q60/Q62,"")</f>
        <v/>
      </c>
      <c r="R64" s="19">
        <f>IFERROR(R60/R62,"")</f>
        <v/>
      </c>
      <c r="S64" s="19">
        <f>IFERROR(S60/S62,"")</f>
        <v/>
      </c>
      <c r="T64" s="19">
        <f>IFERROR(T60/T62,"")</f>
        <v/>
      </c>
      <c r="U64" s="19">
        <f>IFERROR(U60/U62,"")</f>
        <v/>
      </c>
      <c r="V64" s="19">
        <f>IFERROR(V60/V62,"")</f>
        <v/>
      </c>
      <c r="W64" s="19">
        <f>IFERROR(W60/W62,"")</f>
        <v/>
      </c>
      <c r="X64" s="19">
        <f>IFERROR(X60/X62,"")</f>
        <v/>
      </c>
      <c r="Y64" s="19">
        <f>IFERROR(Y60/Y62,"")</f>
        <v/>
      </c>
      <c r="Z64" s="19">
        <f>IFERROR(Z60/Z62,"")</f>
        <v/>
      </c>
      <c r="AA64" s="19">
        <f>IFERROR(AA60/AA62,"")</f>
        <v/>
      </c>
      <c r="AB64" s="19">
        <f>IFERROR(AB60/AB62,"")</f>
        <v/>
      </c>
      <c r="AC64" s="19">
        <f>IFERROR(AC60/AC62,"")</f>
        <v/>
      </c>
      <c r="AD64" s="19">
        <f>IFERROR(AD60/AD62,"")</f>
        <v/>
      </c>
      <c r="AE64" s="19">
        <f>IFERROR(AE60/AE62,"")</f>
        <v/>
      </c>
      <c r="AF64" s="19">
        <f>IFERROR(AF60/AF62,"")</f>
        <v/>
      </c>
      <c r="AG64" s="19">
        <f>IFERROR(AG60/AG62,"")</f>
        <v/>
      </c>
      <c r="AH64" s="19">
        <f>IFERROR(AH60/AH62,"")</f>
        <v/>
      </c>
      <c r="AI64" s="19">
        <f>IFERROR(AI60/AI62,"")</f>
        <v/>
      </c>
      <c r="AK64" s="19">
        <f>IFERROR(AK60/AK62,"")</f>
        <v/>
      </c>
      <c r="AL64" s="19">
        <f>IFERROR(AL60/AL62,"")</f>
        <v/>
      </c>
      <c r="AM64" s="19">
        <f>IFERROR(AM60/AM62,"")</f>
        <v/>
      </c>
      <c r="AN64" s="19">
        <f>IFERROR(AN60/AN62,"")</f>
        <v/>
      </c>
      <c r="AO64" s="19">
        <f>IFERROR(AO60/AO62,"")</f>
        <v/>
      </c>
      <c r="AP64" s="19">
        <f>IFERROR(AP60/AP62,"")</f>
        <v/>
      </c>
      <c r="AQ64" s="19">
        <f>IFERROR(AQ60/AQ62,"")</f>
        <v/>
      </c>
      <c r="AR64" s="19">
        <f>IFERROR(AR60/AR62,"")</f>
        <v/>
      </c>
      <c r="AS64" s="19">
        <f>IFERROR(AS60/AS62,"")</f>
        <v/>
      </c>
      <c r="AT64" s="19">
        <f>IFERROR(AT60/AT62,"")</f>
        <v/>
      </c>
    </row>
    <row r="65">
      <c r="D65" s="8" t="inlineStr">
        <is>
          <t>Reconciliation: variance vs. as-reported</t>
        </is>
      </c>
      <c r="G65" s="41">
        <f>IF(_reported!G18="","",G64-_reported!G18)</f>
        <v/>
      </c>
      <c r="H65" s="41">
        <f>IF(_reported!H18="","",H64-_reported!H18)</f>
        <v/>
      </c>
      <c r="I65" s="41">
        <f>IF(_reported!I18="","",I64-_reported!I18)</f>
        <v/>
      </c>
      <c r="J65" s="41">
        <f>IF(_reported!J18="","",J64-_reported!J18)</f>
        <v/>
      </c>
      <c r="K65" s="41">
        <f>IF(_reported!K18="","",K64-_reported!K18)</f>
        <v/>
      </c>
      <c r="L65" s="41">
        <f>IF(_reported!L18="","",L64-_reported!L18)</f>
        <v/>
      </c>
      <c r="M65" s="41">
        <f>IF(_reported!M18="","",M64-_reported!M18)</f>
        <v/>
      </c>
      <c r="N65" s="41">
        <f>IF(_reported!N18="","",N64-_reported!N18)</f>
        <v/>
      </c>
      <c r="O65" s="41">
        <f>IF(_reported!O18="","",O64-_reported!O18)</f>
        <v/>
      </c>
      <c r="P65" s="41">
        <f>IF(_reported!P18="","",P64-_reported!P18)</f>
        <v/>
      </c>
      <c r="Q65" s="41">
        <f>IF(_reported!Q18="","",Q64-_reported!Q18)</f>
        <v/>
      </c>
      <c r="R65" s="41">
        <f>IF(_reported!R18="","",R64-_reported!R18)</f>
        <v/>
      </c>
      <c r="S65" s="41">
        <f>IF(_reported!S18="","",S64-_reported!S18)</f>
        <v/>
      </c>
      <c r="T65" s="41">
        <f>IF(_reported!T18="","",T64-_reported!T18)</f>
        <v/>
      </c>
      <c r="U65" s="41">
        <f>IF(_reported!U18="","",U64-_reported!U18)</f>
        <v/>
      </c>
      <c r="V65" s="41">
        <f>IF(_reported!V18="","",V64-_reported!V18)</f>
        <v/>
      </c>
      <c r="W65" s="41">
        <f>IF(_reported!W18="","",W64-_reported!W18)</f>
        <v/>
      </c>
      <c r="X65" s="41">
        <f>IF(_reported!X18="","",X64-_reported!X18)</f>
        <v/>
      </c>
      <c r="Y65" s="41">
        <f>IF(_reported!Y18="","",Y64-_reported!Y18)</f>
        <v/>
      </c>
      <c r="Z65" s="41">
        <f>IF(_reported!Z18="","",Z64-_reported!Z18)</f>
        <v/>
      </c>
      <c r="AA65" s="41">
        <f>IF(_reported!AA18="","",AA64-_reported!AA18)</f>
        <v/>
      </c>
      <c r="AB65" s="41">
        <f>IF(_reported!AB18="","",AB64-_reported!AB18)</f>
        <v/>
      </c>
      <c r="AC65" s="41">
        <f>IF(_reported!AC18="","",AC64-_reported!AC18)</f>
        <v/>
      </c>
      <c r="AD65" s="41">
        <f>IF(_reported!AD18="","",AD64-_reported!AD18)</f>
        <v/>
      </c>
      <c r="AE65" s="41">
        <f>IF(_reported!AE18="","",AE64-_reported!AE18)</f>
        <v/>
      </c>
      <c r="AF65" s="41">
        <f>IF(_reported!AF18="","",AF64-_reported!AF18)</f>
        <v/>
      </c>
      <c r="AG65" s="41">
        <f>IF(_reported!AG18="","",AG64-_reported!AG18)</f>
        <v/>
      </c>
      <c r="AH65" s="41">
        <f>IF(_reported!AH18="","",AH64-_reported!AH18)</f>
        <v/>
      </c>
      <c r="AI65" s="41">
        <f>IF(_reported!AI18="","",AI64-_reported!AI18)</f>
        <v/>
      </c>
      <c r="AK65" s="41">
        <f>IF(_reported!AK18="","",AK64-_reported!AK18)</f>
        <v/>
      </c>
      <c r="AL65" s="41">
        <f>IF(_reported!AL18="","",AL64-_reported!AL18)</f>
        <v/>
      </c>
      <c r="AM65" s="41">
        <f>IF(_reported!AM18="","",AM64-_reported!AM18)</f>
        <v/>
      </c>
      <c r="AN65" s="41">
        <f>IF(_reported!AN18="","",AN64-_reported!AN18)</f>
        <v/>
      </c>
      <c r="AO65" s="41">
        <f>IF(_reported!AO18="","",AO64-_reported!AO18)</f>
        <v/>
      </c>
      <c r="AP65" s="42">
        <f>AA65+AB65+AC65+AD65</f>
        <v/>
      </c>
      <c r="AQ65" s="42">
        <f>AE65+AF65+AG65+AH65</f>
        <v/>
      </c>
      <c r="AR65" s="41">
        <f>IF(_reported!AR18="","",AR64-_reported!AR18)</f>
        <v/>
      </c>
      <c r="AS65" s="41">
        <f>IF(_reported!AS18="","",AS64-_reported!AS18)</f>
        <v/>
      </c>
      <c r="AT65" s="41">
        <f>IF(_reported!AT18="","",AT64-_reported!AT18)</f>
        <v/>
      </c>
    </row>
    <row r="66">
      <c r="A66" s="17" t="inlineStr">
        <is>
          <t>x</t>
        </is>
      </c>
      <c r="B66" s="13" t="inlineStr">
        <is>
          <t>EPS — Diluted</t>
        </is>
      </c>
      <c r="G66" s="19">
        <f>IFERROR(G61/G63,"")</f>
        <v/>
      </c>
      <c r="H66" s="19">
        <f>IFERROR(H61/H63,"")</f>
        <v/>
      </c>
      <c r="I66" s="19">
        <f>IFERROR(I61/I63,"")</f>
        <v/>
      </c>
      <c r="J66" s="19">
        <f>IFERROR(J61/J63,"")</f>
        <v/>
      </c>
      <c r="K66" s="19">
        <f>IFERROR(K61/K63,"")</f>
        <v/>
      </c>
      <c r="L66" s="19">
        <f>IFERROR(L61/L63,"")</f>
        <v/>
      </c>
      <c r="M66" s="19">
        <f>IFERROR(M61/M63,"")</f>
        <v/>
      </c>
      <c r="N66" s="19">
        <f>IFERROR(N61/N63,"")</f>
        <v/>
      </c>
      <c r="O66" s="19">
        <f>IFERROR(O61/O63,"")</f>
        <v/>
      </c>
      <c r="P66" s="19">
        <f>IFERROR(P61/P63,"")</f>
        <v/>
      </c>
      <c r="Q66" s="19">
        <f>IFERROR(Q61/Q63,"")</f>
        <v/>
      </c>
      <c r="R66" s="19">
        <f>IFERROR(R61/R63,"")</f>
        <v/>
      </c>
      <c r="S66" s="19">
        <f>IFERROR(S61/S63,"")</f>
        <v/>
      </c>
      <c r="T66" s="19">
        <f>IFERROR(T61/T63,"")</f>
        <v/>
      </c>
      <c r="U66" s="19">
        <f>IFERROR(U61/U63,"")</f>
        <v/>
      </c>
      <c r="V66" s="19">
        <f>IFERROR(V61/V63,"")</f>
        <v/>
      </c>
      <c r="W66" s="19">
        <f>IFERROR(W61/W63,"")</f>
        <v/>
      </c>
      <c r="X66" s="19">
        <f>IFERROR(X61/X63,"")</f>
        <v/>
      </c>
      <c r="Y66" s="19">
        <f>IFERROR(Y61/Y63,"")</f>
        <v/>
      </c>
      <c r="Z66" s="19">
        <f>IFERROR(Z61/Z63,"")</f>
        <v/>
      </c>
      <c r="AA66" s="19">
        <f>IFERROR(AA61/AA63,"")</f>
        <v/>
      </c>
      <c r="AB66" s="19">
        <f>IFERROR(AB61/AB63,"")</f>
        <v/>
      </c>
      <c r="AC66" s="19">
        <f>IFERROR(AC61/AC63,"")</f>
        <v/>
      </c>
      <c r="AD66" s="19">
        <f>IFERROR(AD61/AD63,"")</f>
        <v/>
      </c>
      <c r="AE66" s="19">
        <f>IFERROR(AE61/AE63,"")</f>
        <v/>
      </c>
      <c r="AF66" s="19">
        <f>IFERROR(AF61/AF63,"")</f>
        <v/>
      </c>
      <c r="AG66" s="19">
        <f>IFERROR(AG61/AG63,"")</f>
        <v/>
      </c>
      <c r="AH66" s="19">
        <f>IFERROR(AH61/AH63,"")</f>
        <v/>
      </c>
      <c r="AI66" s="19">
        <f>IFERROR(AI61/AI63,"")</f>
        <v/>
      </c>
      <c r="AK66" s="19">
        <f>IFERROR(AK61/AK63,"")</f>
        <v/>
      </c>
      <c r="AL66" s="19">
        <f>IFERROR(AL61/AL63,"")</f>
        <v/>
      </c>
      <c r="AM66" s="19">
        <f>IFERROR(AM61/AM63,"")</f>
        <v/>
      </c>
      <c r="AN66" s="19">
        <f>IFERROR(AN61/AN63,"")</f>
        <v/>
      </c>
      <c r="AO66" s="19">
        <f>IFERROR(AO61/AO63,"")</f>
        <v/>
      </c>
      <c r="AP66" s="19">
        <f>IFERROR(AP61/AP63,"")</f>
        <v/>
      </c>
      <c r="AQ66" s="19">
        <f>IFERROR(AQ61/AQ63,"")</f>
        <v/>
      </c>
      <c r="AR66" s="19">
        <f>IFERROR(AR61/AR63,"")</f>
        <v/>
      </c>
      <c r="AS66" s="19">
        <f>IFERROR(AS61/AS63,"")</f>
        <v/>
      </c>
      <c r="AT66" s="19">
        <f>IFERROR(AT61/AT63,"")</f>
        <v/>
      </c>
    </row>
    <row r="67">
      <c r="D67" s="8" t="inlineStr">
        <is>
          <t>Reconciliation: variance vs. as-reported</t>
        </is>
      </c>
      <c r="G67" s="41">
        <f>IF(_reported!G19="","",G66-_reported!G19)</f>
        <v/>
      </c>
      <c r="H67" s="41">
        <f>IF(_reported!H19="","",H66-_reported!H19)</f>
        <v/>
      </c>
      <c r="I67" s="41">
        <f>IF(_reported!I19="","",I66-_reported!I19)</f>
        <v/>
      </c>
      <c r="J67" s="41">
        <f>IF(_reported!J19="","",J66-_reported!J19)</f>
        <v/>
      </c>
      <c r="K67" s="41">
        <f>IF(_reported!K19="","",K66-_reported!K19)</f>
        <v/>
      </c>
      <c r="L67" s="41">
        <f>IF(_reported!L19="","",L66-_reported!L19)</f>
        <v/>
      </c>
      <c r="M67" s="41">
        <f>IF(_reported!M19="","",M66-_reported!M19)</f>
        <v/>
      </c>
      <c r="N67" s="41">
        <f>IF(_reported!N19="","",N66-_reported!N19)</f>
        <v/>
      </c>
      <c r="O67" s="41">
        <f>IF(_reported!O19="","",O66-_reported!O19)</f>
        <v/>
      </c>
      <c r="P67" s="41">
        <f>IF(_reported!P19="","",P66-_reported!P19)</f>
        <v/>
      </c>
      <c r="Q67" s="41">
        <f>IF(_reported!Q19="","",Q66-_reported!Q19)</f>
        <v/>
      </c>
      <c r="R67" s="41">
        <f>IF(_reported!R19="","",R66-_reported!R19)</f>
        <v/>
      </c>
      <c r="S67" s="41">
        <f>IF(_reported!S19="","",S66-_reported!S19)</f>
        <v/>
      </c>
      <c r="T67" s="41">
        <f>IF(_reported!T19="","",T66-_reported!T19)</f>
        <v/>
      </c>
      <c r="U67" s="41">
        <f>IF(_reported!U19="","",U66-_reported!U19)</f>
        <v/>
      </c>
      <c r="V67" s="41">
        <f>IF(_reported!V19="","",V66-_reported!V19)</f>
        <v/>
      </c>
      <c r="W67" s="41">
        <f>IF(_reported!W19="","",W66-_reported!W19)</f>
        <v/>
      </c>
      <c r="X67" s="41">
        <f>IF(_reported!X19="","",X66-_reported!X19)</f>
        <v/>
      </c>
      <c r="Y67" s="41">
        <f>IF(_reported!Y19="","",Y66-_reported!Y19)</f>
        <v/>
      </c>
      <c r="Z67" s="41">
        <f>IF(_reported!Z19="","",Z66-_reported!Z19)</f>
        <v/>
      </c>
      <c r="AA67" s="41">
        <f>IF(_reported!AA19="","",AA66-_reported!AA19)</f>
        <v/>
      </c>
      <c r="AB67" s="41">
        <f>IF(_reported!AB19="","",AB66-_reported!AB19)</f>
        <v/>
      </c>
      <c r="AC67" s="41">
        <f>IF(_reported!AC19="","",AC66-_reported!AC19)</f>
        <v/>
      </c>
      <c r="AD67" s="41">
        <f>IF(_reported!AD19="","",AD66-_reported!AD19)</f>
        <v/>
      </c>
      <c r="AE67" s="41">
        <f>IF(_reported!AE19="","",AE66-_reported!AE19)</f>
        <v/>
      </c>
      <c r="AF67" s="41">
        <f>IF(_reported!AF19="","",AF66-_reported!AF19)</f>
        <v/>
      </c>
      <c r="AG67" s="41">
        <f>IF(_reported!AG19="","",AG66-_reported!AG19)</f>
        <v/>
      </c>
      <c r="AH67" s="41">
        <f>IF(_reported!AH19="","",AH66-_reported!AH19)</f>
        <v/>
      </c>
      <c r="AI67" s="41">
        <f>IF(_reported!AI19="","",AI66-_reported!AI19)</f>
        <v/>
      </c>
      <c r="AK67" s="41">
        <f>IF(_reported!AK19="","",AK66-_reported!AK19)</f>
        <v/>
      </c>
      <c r="AL67" s="41">
        <f>IF(_reported!AL19="","",AL66-_reported!AL19)</f>
        <v/>
      </c>
      <c r="AM67" s="41">
        <f>IF(_reported!AM19="","",AM66-_reported!AM19)</f>
        <v/>
      </c>
      <c r="AN67" s="41">
        <f>IF(_reported!AN19="","",AN66-_reported!AN19)</f>
        <v/>
      </c>
      <c r="AO67" s="41">
        <f>IF(_reported!AO19="","",AO66-_reported!AO19)</f>
        <v/>
      </c>
      <c r="AP67" s="42">
        <f>AA67+AB67+AC67+AD67</f>
        <v/>
      </c>
      <c r="AQ67" s="42">
        <f>AE67+AF67+AG67+AH67</f>
        <v/>
      </c>
      <c r="AR67" s="41">
        <f>IF(_reported!AR19="","",AR66-_reported!AR19)</f>
        <v/>
      </c>
      <c r="AS67" s="41">
        <f>IF(_reported!AS19="","",AS66-_reported!AS19)</f>
        <v/>
      </c>
      <c r="AT67" s="41">
        <f>IF(_reported!AT19="","",AT66-_reported!AT19)</f>
        <v/>
      </c>
    </row>
    <row r="68"/>
    <row r="69"/>
    <row r="70">
      <c r="B70" s="7" t="inlineStr">
        <is>
          <t>Ratios &amp; Assumptions</t>
        </is>
      </c>
      <c r="C70" s="7" t="n"/>
      <c r="D70" s="7" t="n"/>
      <c r="E70" s="7" t="n"/>
      <c r="F70" s="7" t="n"/>
      <c r="G70" s="7" t="n"/>
      <c r="H70" s="7" t="n"/>
      <c r="I70" s="7" t="n"/>
      <c r="J70" s="7" t="n"/>
      <c r="K70" s="7" t="n"/>
      <c r="L70" s="7" t="n"/>
      <c r="M70" s="7" t="n"/>
      <c r="N70" s="7" t="n"/>
      <c r="O70" s="7" t="n"/>
      <c r="P70" s="7" t="n"/>
      <c r="Q70" s="7" t="n"/>
      <c r="R70" s="7" t="n"/>
      <c r="S70" s="7" t="n"/>
      <c r="T70" s="7" t="n"/>
      <c r="U70" s="7" t="n"/>
      <c r="V70" s="7" t="n"/>
      <c r="W70" s="7" t="n"/>
      <c r="X70" s="7" t="n"/>
      <c r="Y70" s="7" t="n"/>
      <c r="Z70" s="7" t="n"/>
      <c r="AA70" s="7" t="n"/>
      <c r="AB70" s="7" t="n"/>
      <c r="AC70" s="7" t="n"/>
      <c r="AD70" s="7" t="n"/>
      <c r="AE70" s="7" t="n"/>
      <c r="AF70" s="7" t="n"/>
      <c r="AG70" s="7" t="n"/>
      <c r="AH70" s="7" t="n"/>
      <c r="AI70" s="7" t="n"/>
      <c r="AK70" s="7" t="n"/>
      <c r="AL70" s="7" t="n"/>
      <c r="AM70" s="7" t="n"/>
      <c r="AN70" s="7" t="n"/>
      <c r="AO70" s="7" t="n"/>
      <c r="AP70" s="7" t="n"/>
      <c r="AQ70" s="7" t="n"/>
      <c r="AR70" s="7" t="n"/>
      <c r="AS70" s="7" t="n"/>
      <c r="AT70" s="7" t="n"/>
    </row>
    <row r="71">
      <c r="D71" s="9">
        <f>D10&amp;" (% of Total Revenue)"</f>
        <v/>
      </c>
      <c r="G71" s="46">
        <f>IFERROR(G10/G32,"")</f>
        <v/>
      </c>
      <c r="H71" s="46">
        <f>IFERROR(H10/H32,"")</f>
        <v/>
      </c>
      <c r="I71" s="46">
        <f>IFERROR(I10/I32,"")</f>
        <v/>
      </c>
      <c r="J71" s="46">
        <f>IFERROR(J10/J32,"")</f>
        <v/>
      </c>
      <c r="K71" s="46">
        <f>IFERROR(K10/K32,"")</f>
        <v/>
      </c>
      <c r="L71" s="46">
        <f>IFERROR(L10/L32,"")</f>
        <v/>
      </c>
      <c r="M71" s="46">
        <f>IFERROR(M10/M32,"")</f>
        <v/>
      </c>
      <c r="N71" s="46">
        <f>IFERROR(N10/N32,"")</f>
        <v/>
      </c>
      <c r="O71" s="46">
        <f>IFERROR(O10/O32,"")</f>
        <v/>
      </c>
      <c r="P71" s="46">
        <f>IFERROR(P10/P32,"")</f>
        <v/>
      </c>
      <c r="Q71" s="46">
        <f>IFERROR(Q10/Q32,"")</f>
        <v/>
      </c>
      <c r="R71" s="46">
        <f>IFERROR(R10/R32,"")</f>
        <v/>
      </c>
      <c r="S71" s="46">
        <f>IFERROR(S10/S32,"")</f>
        <v/>
      </c>
      <c r="T71" s="46">
        <f>IFERROR(T10/T32,"")</f>
        <v/>
      </c>
      <c r="U71" s="46">
        <f>IFERROR(U10/U32,"")</f>
        <v/>
      </c>
      <c r="V71" s="46">
        <f>IFERROR(V10/V32,"")</f>
        <v/>
      </c>
      <c r="W71" s="46">
        <f>IFERROR(W10/W32,"")</f>
        <v/>
      </c>
      <c r="X71" s="46">
        <f>IFERROR(X10/X32,"")</f>
        <v/>
      </c>
      <c r="Y71" s="46">
        <f>IFERROR(Y10/Y32,"")</f>
        <v/>
      </c>
      <c r="Z71" s="46">
        <f>IFERROR(Z10/Z32,"")</f>
        <v/>
      </c>
      <c r="AA71" s="46">
        <f>IFERROR(AA10/AA32,"")</f>
        <v/>
      </c>
      <c r="AB71" s="46">
        <f>IFERROR(AB10/AB32,"")</f>
        <v/>
      </c>
      <c r="AC71" s="46">
        <f>IFERROR(AC10/AC32,"")</f>
        <v/>
      </c>
      <c r="AD71" s="46">
        <f>IFERROR(AD10/AD32,"")</f>
        <v/>
      </c>
      <c r="AE71" s="46">
        <f>IFERROR(AE10/AE32,"")</f>
        <v/>
      </c>
      <c r="AF71" s="46">
        <f>IFERROR(AF10/AF32,"")</f>
        <v/>
      </c>
      <c r="AG71" s="46">
        <f>IFERROR(AG10/AG32,"")</f>
        <v/>
      </c>
      <c r="AH71" s="46">
        <f>IFERROR(AH10/AH32,"")</f>
        <v/>
      </c>
      <c r="AI71" s="46">
        <f>IFERROR(AI10/AI32,"")</f>
        <v/>
      </c>
      <c r="AK71" s="46">
        <f>IFERROR(AK10/AK32,"")</f>
        <v/>
      </c>
      <c r="AL71" s="46">
        <f>IFERROR(AL10/AL32,"")</f>
        <v/>
      </c>
      <c r="AM71" s="46">
        <f>IFERROR(AM10/AM32,"")</f>
        <v/>
      </c>
      <c r="AN71" s="46">
        <f>IFERROR(AN10/AN32,"")</f>
        <v/>
      </c>
      <c r="AO71" s="46">
        <f>IFERROR(AO10/AO32,"")</f>
        <v/>
      </c>
      <c r="AP71" s="46">
        <f>AA71+AB71+AC71+AD71</f>
        <v/>
      </c>
      <c r="AQ71" s="46">
        <f>AE71+AF71+AG71+AH71</f>
        <v/>
      </c>
      <c r="AR71" s="46">
        <f>IFERROR(AR10/AR32,"")</f>
        <v/>
      </c>
      <c r="AS71" s="46">
        <f>IFERROR(AS10/AS32,"")</f>
        <v/>
      </c>
      <c r="AT71" s="46">
        <f>IFERROR(AT10/AT32,"")</f>
        <v/>
      </c>
    </row>
    <row r="72">
      <c r="D72" s="9">
        <f>D11&amp;" (% of Total Revenue)"</f>
        <v/>
      </c>
      <c r="G72" s="46">
        <f>IFERROR(G11/G32,"")</f>
        <v/>
      </c>
      <c r="H72" s="46">
        <f>IFERROR(H11/H32,"")</f>
        <v/>
      </c>
      <c r="I72" s="46">
        <f>IFERROR(I11/I32,"")</f>
        <v/>
      </c>
      <c r="J72" s="46">
        <f>IFERROR(J11/J32,"")</f>
        <v/>
      </c>
      <c r="K72" s="46">
        <f>IFERROR(K11/K32,"")</f>
        <v/>
      </c>
      <c r="L72" s="46">
        <f>IFERROR(L11/L32,"")</f>
        <v/>
      </c>
      <c r="M72" s="46">
        <f>IFERROR(M11/M32,"")</f>
        <v/>
      </c>
      <c r="N72" s="46">
        <f>IFERROR(N11/N32,"")</f>
        <v/>
      </c>
      <c r="O72" s="46">
        <f>IFERROR(O11/O32,"")</f>
        <v/>
      </c>
      <c r="P72" s="46">
        <f>IFERROR(P11/P32,"")</f>
        <v/>
      </c>
      <c r="Q72" s="46">
        <f>IFERROR(Q11/Q32,"")</f>
        <v/>
      </c>
      <c r="R72" s="46">
        <f>IFERROR(R11/R32,"")</f>
        <v/>
      </c>
      <c r="S72" s="46">
        <f>IFERROR(S11/S32,"")</f>
        <v/>
      </c>
      <c r="T72" s="46">
        <f>IFERROR(T11/T32,"")</f>
        <v/>
      </c>
      <c r="U72" s="46">
        <f>IFERROR(U11/U32,"")</f>
        <v/>
      </c>
      <c r="V72" s="46">
        <f>IFERROR(V11/V32,"")</f>
        <v/>
      </c>
      <c r="W72" s="46">
        <f>IFERROR(W11/W32,"")</f>
        <v/>
      </c>
      <c r="X72" s="46">
        <f>IFERROR(X11/X32,"")</f>
        <v/>
      </c>
      <c r="Y72" s="46">
        <f>IFERROR(Y11/Y32,"")</f>
        <v/>
      </c>
      <c r="Z72" s="46">
        <f>IFERROR(Z11/Z32,"")</f>
        <v/>
      </c>
      <c r="AA72" s="46">
        <f>IFERROR(AA11/AA32,"")</f>
        <v/>
      </c>
      <c r="AB72" s="46">
        <f>IFERROR(AB11/AB32,"")</f>
        <v/>
      </c>
      <c r="AC72" s="46">
        <f>IFERROR(AC11/AC32,"")</f>
        <v/>
      </c>
      <c r="AD72" s="46">
        <f>IFERROR(AD11/AD32,"")</f>
        <v/>
      </c>
      <c r="AE72" s="46">
        <f>IFERROR(AE11/AE32,"")</f>
        <v/>
      </c>
      <c r="AF72" s="46">
        <f>IFERROR(AF11/AF32,"")</f>
        <v/>
      </c>
      <c r="AG72" s="46">
        <f>IFERROR(AG11/AG32,"")</f>
        <v/>
      </c>
      <c r="AH72" s="46">
        <f>IFERROR(AH11/AH32,"")</f>
        <v/>
      </c>
      <c r="AI72" s="46">
        <f>IFERROR(AI11/AI32,"")</f>
        <v/>
      </c>
      <c r="AK72" s="46">
        <f>IFERROR(AK11/AK32,"")</f>
        <v/>
      </c>
      <c r="AL72" s="46">
        <f>IFERROR(AL11/AL32,"")</f>
        <v/>
      </c>
      <c r="AM72" s="46">
        <f>IFERROR(AM11/AM32,"")</f>
        <v/>
      </c>
      <c r="AN72" s="46">
        <f>IFERROR(AN11/AN32,"")</f>
        <v/>
      </c>
      <c r="AO72" s="46">
        <f>IFERROR(AO11/AO32,"")</f>
        <v/>
      </c>
      <c r="AP72" s="46">
        <f>AA72+AB72+AC72+AD72</f>
        <v/>
      </c>
      <c r="AQ72" s="46">
        <f>AE72+AF72+AG72+AH72</f>
        <v/>
      </c>
      <c r="AR72" s="46">
        <f>IFERROR(AR11/AR32,"")</f>
        <v/>
      </c>
      <c r="AS72" s="46">
        <f>IFERROR(AS11/AS32,"")</f>
        <v/>
      </c>
      <c r="AT72" s="46">
        <f>IFERROR(AT11/AT32,"")</f>
        <v/>
      </c>
    </row>
    <row r="73">
      <c r="D73" s="9">
        <f>D12&amp;" (% of Total Revenue)"</f>
        <v/>
      </c>
      <c r="G73" s="46">
        <f>IFERROR(G12/G32,"")</f>
        <v/>
      </c>
      <c r="H73" s="46">
        <f>IFERROR(H12/H32,"")</f>
        <v/>
      </c>
      <c r="I73" s="46">
        <f>IFERROR(I12/I32,"")</f>
        <v/>
      </c>
      <c r="J73" s="46">
        <f>IFERROR(J12/J32,"")</f>
        <v/>
      </c>
      <c r="K73" s="46">
        <f>IFERROR(K12/K32,"")</f>
        <v/>
      </c>
      <c r="L73" s="46">
        <f>IFERROR(L12/L32,"")</f>
        <v/>
      </c>
      <c r="M73" s="46">
        <f>IFERROR(M12/M32,"")</f>
        <v/>
      </c>
      <c r="N73" s="46">
        <f>IFERROR(N12/N32,"")</f>
        <v/>
      </c>
      <c r="O73" s="46">
        <f>IFERROR(O12/O32,"")</f>
        <v/>
      </c>
      <c r="P73" s="46">
        <f>IFERROR(P12/P32,"")</f>
        <v/>
      </c>
      <c r="Q73" s="46">
        <f>IFERROR(Q12/Q32,"")</f>
        <v/>
      </c>
      <c r="R73" s="46">
        <f>IFERROR(R12/R32,"")</f>
        <v/>
      </c>
      <c r="S73" s="46">
        <f>IFERROR(S12/S32,"")</f>
        <v/>
      </c>
      <c r="T73" s="46">
        <f>IFERROR(T12/T32,"")</f>
        <v/>
      </c>
      <c r="U73" s="46">
        <f>IFERROR(U12/U32,"")</f>
        <v/>
      </c>
      <c r="V73" s="46">
        <f>IFERROR(V12/V32,"")</f>
        <v/>
      </c>
      <c r="W73" s="46">
        <f>IFERROR(W12/W32,"")</f>
        <v/>
      </c>
      <c r="X73" s="46">
        <f>IFERROR(X12/X32,"")</f>
        <v/>
      </c>
      <c r="Y73" s="46">
        <f>IFERROR(Y12/Y32,"")</f>
        <v/>
      </c>
      <c r="Z73" s="46">
        <f>IFERROR(Z12/Z32,"")</f>
        <v/>
      </c>
      <c r="AA73" s="46">
        <f>IFERROR(AA12/AA32,"")</f>
        <v/>
      </c>
      <c r="AB73" s="46">
        <f>IFERROR(AB12/AB32,"")</f>
        <v/>
      </c>
      <c r="AC73" s="46">
        <f>IFERROR(AC12/AC32,"")</f>
        <v/>
      </c>
      <c r="AD73" s="46">
        <f>IFERROR(AD12/AD32,"")</f>
        <v/>
      </c>
      <c r="AE73" s="46">
        <f>IFERROR(AE12/AE32,"")</f>
        <v/>
      </c>
      <c r="AF73" s="46">
        <f>IFERROR(AF12/AF32,"")</f>
        <v/>
      </c>
      <c r="AG73" s="46">
        <f>IFERROR(AG12/AG32,"")</f>
        <v/>
      </c>
      <c r="AH73" s="46">
        <f>IFERROR(AH12/AH32,"")</f>
        <v/>
      </c>
      <c r="AI73" s="46">
        <f>IFERROR(AI12/AI32,"")</f>
        <v/>
      </c>
      <c r="AK73" s="46">
        <f>IFERROR(AK12/AK32,"")</f>
        <v/>
      </c>
      <c r="AL73" s="46">
        <f>IFERROR(AL12/AL32,"")</f>
        <v/>
      </c>
      <c r="AM73" s="46">
        <f>IFERROR(AM12/AM32,"")</f>
        <v/>
      </c>
      <c r="AN73" s="46">
        <f>IFERROR(AN12/AN32,"")</f>
        <v/>
      </c>
      <c r="AO73" s="46">
        <f>IFERROR(AO12/AO32,"")</f>
        <v/>
      </c>
      <c r="AP73" s="46">
        <f>AA73+AB73+AC73+AD73</f>
        <v/>
      </c>
      <c r="AQ73" s="46">
        <f>AE73+AF73+AG73+AH73</f>
        <v/>
      </c>
      <c r="AR73" s="46">
        <f>IFERROR(AR12/AR32,"")</f>
        <v/>
      </c>
      <c r="AS73" s="46">
        <f>IFERROR(AS12/AS32,"")</f>
        <v/>
      </c>
      <c r="AT73" s="46">
        <f>IFERROR(AT12/AT32,"")</f>
        <v/>
      </c>
    </row>
    <row r="74">
      <c r="D74" s="9">
        <f>D16&amp;" (% of Total Revenue)"</f>
        <v/>
      </c>
      <c r="G74" s="46">
        <f>IFERROR(G16/G32,"")</f>
        <v/>
      </c>
      <c r="H74" s="46">
        <f>IFERROR(H16/H32,"")</f>
        <v/>
      </c>
      <c r="I74" s="46">
        <f>IFERROR(I16/I32,"")</f>
        <v/>
      </c>
      <c r="J74" s="46">
        <f>IFERROR(J16/J32,"")</f>
        <v/>
      </c>
      <c r="K74" s="46">
        <f>IFERROR(K16/K32,"")</f>
        <v/>
      </c>
      <c r="L74" s="46">
        <f>IFERROR(L16/L32,"")</f>
        <v/>
      </c>
      <c r="M74" s="46">
        <f>IFERROR(M16/M32,"")</f>
        <v/>
      </c>
      <c r="N74" s="46">
        <f>IFERROR(N16/N32,"")</f>
        <v/>
      </c>
      <c r="O74" s="46">
        <f>IFERROR(O16/O32,"")</f>
        <v/>
      </c>
      <c r="P74" s="46">
        <f>IFERROR(P16/P32,"")</f>
        <v/>
      </c>
      <c r="Q74" s="46">
        <f>IFERROR(Q16/Q32,"")</f>
        <v/>
      </c>
      <c r="R74" s="46">
        <f>IFERROR(R16/R32,"")</f>
        <v/>
      </c>
      <c r="S74" s="46">
        <f>IFERROR(S16/S32,"")</f>
        <v/>
      </c>
      <c r="T74" s="46">
        <f>IFERROR(T16/T32,"")</f>
        <v/>
      </c>
      <c r="U74" s="46">
        <f>IFERROR(U16/U32,"")</f>
        <v/>
      </c>
      <c r="V74" s="46">
        <f>IFERROR(V16/V32,"")</f>
        <v/>
      </c>
      <c r="W74" s="46">
        <f>IFERROR(W16/W32,"")</f>
        <v/>
      </c>
      <c r="X74" s="46">
        <f>IFERROR(X16/X32,"")</f>
        <v/>
      </c>
      <c r="Y74" s="46">
        <f>IFERROR(Y16/Y32,"")</f>
        <v/>
      </c>
      <c r="Z74" s="46">
        <f>IFERROR(Z16/Z32,"")</f>
        <v/>
      </c>
      <c r="AA74" s="46">
        <f>IFERROR(AA16/AA32,"")</f>
        <v/>
      </c>
      <c r="AB74" s="46">
        <f>IFERROR(AB16/AB32,"")</f>
        <v/>
      </c>
      <c r="AC74" s="46">
        <f>IFERROR(AC16/AC32,"")</f>
        <v/>
      </c>
      <c r="AD74" s="46">
        <f>IFERROR(AD16/AD32,"")</f>
        <v/>
      </c>
      <c r="AE74" s="46">
        <f>IFERROR(AE16/AE32,"")</f>
        <v/>
      </c>
      <c r="AF74" s="46">
        <f>IFERROR(AF16/AF32,"")</f>
        <v/>
      </c>
      <c r="AG74" s="46">
        <f>IFERROR(AG16/AG32,"")</f>
        <v/>
      </c>
      <c r="AH74" s="46">
        <f>IFERROR(AH16/AH32,"")</f>
        <v/>
      </c>
      <c r="AI74" s="46">
        <f>IFERROR(AI16/AI32,"")</f>
        <v/>
      </c>
      <c r="AK74" s="46">
        <f>IFERROR(AK16/AK32,"")</f>
        <v/>
      </c>
      <c r="AL74" s="46">
        <f>IFERROR(AL16/AL32,"")</f>
        <v/>
      </c>
      <c r="AM74" s="46">
        <f>IFERROR(AM16/AM32,"")</f>
        <v/>
      </c>
      <c r="AN74" s="46">
        <f>IFERROR(AN16/AN32,"")</f>
        <v/>
      </c>
      <c r="AO74" s="46">
        <f>IFERROR(AO16/AO32,"")</f>
        <v/>
      </c>
      <c r="AP74" s="46">
        <f>AA74+AB74+AC74+AD74</f>
        <v/>
      </c>
      <c r="AQ74" s="46">
        <f>AE74+AF74+AG74+AH74</f>
        <v/>
      </c>
      <c r="AR74" s="46">
        <f>IFERROR(AR16/AR32,"")</f>
        <v/>
      </c>
      <c r="AS74" s="46">
        <f>IFERROR(AS16/AS32,"")</f>
        <v/>
      </c>
      <c r="AT74" s="46">
        <f>IFERROR(AT16/AT32,"")</f>
        <v/>
      </c>
    </row>
    <row r="75">
      <c r="D75" s="9">
        <f>D17&amp;" (% of Total Revenue)"</f>
        <v/>
      </c>
      <c r="G75" s="46">
        <f>IFERROR(G17/G32,"")</f>
        <v/>
      </c>
      <c r="H75" s="46">
        <f>IFERROR(H17/H32,"")</f>
        <v/>
      </c>
      <c r="I75" s="46">
        <f>IFERROR(I17/I32,"")</f>
        <v/>
      </c>
      <c r="J75" s="46">
        <f>IFERROR(J17/J32,"")</f>
        <v/>
      </c>
      <c r="K75" s="46">
        <f>IFERROR(K17/K32,"")</f>
        <v/>
      </c>
      <c r="L75" s="46">
        <f>IFERROR(L17/L32,"")</f>
        <v/>
      </c>
      <c r="M75" s="46">
        <f>IFERROR(M17/M32,"")</f>
        <v/>
      </c>
      <c r="N75" s="46">
        <f>IFERROR(N17/N32,"")</f>
        <v/>
      </c>
      <c r="O75" s="46">
        <f>IFERROR(O17/O32,"")</f>
        <v/>
      </c>
      <c r="P75" s="46">
        <f>IFERROR(P17/P32,"")</f>
        <v/>
      </c>
      <c r="Q75" s="46">
        <f>IFERROR(Q17/Q32,"")</f>
        <v/>
      </c>
      <c r="R75" s="46">
        <f>IFERROR(R17/R32,"")</f>
        <v/>
      </c>
      <c r="S75" s="46">
        <f>IFERROR(S17/S32,"")</f>
        <v/>
      </c>
      <c r="T75" s="46">
        <f>IFERROR(T17/T32,"")</f>
        <v/>
      </c>
      <c r="U75" s="46">
        <f>IFERROR(U17/U32,"")</f>
        <v/>
      </c>
      <c r="V75" s="46">
        <f>IFERROR(V17/V32,"")</f>
        <v/>
      </c>
      <c r="W75" s="46">
        <f>IFERROR(W17/W32,"")</f>
        <v/>
      </c>
      <c r="X75" s="46">
        <f>IFERROR(X17/X32,"")</f>
        <v/>
      </c>
      <c r="Y75" s="46">
        <f>IFERROR(Y17/Y32,"")</f>
        <v/>
      </c>
      <c r="Z75" s="46">
        <f>IFERROR(Z17/Z32,"")</f>
        <v/>
      </c>
      <c r="AA75" s="46">
        <f>IFERROR(AA17/AA32,"")</f>
        <v/>
      </c>
      <c r="AB75" s="46">
        <f>IFERROR(AB17/AB32,"")</f>
        <v/>
      </c>
      <c r="AC75" s="46">
        <f>IFERROR(AC17/AC32,"")</f>
        <v/>
      </c>
      <c r="AD75" s="46">
        <f>IFERROR(AD17/AD32,"")</f>
        <v/>
      </c>
      <c r="AE75" s="46">
        <f>IFERROR(AE17/AE32,"")</f>
        <v/>
      </c>
      <c r="AF75" s="46">
        <f>IFERROR(AF17/AF32,"")</f>
        <v/>
      </c>
      <c r="AG75" s="46">
        <f>IFERROR(AG17/AG32,"")</f>
        <v/>
      </c>
      <c r="AH75" s="46">
        <f>IFERROR(AH17/AH32,"")</f>
        <v/>
      </c>
      <c r="AI75" s="46">
        <f>IFERROR(AI17/AI32,"")</f>
        <v/>
      </c>
      <c r="AK75" s="46">
        <f>IFERROR(AK17/AK32,"")</f>
        <v/>
      </c>
      <c r="AL75" s="46">
        <f>IFERROR(AL17/AL32,"")</f>
        <v/>
      </c>
      <c r="AM75" s="46">
        <f>IFERROR(AM17/AM32,"")</f>
        <v/>
      </c>
      <c r="AN75" s="46">
        <f>IFERROR(AN17/AN32,"")</f>
        <v/>
      </c>
      <c r="AO75" s="46">
        <f>IFERROR(AO17/AO32,"")</f>
        <v/>
      </c>
      <c r="AP75" s="46">
        <f>AA75+AB75+AC75+AD75</f>
        <v/>
      </c>
      <c r="AQ75" s="46">
        <f>AE75+AF75+AG75+AH75</f>
        <v/>
      </c>
      <c r="AR75" s="46">
        <f>IFERROR(AR17/AR32,"")</f>
        <v/>
      </c>
      <c r="AS75" s="46">
        <f>IFERROR(AS17/AS32,"")</f>
        <v/>
      </c>
      <c r="AT75" s="46">
        <f>IFERROR(AT17/AT32,"")</f>
        <v/>
      </c>
    </row>
    <row r="76">
      <c r="D76" s="9">
        <f>D18&amp;" (% of Total Revenue)"</f>
        <v/>
      </c>
      <c r="G76" s="46">
        <f>IFERROR(G18/G32,"")</f>
        <v/>
      </c>
      <c r="H76" s="46">
        <f>IFERROR(H18/H32,"")</f>
        <v/>
      </c>
      <c r="I76" s="46">
        <f>IFERROR(I18/I32,"")</f>
        <v/>
      </c>
      <c r="J76" s="46">
        <f>IFERROR(J18/J32,"")</f>
        <v/>
      </c>
      <c r="K76" s="46">
        <f>IFERROR(K18/K32,"")</f>
        <v/>
      </c>
      <c r="L76" s="46">
        <f>IFERROR(L18/L32,"")</f>
        <v/>
      </c>
      <c r="M76" s="46">
        <f>IFERROR(M18/M32,"")</f>
        <v/>
      </c>
      <c r="N76" s="46">
        <f>IFERROR(N18/N32,"")</f>
        <v/>
      </c>
      <c r="O76" s="46">
        <f>IFERROR(O18/O32,"")</f>
        <v/>
      </c>
      <c r="P76" s="46">
        <f>IFERROR(P18/P32,"")</f>
        <v/>
      </c>
      <c r="Q76" s="46">
        <f>IFERROR(Q18/Q32,"")</f>
        <v/>
      </c>
      <c r="R76" s="46">
        <f>IFERROR(R18/R32,"")</f>
        <v/>
      </c>
      <c r="S76" s="46">
        <f>IFERROR(S18/S32,"")</f>
        <v/>
      </c>
      <c r="T76" s="46">
        <f>IFERROR(T18/T32,"")</f>
        <v/>
      </c>
      <c r="U76" s="46">
        <f>IFERROR(U18/U32,"")</f>
        <v/>
      </c>
      <c r="V76" s="46">
        <f>IFERROR(V18/V32,"")</f>
        <v/>
      </c>
      <c r="W76" s="46">
        <f>IFERROR(W18/W32,"")</f>
        <v/>
      </c>
      <c r="X76" s="46">
        <f>IFERROR(X18/X32,"")</f>
        <v/>
      </c>
      <c r="Y76" s="46">
        <f>IFERROR(Y18/Y32,"")</f>
        <v/>
      </c>
      <c r="Z76" s="46">
        <f>IFERROR(Z18/Z32,"")</f>
        <v/>
      </c>
      <c r="AA76" s="46">
        <f>IFERROR(AA18/AA32,"")</f>
        <v/>
      </c>
      <c r="AB76" s="46">
        <f>IFERROR(AB18/AB32,"")</f>
        <v/>
      </c>
      <c r="AC76" s="46">
        <f>IFERROR(AC18/AC32,"")</f>
        <v/>
      </c>
      <c r="AD76" s="46">
        <f>IFERROR(AD18/AD32,"")</f>
        <v/>
      </c>
      <c r="AE76" s="46">
        <f>IFERROR(AE18/AE32,"")</f>
        <v/>
      </c>
      <c r="AF76" s="46">
        <f>IFERROR(AF18/AF32,"")</f>
        <v/>
      </c>
      <c r="AG76" s="46">
        <f>IFERROR(AG18/AG32,"")</f>
        <v/>
      </c>
      <c r="AH76" s="46">
        <f>IFERROR(AH18/AH32,"")</f>
        <v/>
      </c>
      <c r="AI76" s="46">
        <f>IFERROR(AI18/AI32,"")</f>
        <v/>
      </c>
      <c r="AK76" s="46">
        <f>IFERROR(AK18/AK32,"")</f>
        <v/>
      </c>
      <c r="AL76" s="46">
        <f>IFERROR(AL18/AL32,"")</f>
        <v/>
      </c>
      <c r="AM76" s="46">
        <f>IFERROR(AM18/AM32,"")</f>
        <v/>
      </c>
      <c r="AN76" s="46">
        <f>IFERROR(AN18/AN32,"")</f>
        <v/>
      </c>
      <c r="AO76" s="46">
        <f>IFERROR(AO18/AO32,"")</f>
        <v/>
      </c>
      <c r="AP76" s="46">
        <f>AA76+AB76+AC76+AD76</f>
        <v/>
      </c>
      <c r="AQ76" s="46">
        <f>AE76+AF76+AG76+AH76</f>
        <v/>
      </c>
      <c r="AR76" s="46">
        <f>IFERROR(AR18/AR32,"")</f>
        <v/>
      </c>
      <c r="AS76" s="46">
        <f>IFERROR(AS18/AS32,"")</f>
        <v/>
      </c>
      <c r="AT76" s="46">
        <f>IFERROR(AT18/AT32,"")</f>
        <v/>
      </c>
    </row>
    <row r="77">
      <c r="D77" s="9">
        <f>D19&amp;" (% of Total Revenue)"</f>
        <v/>
      </c>
      <c r="G77" s="46">
        <f>IFERROR(G19/G32,"")</f>
        <v/>
      </c>
      <c r="H77" s="46">
        <f>IFERROR(H19/H32,"")</f>
        <v/>
      </c>
      <c r="I77" s="46">
        <f>IFERROR(I19/I32,"")</f>
        <v/>
      </c>
      <c r="J77" s="46">
        <f>IFERROR(J19/J32,"")</f>
        <v/>
      </c>
      <c r="K77" s="46">
        <f>IFERROR(K19/K32,"")</f>
        <v/>
      </c>
      <c r="L77" s="46">
        <f>IFERROR(L19/L32,"")</f>
        <v/>
      </c>
      <c r="M77" s="46">
        <f>IFERROR(M19/M32,"")</f>
        <v/>
      </c>
      <c r="N77" s="46">
        <f>IFERROR(N19/N32,"")</f>
        <v/>
      </c>
      <c r="O77" s="46">
        <f>IFERROR(O19/O32,"")</f>
        <v/>
      </c>
      <c r="P77" s="46">
        <f>IFERROR(P19/P32,"")</f>
        <v/>
      </c>
      <c r="Q77" s="46">
        <f>IFERROR(Q19/Q32,"")</f>
        <v/>
      </c>
      <c r="R77" s="46">
        <f>IFERROR(R19/R32,"")</f>
        <v/>
      </c>
      <c r="S77" s="46">
        <f>IFERROR(S19/S32,"")</f>
        <v/>
      </c>
      <c r="T77" s="46">
        <f>IFERROR(T19/T32,"")</f>
        <v/>
      </c>
      <c r="U77" s="46">
        <f>IFERROR(U19/U32,"")</f>
        <v/>
      </c>
      <c r="V77" s="46">
        <f>IFERROR(V19/V32,"")</f>
        <v/>
      </c>
      <c r="W77" s="46">
        <f>IFERROR(W19/W32,"")</f>
        <v/>
      </c>
      <c r="X77" s="46">
        <f>IFERROR(X19/X32,"")</f>
        <v/>
      </c>
      <c r="Y77" s="46">
        <f>IFERROR(Y19/Y32,"")</f>
        <v/>
      </c>
      <c r="Z77" s="46">
        <f>IFERROR(Z19/Z32,"")</f>
        <v/>
      </c>
      <c r="AA77" s="46">
        <f>IFERROR(AA19/AA32,"")</f>
        <v/>
      </c>
      <c r="AB77" s="46">
        <f>IFERROR(AB19/AB32,"")</f>
        <v/>
      </c>
      <c r="AC77" s="46">
        <f>IFERROR(AC19/AC32,"")</f>
        <v/>
      </c>
      <c r="AD77" s="46">
        <f>IFERROR(AD19/AD32,"")</f>
        <v/>
      </c>
      <c r="AE77" s="46">
        <f>IFERROR(AE19/AE32,"")</f>
        <v/>
      </c>
      <c r="AF77" s="46">
        <f>IFERROR(AF19/AF32,"")</f>
        <v/>
      </c>
      <c r="AG77" s="46">
        <f>IFERROR(AG19/AG32,"")</f>
        <v/>
      </c>
      <c r="AH77" s="46">
        <f>IFERROR(AH19/AH32,"")</f>
        <v/>
      </c>
      <c r="AI77" s="46">
        <f>IFERROR(AI19/AI32,"")</f>
        <v/>
      </c>
      <c r="AK77" s="46">
        <f>IFERROR(AK19/AK32,"")</f>
        <v/>
      </c>
      <c r="AL77" s="46">
        <f>IFERROR(AL19/AL32,"")</f>
        <v/>
      </c>
      <c r="AM77" s="46">
        <f>IFERROR(AM19/AM32,"")</f>
        <v/>
      </c>
      <c r="AN77" s="46">
        <f>IFERROR(AN19/AN32,"")</f>
        <v/>
      </c>
      <c r="AO77" s="46">
        <f>IFERROR(AO19/AO32,"")</f>
        <v/>
      </c>
      <c r="AP77" s="46">
        <f>AA77+AB77+AC77+AD77</f>
        <v/>
      </c>
      <c r="AQ77" s="46">
        <f>AE77+AF77+AG77+AH77</f>
        <v/>
      </c>
      <c r="AR77" s="46">
        <f>IFERROR(AR19/AR32,"")</f>
        <v/>
      </c>
      <c r="AS77" s="46">
        <f>IFERROR(AS19/AS32,"")</f>
        <v/>
      </c>
      <c r="AT77" s="46">
        <f>IFERROR(AT19/AT32,"")</f>
        <v/>
      </c>
    </row>
    <row r="78">
      <c r="D78" s="9">
        <f>D20&amp;" (% of Total Revenue)"</f>
        <v/>
      </c>
      <c r="G78" s="46">
        <f>IFERROR(G20/G32,"")</f>
        <v/>
      </c>
      <c r="H78" s="46">
        <f>IFERROR(H20/H32,"")</f>
        <v/>
      </c>
      <c r="I78" s="46">
        <f>IFERROR(I20/I32,"")</f>
        <v/>
      </c>
      <c r="J78" s="46">
        <f>IFERROR(J20/J32,"")</f>
        <v/>
      </c>
      <c r="K78" s="46">
        <f>IFERROR(K20/K32,"")</f>
        <v/>
      </c>
      <c r="L78" s="46">
        <f>IFERROR(L20/L32,"")</f>
        <v/>
      </c>
      <c r="M78" s="46">
        <f>IFERROR(M20/M32,"")</f>
        <v/>
      </c>
      <c r="N78" s="46">
        <f>IFERROR(N20/N32,"")</f>
        <v/>
      </c>
      <c r="O78" s="46">
        <f>IFERROR(O20/O32,"")</f>
        <v/>
      </c>
      <c r="P78" s="46">
        <f>IFERROR(P20/P32,"")</f>
        <v/>
      </c>
      <c r="Q78" s="46">
        <f>IFERROR(Q20/Q32,"")</f>
        <v/>
      </c>
      <c r="R78" s="46">
        <f>IFERROR(R20/R32,"")</f>
        <v/>
      </c>
      <c r="S78" s="46">
        <f>IFERROR(S20/S32,"")</f>
        <v/>
      </c>
      <c r="T78" s="46">
        <f>IFERROR(T20/T32,"")</f>
        <v/>
      </c>
      <c r="U78" s="46">
        <f>IFERROR(U20/U32,"")</f>
        <v/>
      </c>
      <c r="V78" s="46">
        <f>IFERROR(V20/V32,"")</f>
        <v/>
      </c>
      <c r="W78" s="46">
        <f>IFERROR(W20/W32,"")</f>
        <v/>
      </c>
      <c r="X78" s="46">
        <f>IFERROR(X20/X32,"")</f>
        <v/>
      </c>
      <c r="Y78" s="46">
        <f>IFERROR(Y20/Y32,"")</f>
        <v/>
      </c>
      <c r="Z78" s="46">
        <f>IFERROR(Z20/Z32,"")</f>
        <v/>
      </c>
      <c r="AA78" s="46">
        <f>IFERROR(AA20/AA32,"")</f>
        <v/>
      </c>
      <c r="AB78" s="46">
        <f>IFERROR(AB20/AB32,"")</f>
        <v/>
      </c>
      <c r="AC78" s="46">
        <f>IFERROR(AC20/AC32,"")</f>
        <v/>
      </c>
      <c r="AD78" s="46">
        <f>IFERROR(AD20/AD32,"")</f>
        <v/>
      </c>
      <c r="AE78" s="46">
        <f>IFERROR(AE20/AE32,"")</f>
        <v/>
      </c>
      <c r="AF78" s="46">
        <f>IFERROR(AF20/AF32,"")</f>
        <v/>
      </c>
      <c r="AG78" s="46">
        <f>IFERROR(AG20/AG32,"")</f>
        <v/>
      </c>
      <c r="AH78" s="46">
        <f>IFERROR(AH20/AH32,"")</f>
        <v/>
      </c>
      <c r="AI78" s="46">
        <f>IFERROR(AI20/AI32,"")</f>
        <v/>
      </c>
      <c r="AK78" s="46">
        <f>IFERROR(AK20/AK32,"")</f>
        <v/>
      </c>
      <c r="AL78" s="46">
        <f>IFERROR(AL20/AL32,"")</f>
        <v/>
      </c>
      <c r="AM78" s="46">
        <f>IFERROR(AM20/AM32,"")</f>
        <v/>
      </c>
      <c r="AN78" s="46">
        <f>IFERROR(AN20/AN32,"")</f>
        <v/>
      </c>
      <c r="AO78" s="46">
        <f>IFERROR(AO20/AO32,"")</f>
        <v/>
      </c>
      <c r="AP78" s="46">
        <f>AA78+AB78+AC78+AD78</f>
        <v/>
      </c>
      <c r="AQ78" s="46">
        <f>AE78+AF78+AG78+AH78</f>
        <v/>
      </c>
      <c r="AR78" s="46">
        <f>IFERROR(AR20/AR32,"")</f>
        <v/>
      </c>
      <c r="AS78" s="46">
        <f>IFERROR(AS20/AS32,"")</f>
        <v/>
      </c>
      <c r="AT78" s="46">
        <f>IFERROR(AT20/AT32,"")</f>
        <v/>
      </c>
    </row>
    <row r="79">
      <c r="D79" s="9">
        <f>D21&amp;" (% of Total Revenue)"</f>
        <v/>
      </c>
      <c r="G79" s="46">
        <f>IFERROR(G21/G32,"")</f>
        <v/>
      </c>
      <c r="H79" s="46">
        <f>IFERROR(H21/H32,"")</f>
        <v/>
      </c>
      <c r="I79" s="46">
        <f>IFERROR(I21/I32,"")</f>
        <v/>
      </c>
      <c r="J79" s="46">
        <f>IFERROR(J21/J32,"")</f>
        <v/>
      </c>
      <c r="K79" s="46">
        <f>IFERROR(K21/K32,"")</f>
        <v/>
      </c>
      <c r="L79" s="46">
        <f>IFERROR(L21/L32,"")</f>
        <v/>
      </c>
      <c r="M79" s="46">
        <f>IFERROR(M21/M32,"")</f>
        <v/>
      </c>
      <c r="N79" s="46">
        <f>IFERROR(N21/N32,"")</f>
        <v/>
      </c>
      <c r="O79" s="46">
        <f>IFERROR(O21/O32,"")</f>
        <v/>
      </c>
      <c r="P79" s="46">
        <f>IFERROR(P21/P32,"")</f>
        <v/>
      </c>
      <c r="Q79" s="46">
        <f>IFERROR(Q21/Q32,"")</f>
        <v/>
      </c>
      <c r="R79" s="46">
        <f>IFERROR(R21/R32,"")</f>
        <v/>
      </c>
      <c r="S79" s="46">
        <f>IFERROR(S21/S32,"")</f>
        <v/>
      </c>
      <c r="T79" s="46">
        <f>IFERROR(T21/T32,"")</f>
        <v/>
      </c>
      <c r="U79" s="46">
        <f>IFERROR(U21/U32,"")</f>
        <v/>
      </c>
      <c r="V79" s="46">
        <f>IFERROR(V21/V32,"")</f>
        <v/>
      </c>
      <c r="W79" s="46">
        <f>IFERROR(W21/W32,"")</f>
        <v/>
      </c>
      <c r="X79" s="46">
        <f>IFERROR(X21/X32,"")</f>
        <v/>
      </c>
      <c r="Y79" s="46">
        <f>IFERROR(Y21/Y32,"")</f>
        <v/>
      </c>
      <c r="Z79" s="46">
        <f>IFERROR(Z21/Z32,"")</f>
        <v/>
      </c>
      <c r="AA79" s="46">
        <f>IFERROR(AA21/AA32,"")</f>
        <v/>
      </c>
      <c r="AB79" s="46">
        <f>IFERROR(AB21/AB32,"")</f>
        <v/>
      </c>
      <c r="AC79" s="46">
        <f>IFERROR(AC21/AC32,"")</f>
        <v/>
      </c>
      <c r="AD79" s="46">
        <f>IFERROR(AD21/AD32,"")</f>
        <v/>
      </c>
      <c r="AE79" s="46">
        <f>IFERROR(AE21/AE32,"")</f>
        <v/>
      </c>
      <c r="AF79" s="46">
        <f>IFERROR(AF21/AF32,"")</f>
        <v/>
      </c>
      <c r="AG79" s="46">
        <f>IFERROR(AG21/AG32,"")</f>
        <v/>
      </c>
      <c r="AH79" s="46">
        <f>IFERROR(AH21/AH32,"")</f>
        <v/>
      </c>
      <c r="AI79" s="46">
        <f>IFERROR(AI21/AI32,"")</f>
        <v/>
      </c>
      <c r="AK79" s="46">
        <f>IFERROR(AK21/AK32,"")</f>
        <v/>
      </c>
      <c r="AL79" s="46">
        <f>IFERROR(AL21/AL32,"")</f>
        <v/>
      </c>
      <c r="AM79" s="46">
        <f>IFERROR(AM21/AM32,"")</f>
        <v/>
      </c>
      <c r="AN79" s="46">
        <f>IFERROR(AN21/AN32,"")</f>
        <v/>
      </c>
      <c r="AO79" s="46">
        <f>IFERROR(AO21/AO32,"")</f>
        <v/>
      </c>
      <c r="AP79" s="46">
        <f>AA79+AB79+AC79+AD79</f>
        <v/>
      </c>
      <c r="AQ79" s="46">
        <f>AE79+AF79+AG79+AH79</f>
        <v/>
      </c>
      <c r="AR79" s="46">
        <f>IFERROR(AR21/AR32,"")</f>
        <v/>
      </c>
      <c r="AS79" s="46">
        <f>IFERROR(AS21/AS32,"")</f>
        <v/>
      </c>
      <c r="AT79" s="46">
        <f>IFERROR(AT21/AT32,"")</f>
        <v/>
      </c>
    </row>
    <row r="80">
      <c r="D80" s="9">
        <f>D22&amp;" (% of Total Revenue)"</f>
        <v/>
      </c>
      <c r="G80" s="46">
        <f>IFERROR(G22/G32,"")</f>
        <v/>
      </c>
      <c r="H80" s="46">
        <f>IFERROR(H22/H32,"")</f>
        <v/>
      </c>
      <c r="I80" s="46">
        <f>IFERROR(I22/I32,"")</f>
        <v/>
      </c>
      <c r="J80" s="46">
        <f>IFERROR(J22/J32,"")</f>
        <v/>
      </c>
      <c r="K80" s="46">
        <f>IFERROR(K22/K32,"")</f>
        <v/>
      </c>
      <c r="L80" s="46">
        <f>IFERROR(L22/L32,"")</f>
        <v/>
      </c>
      <c r="M80" s="46">
        <f>IFERROR(M22/M32,"")</f>
        <v/>
      </c>
      <c r="N80" s="46">
        <f>IFERROR(N22/N32,"")</f>
        <v/>
      </c>
      <c r="O80" s="46">
        <f>IFERROR(O22/O32,"")</f>
        <v/>
      </c>
      <c r="P80" s="46">
        <f>IFERROR(P22/P32,"")</f>
        <v/>
      </c>
      <c r="Q80" s="46">
        <f>IFERROR(Q22/Q32,"")</f>
        <v/>
      </c>
      <c r="R80" s="46">
        <f>IFERROR(R22/R32,"")</f>
        <v/>
      </c>
      <c r="S80" s="46">
        <f>IFERROR(S22/S32,"")</f>
        <v/>
      </c>
      <c r="T80" s="46">
        <f>IFERROR(T22/T32,"")</f>
        <v/>
      </c>
      <c r="U80" s="46">
        <f>IFERROR(U22/U32,"")</f>
        <v/>
      </c>
      <c r="V80" s="46">
        <f>IFERROR(V22/V32,"")</f>
        <v/>
      </c>
      <c r="W80" s="46">
        <f>IFERROR(W22/W32,"")</f>
        <v/>
      </c>
      <c r="X80" s="46">
        <f>IFERROR(X22/X32,"")</f>
        <v/>
      </c>
      <c r="Y80" s="46">
        <f>IFERROR(Y22/Y32,"")</f>
        <v/>
      </c>
      <c r="Z80" s="46">
        <f>IFERROR(Z22/Z32,"")</f>
        <v/>
      </c>
      <c r="AA80" s="46">
        <f>IFERROR(AA22/AA32,"")</f>
        <v/>
      </c>
      <c r="AB80" s="46">
        <f>IFERROR(AB22/AB32,"")</f>
        <v/>
      </c>
      <c r="AC80" s="46">
        <f>IFERROR(AC22/AC32,"")</f>
        <v/>
      </c>
      <c r="AD80" s="46">
        <f>IFERROR(AD22/AD32,"")</f>
        <v/>
      </c>
      <c r="AE80" s="46">
        <f>IFERROR(AE22/AE32,"")</f>
        <v/>
      </c>
      <c r="AF80" s="46">
        <f>IFERROR(AF22/AF32,"")</f>
        <v/>
      </c>
      <c r="AG80" s="46">
        <f>IFERROR(AG22/AG32,"")</f>
        <v/>
      </c>
      <c r="AH80" s="46">
        <f>IFERROR(AH22/AH32,"")</f>
        <v/>
      </c>
      <c r="AI80" s="46">
        <f>IFERROR(AI22/AI32,"")</f>
        <v/>
      </c>
      <c r="AK80" s="46">
        <f>IFERROR(AK22/AK32,"")</f>
        <v/>
      </c>
      <c r="AL80" s="46">
        <f>IFERROR(AL22/AL32,"")</f>
        <v/>
      </c>
      <c r="AM80" s="46">
        <f>IFERROR(AM22/AM32,"")</f>
        <v/>
      </c>
      <c r="AN80" s="46">
        <f>IFERROR(AN22/AN32,"")</f>
        <v/>
      </c>
      <c r="AO80" s="46">
        <f>IFERROR(AO22/AO32,"")</f>
        <v/>
      </c>
      <c r="AP80" s="46">
        <f>AA80+AB80+AC80+AD80</f>
        <v/>
      </c>
      <c r="AQ80" s="46">
        <f>AE80+AF80+AG80+AH80</f>
        <v/>
      </c>
      <c r="AR80" s="46">
        <f>IFERROR(AR22/AR32,"")</f>
        <v/>
      </c>
      <c r="AS80" s="46">
        <f>IFERROR(AS22/AS32,"")</f>
        <v/>
      </c>
      <c r="AT80" s="46">
        <f>IFERROR(AT22/AT32,"")</f>
        <v/>
      </c>
    </row>
    <row r="81">
      <c r="D81" s="9">
        <f>D28&amp;" (% of Total Revenue)"</f>
        <v/>
      </c>
      <c r="G81" s="46">
        <f>IFERROR(G28/G32,"")</f>
        <v/>
      </c>
      <c r="H81" s="46">
        <f>IFERROR(H28/H32,"")</f>
        <v/>
      </c>
      <c r="I81" s="46">
        <f>IFERROR(I28/I32,"")</f>
        <v/>
      </c>
      <c r="J81" s="46">
        <f>IFERROR(J28/J32,"")</f>
        <v/>
      </c>
      <c r="K81" s="46">
        <f>IFERROR(K28/K32,"")</f>
        <v/>
      </c>
      <c r="L81" s="46">
        <f>IFERROR(L28/L32,"")</f>
        <v/>
      </c>
      <c r="M81" s="46">
        <f>IFERROR(M28/M32,"")</f>
        <v/>
      </c>
      <c r="N81" s="46">
        <f>IFERROR(N28/N32,"")</f>
        <v/>
      </c>
      <c r="O81" s="46">
        <f>IFERROR(O28/O32,"")</f>
        <v/>
      </c>
      <c r="P81" s="46">
        <f>IFERROR(P28/P32,"")</f>
        <v/>
      </c>
      <c r="Q81" s="46">
        <f>IFERROR(Q28/Q32,"")</f>
        <v/>
      </c>
      <c r="R81" s="46">
        <f>IFERROR(R28/R32,"")</f>
        <v/>
      </c>
      <c r="S81" s="46">
        <f>IFERROR(S28/S32,"")</f>
        <v/>
      </c>
      <c r="T81" s="46">
        <f>IFERROR(T28/T32,"")</f>
        <v/>
      </c>
      <c r="U81" s="46">
        <f>IFERROR(U28/U32,"")</f>
        <v/>
      </c>
      <c r="V81" s="46">
        <f>IFERROR(V28/V32,"")</f>
        <v/>
      </c>
      <c r="W81" s="46">
        <f>IFERROR(W28/W32,"")</f>
        <v/>
      </c>
      <c r="X81" s="46">
        <f>IFERROR(X28/X32,"")</f>
        <v/>
      </c>
      <c r="Y81" s="46">
        <f>IFERROR(Y28/Y32,"")</f>
        <v/>
      </c>
      <c r="Z81" s="46">
        <f>IFERROR(Z28/Z32,"")</f>
        <v/>
      </c>
      <c r="AA81" s="46">
        <f>IFERROR(AA28/AA32,"")</f>
        <v/>
      </c>
      <c r="AB81" s="46">
        <f>IFERROR(AB28/AB32,"")</f>
        <v/>
      </c>
      <c r="AC81" s="46">
        <f>IFERROR(AC28/AC32,"")</f>
        <v/>
      </c>
      <c r="AD81" s="46">
        <f>IFERROR(AD28/AD32,"")</f>
        <v/>
      </c>
      <c r="AE81" s="46">
        <f>IFERROR(AE28/AE32,"")</f>
        <v/>
      </c>
      <c r="AF81" s="46">
        <f>IFERROR(AF28/AF32,"")</f>
        <v/>
      </c>
      <c r="AG81" s="46">
        <f>IFERROR(AG28/AG32,"")</f>
        <v/>
      </c>
      <c r="AH81" s="46">
        <f>IFERROR(AH28/AH32,"")</f>
        <v/>
      </c>
      <c r="AI81" s="46">
        <f>IFERROR(AI28/AI32,"")</f>
        <v/>
      </c>
      <c r="AK81" s="46">
        <f>IFERROR(AK28/AK32,"")</f>
        <v/>
      </c>
      <c r="AL81" s="46">
        <f>IFERROR(AL28/AL32,"")</f>
        <v/>
      </c>
      <c r="AM81" s="46">
        <f>IFERROR(AM28/AM32,"")</f>
        <v/>
      </c>
      <c r="AN81" s="46">
        <f>IFERROR(AN28/AN32,"")</f>
        <v/>
      </c>
      <c r="AO81" s="46">
        <f>IFERROR(AO28/AO32,"")</f>
        <v/>
      </c>
      <c r="AP81" s="46">
        <f>AA81+AB81+AC81+AD81</f>
        <v/>
      </c>
      <c r="AQ81" s="46">
        <f>AE81+AF81+AG81+AH81</f>
        <v/>
      </c>
      <c r="AR81" s="46">
        <f>IFERROR(AR28/AR32,"")</f>
        <v/>
      </c>
      <c r="AS81" s="46">
        <f>IFERROR(AS28/AS32,"")</f>
        <v/>
      </c>
      <c r="AT81" s="46">
        <f>IFERROR(AT28/AT32,"")</f>
        <v/>
      </c>
    </row>
    <row r="82">
      <c r="D82" s="9">
        <f>D29&amp;" (% of Total Revenue)"</f>
        <v/>
      </c>
      <c r="G82" s="46">
        <f>IFERROR(G29/G32,"")</f>
        <v/>
      </c>
      <c r="H82" s="46">
        <f>IFERROR(H29/H32,"")</f>
        <v/>
      </c>
      <c r="I82" s="46">
        <f>IFERROR(I29/I32,"")</f>
        <v/>
      </c>
      <c r="J82" s="46">
        <f>IFERROR(J29/J32,"")</f>
        <v/>
      </c>
      <c r="K82" s="46">
        <f>IFERROR(K29/K32,"")</f>
        <v/>
      </c>
      <c r="L82" s="46">
        <f>IFERROR(L29/L32,"")</f>
        <v/>
      </c>
      <c r="M82" s="46">
        <f>IFERROR(M29/M32,"")</f>
        <v/>
      </c>
      <c r="N82" s="46">
        <f>IFERROR(N29/N32,"")</f>
        <v/>
      </c>
      <c r="O82" s="46">
        <f>IFERROR(O29/O32,"")</f>
        <v/>
      </c>
      <c r="P82" s="46">
        <f>IFERROR(P29/P32,"")</f>
        <v/>
      </c>
      <c r="Q82" s="46">
        <f>IFERROR(Q29/Q32,"")</f>
        <v/>
      </c>
      <c r="R82" s="46">
        <f>IFERROR(R29/R32,"")</f>
        <v/>
      </c>
      <c r="S82" s="46">
        <f>IFERROR(S29/S32,"")</f>
        <v/>
      </c>
      <c r="T82" s="46">
        <f>IFERROR(T29/T32,"")</f>
        <v/>
      </c>
      <c r="U82" s="46">
        <f>IFERROR(U29/U32,"")</f>
        <v/>
      </c>
      <c r="V82" s="46">
        <f>IFERROR(V29/V32,"")</f>
        <v/>
      </c>
      <c r="W82" s="46">
        <f>IFERROR(W29/W32,"")</f>
        <v/>
      </c>
      <c r="X82" s="46">
        <f>IFERROR(X29/X32,"")</f>
        <v/>
      </c>
      <c r="Y82" s="46">
        <f>IFERROR(Y29/Y32,"")</f>
        <v/>
      </c>
      <c r="Z82" s="46">
        <f>IFERROR(Z29/Z32,"")</f>
        <v/>
      </c>
      <c r="AA82" s="46">
        <f>IFERROR(AA29/AA32,"")</f>
        <v/>
      </c>
      <c r="AB82" s="46">
        <f>IFERROR(AB29/AB32,"")</f>
        <v/>
      </c>
      <c r="AC82" s="46">
        <f>IFERROR(AC29/AC32,"")</f>
        <v/>
      </c>
      <c r="AD82" s="46">
        <f>IFERROR(AD29/AD32,"")</f>
        <v/>
      </c>
      <c r="AE82" s="46">
        <f>IFERROR(AE29/AE32,"")</f>
        <v/>
      </c>
      <c r="AF82" s="46">
        <f>IFERROR(AF29/AF32,"")</f>
        <v/>
      </c>
      <c r="AG82" s="46">
        <f>IFERROR(AG29/AG32,"")</f>
        <v/>
      </c>
      <c r="AH82" s="46">
        <f>IFERROR(AH29/AH32,"")</f>
        <v/>
      </c>
      <c r="AI82" s="46">
        <f>IFERROR(AI29/AI32,"")</f>
        <v/>
      </c>
      <c r="AK82" s="46">
        <f>IFERROR(AK29/AK32,"")</f>
        <v/>
      </c>
      <c r="AL82" s="46">
        <f>IFERROR(AL29/AL32,"")</f>
        <v/>
      </c>
      <c r="AM82" s="46">
        <f>IFERROR(AM29/AM32,"")</f>
        <v/>
      </c>
      <c r="AN82" s="46">
        <f>IFERROR(AN29/AN32,"")</f>
        <v/>
      </c>
      <c r="AO82" s="46">
        <f>IFERROR(AO29/AO32,"")</f>
        <v/>
      </c>
      <c r="AP82" s="46">
        <f>AA82+AB82+AC82+AD82</f>
        <v/>
      </c>
      <c r="AQ82" s="46">
        <f>AE82+AF82+AG82+AH82</f>
        <v/>
      </c>
      <c r="AR82" s="46">
        <f>IFERROR(AR29/AR32,"")</f>
        <v/>
      </c>
      <c r="AS82" s="46">
        <f>IFERROR(AS29/AS32,"")</f>
        <v/>
      </c>
      <c r="AT82" s="46">
        <f>IFERROR(AT29/AT32,"")</f>
        <v/>
      </c>
    </row>
    <row r="83"/>
    <row r="84">
      <c r="D84" s="9">
        <f>"YoY "&amp;D10&amp;" Growth"</f>
        <v/>
      </c>
      <c r="G84" s="46">
        <f>""</f>
        <v/>
      </c>
      <c r="H84" s="46">
        <f>""</f>
        <v/>
      </c>
      <c r="I84" s="46">
        <f>""</f>
        <v/>
      </c>
      <c r="J84" s="46">
        <f>""</f>
        <v/>
      </c>
      <c r="K84" s="46">
        <f>IFERROR(K10/G10-1,"")</f>
        <v/>
      </c>
      <c r="L84" s="46">
        <f>IFERROR(L10/H10-1,"")</f>
        <v/>
      </c>
      <c r="M84" s="46">
        <f>IFERROR(M10/I10-1,"")</f>
        <v/>
      </c>
      <c r="N84" s="46">
        <f>IFERROR(N10/J10-1,"")</f>
        <v/>
      </c>
      <c r="O84" s="46">
        <f>IFERROR(O10/K10-1,"")</f>
        <v/>
      </c>
      <c r="P84" s="46">
        <f>IFERROR(P10/L10-1,"")</f>
        <v/>
      </c>
      <c r="Q84" s="46">
        <f>IFERROR(Q10/M10-1,"")</f>
        <v/>
      </c>
      <c r="R84" s="46">
        <f>IFERROR(R10/N10-1,"")</f>
        <v/>
      </c>
      <c r="S84" s="46">
        <f>IFERROR(S10/O10-1,"")</f>
        <v/>
      </c>
      <c r="T84" s="46">
        <f>IFERROR(T10/P10-1,"")</f>
        <v/>
      </c>
      <c r="U84" s="46">
        <f>IFERROR(U10/Q10-1,"")</f>
        <v/>
      </c>
      <c r="V84" s="46">
        <f>IFERROR(V10/R10-1,"")</f>
        <v/>
      </c>
      <c r="W84" s="46">
        <f>IFERROR(W10/S10-1,"")</f>
        <v/>
      </c>
      <c r="X84" s="46">
        <f>IFERROR(X10/T10-1,"")</f>
        <v/>
      </c>
      <c r="Y84" s="46">
        <f>IFERROR(Y10/U10-1,"")</f>
        <v/>
      </c>
      <c r="Z84" s="46">
        <f>IFERROR(Z10/V10-1,"")</f>
        <v/>
      </c>
      <c r="AA84" s="46">
        <f>IFERROR(AA10/W10-1,"")</f>
        <v/>
      </c>
      <c r="AB84" s="46">
        <f>IFERROR(AB10/X10-1,"")</f>
        <v/>
      </c>
      <c r="AC84" s="46">
        <f>IFERROR(AC10/Y10-1,"")</f>
        <v/>
      </c>
      <c r="AD84" s="46">
        <f>IFERROR(AD10/Z10-1,"")</f>
        <v/>
      </c>
      <c r="AE84" s="46">
        <f>IFERROR(AE10/AA10-1,"")</f>
        <v/>
      </c>
      <c r="AF84" s="46">
        <f>IFERROR(AF10/AB10-1,"")</f>
        <v/>
      </c>
      <c r="AG84" s="46">
        <f>IFERROR(AG10/AC10-1,"")</f>
        <v/>
      </c>
      <c r="AH84" s="46">
        <f>IFERROR(AH10/AD10-1,"")</f>
        <v/>
      </c>
      <c r="AI84" s="46">
        <f>IFERROR(AI10/AE10-1,"")</f>
        <v/>
      </c>
      <c r="AK84" s="46">
        <f>""</f>
        <v/>
      </c>
      <c r="AL84" s="46">
        <f>IFERROR(AL10/AK10-1,"")</f>
        <v/>
      </c>
      <c r="AM84" s="46">
        <f>IFERROR(AM10/AL10-1,"")</f>
        <v/>
      </c>
      <c r="AN84" s="46">
        <f>IFERROR(AN10/AM10-1,"")</f>
        <v/>
      </c>
      <c r="AO84" s="46">
        <f>IFERROR(AO10/AN10-1,"")</f>
        <v/>
      </c>
      <c r="AP84" s="46">
        <f>IFERROR(AP10/AO10-1,"")</f>
        <v/>
      </c>
      <c r="AQ84" s="46">
        <f>IFERROR(AQ10/AP10-1,"")</f>
        <v/>
      </c>
      <c r="AR84" s="46">
        <f>IFERROR(AR10/AQ10-1,"")</f>
        <v/>
      </c>
      <c r="AS84" s="46">
        <f>IFERROR(AS10/AR10-1,"")</f>
        <v/>
      </c>
      <c r="AT84" s="46">
        <f>IFERROR(AT10/AS10-1,"")</f>
        <v/>
      </c>
    </row>
    <row r="85">
      <c r="D85" s="9">
        <f>"YoY "&amp;D11&amp;" Growth"</f>
        <v/>
      </c>
      <c r="G85" s="46">
        <f>""</f>
        <v/>
      </c>
      <c r="H85" s="46">
        <f>""</f>
        <v/>
      </c>
      <c r="I85" s="46">
        <f>""</f>
        <v/>
      </c>
      <c r="J85" s="46">
        <f>""</f>
        <v/>
      </c>
      <c r="K85" s="46">
        <f>IFERROR(K11/G11-1,"")</f>
        <v/>
      </c>
      <c r="L85" s="46">
        <f>IFERROR(L11/H11-1,"")</f>
        <v/>
      </c>
      <c r="M85" s="46">
        <f>IFERROR(M11/I11-1,"")</f>
        <v/>
      </c>
      <c r="N85" s="46">
        <f>IFERROR(N11/J11-1,"")</f>
        <v/>
      </c>
      <c r="O85" s="46">
        <f>IFERROR(O11/K11-1,"")</f>
        <v/>
      </c>
      <c r="P85" s="46">
        <f>IFERROR(P11/L11-1,"")</f>
        <v/>
      </c>
      <c r="Q85" s="46">
        <f>IFERROR(Q11/M11-1,"")</f>
        <v/>
      </c>
      <c r="R85" s="46">
        <f>IFERROR(R11/N11-1,"")</f>
        <v/>
      </c>
      <c r="S85" s="46">
        <f>IFERROR(S11/O11-1,"")</f>
        <v/>
      </c>
      <c r="T85" s="46">
        <f>IFERROR(T11/P11-1,"")</f>
        <v/>
      </c>
      <c r="U85" s="46">
        <f>IFERROR(U11/Q11-1,"")</f>
        <v/>
      </c>
      <c r="V85" s="46">
        <f>IFERROR(V11/R11-1,"")</f>
        <v/>
      </c>
      <c r="W85" s="46">
        <f>IFERROR(W11/S11-1,"")</f>
        <v/>
      </c>
      <c r="X85" s="46">
        <f>IFERROR(X11/T11-1,"")</f>
        <v/>
      </c>
      <c r="Y85" s="46">
        <f>IFERROR(Y11/U11-1,"")</f>
        <v/>
      </c>
      <c r="Z85" s="46">
        <f>IFERROR(Z11/V11-1,"")</f>
        <v/>
      </c>
      <c r="AA85" s="46">
        <f>IFERROR(AA11/W11-1,"")</f>
        <v/>
      </c>
      <c r="AB85" s="46">
        <f>IFERROR(AB11/X11-1,"")</f>
        <v/>
      </c>
      <c r="AC85" s="46">
        <f>IFERROR(AC11/Y11-1,"")</f>
        <v/>
      </c>
      <c r="AD85" s="46">
        <f>IFERROR(AD11/Z11-1,"")</f>
        <v/>
      </c>
      <c r="AE85" s="46">
        <f>IFERROR(AE11/AA11-1,"")</f>
        <v/>
      </c>
      <c r="AF85" s="46">
        <f>IFERROR(AF11/AB11-1,"")</f>
        <v/>
      </c>
      <c r="AG85" s="46">
        <f>IFERROR(AG11/AC11-1,"")</f>
        <v/>
      </c>
      <c r="AH85" s="46">
        <f>IFERROR(AH11/AD11-1,"")</f>
        <v/>
      </c>
      <c r="AI85" s="46">
        <f>IFERROR(AI11/AE11-1,"")</f>
        <v/>
      </c>
      <c r="AK85" s="46">
        <f>""</f>
        <v/>
      </c>
      <c r="AL85" s="46">
        <f>IFERROR(AL11/AK11-1,"")</f>
        <v/>
      </c>
      <c r="AM85" s="46">
        <f>IFERROR(AM11/AL11-1,"")</f>
        <v/>
      </c>
      <c r="AN85" s="46">
        <f>IFERROR(AN11/AM11-1,"")</f>
        <v/>
      </c>
      <c r="AO85" s="46">
        <f>IFERROR(AO11/AN11-1,"")</f>
        <v/>
      </c>
      <c r="AP85" s="46">
        <f>IFERROR(AP11/AO11-1,"")</f>
        <v/>
      </c>
      <c r="AQ85" s="46">
        <f>IFERROR(AQ11/AP11-1,"")</f>
        <v/>
      </c>
      <c r="AR85" s="46">
        <f>IFERROR(AR11/AQ11-1,"")</f>
        <v/>
      </c>
      <c r="AS85" s="46">
        <f>IFERROR(AS11/AR11-1,"")</f>
        <v/>
      </c>
      <c r="AT85" s="46">
        <f>IFERROR(AT11/AS11-1,"")</f>
        <v/>
      </c>
    </row>
    <row r="86">
      <c r="D86" s="9">
        <f>"YoY "&amp;D12&amp;" Growth"</f>
        <v/>
      </c>
      <c r="G86" s="46">
        <f>""</f>
        <v/>
      </c>
      <c r="H86" s="46">
        <f>""</f>
        <v/>
      </c>
      <c r="I86" s="46">
        <f>""</f>
        <v/>
      </c>
      <c r="J86" s="46">
        <f>""</f>
        <v/>
      </c>
      <c r="K86" s="46">
        <f>IFERROR(K12/G12-1,"")</f>
        <v/>
      </c>
      <c r="L86" s="46">
        <f>IFERROR(L12/H12-1,"")</f>
        <v/>
      </c>
      <c r="M86" s="46">
        <f>IFERROR(M12/I12-1,"")</f>
        <v/>
      </c>
      <c r="N86" s="46">
        <f>IFERROR(N12/J12-1,"")</f>
        <v/>
      </c>
      <c r="O86" s="46">
        <f>IFERROR(O12/K12-1,"")</f>
        <v/>
      </c>
      <c r="P86" s="46">
        <f>IFERROR(P12/L12-1,"")</f>
        <v/>
      </c>
      <c r="Q86" s="46">
        <f>IFERROR(Q12/M12-1,"")</f>
        <v/>
      </c>
      <c r="R86" s="46">
        <f>IFERROR(R12/N12-1,"")</f>
        <v/>
      </c>
      <c r="S86" s="46">
        <f>IFERROR(S12/O12-1,"")</f>
        <v/>
      </c>
      <c r="T86" s="46">
        <f>IFERROR(T12/P12-1,"")</f>
        <v/>
      </c>
      <c r="U86" s="46">
        <f>IFERROR(U12/Q12-1,"")</f>
        <v/>
      </c>
      <c r="V86" s="46">
        <f>IFERROR(V12/R12-1,"")</f>
        <v/>
      </c>
      <c r="W86" s="46">
        <f>IFERROR(W12/S12-1,"")</f>
        <v/>
      </c>
      <c r="X86" s="46">
        <f>IFERROR(X12/T12-1,"")</f>
        <v/>
      </c>
      <c r="Y86" s="46">
        <f>IFERROR(Y12/U12-1,"")</f>
        <v/>
      </c>
      <c r="Z86" s="46">
        <f>IFERROR(Z12/V12-1,"")</f>
        <v/>
      </c>
      <c r="AA86" s="46">
        <f>IFERROR(AA12/W12-1,"")</f>
        <v/>
      </c>
      <c r="AB86" s="46">
        <f>IFERROR(AB12/X12-1,"")</f>
        <v/>
      </c>
      <c r="AC86" s="46">
        <f>IFERROR(AC12/Y12-1,"")</f>
        <v/>
      </c>
      <c r="AD86" s="46">
        <f>IFERROR(AD12/Z12-1,"")</f>
        <v/>
      </c>
      <c r="AE86" s="46">
        <f>IFERROR(AE12/AA12-1,"")</f>
        <v/>
      </c>
      <c r="AF86" s="46">
        <f>IFERROR(AF12/AB12-1,"")</f>
        <v/>
      </c>
      <c r="AG86" s="46">
        <f>IFERROR(AG12/AC12-1,"")</f>
        <v/>
      </c>
      <c r="AH86" s="46">
        <f>IFERROR(AH12/AD12-1,"")</f>
        <v/>
      </c>
      <c r="AI86" s="46">
        <f>IFERROR(AI12/AE12-1,"")</f>
        <v/>
      </c>
      <c r="AK86" s="46">
        <f>""</f>
        <v/>
      </c>
      <c r="AL86" s="46">
        <f>IFERROR(AL12/AK12-1,"")</f>
        <v/>
      </c>
      <c r="AM86" s="46">
        <f>IFERROR(AM12/AL12-1,"")</f>
        <v/>
      </c>
      <c r="AN86" s="46">
        <f>IFERROR(AN12/AM12-1,"")</f>
        <v/>
      </c>
      <c r="AO86" s="46">
        <f>IFERROR(AO12/AN12-1,"")</f>
        <v/>
      </c>
      <c r="AP86" s="46">
        <f>IFERROR(AP12/AO12-1,"")</f>
        <v/>
      </c>
      <c r="AQ86" s="46">
        <f>IFERROR(AQ12/AP12-1,"")</f>
        <v/>
      </c>
      <c r="AR86" s="46">
        <f>IFERROR(AR12/AQ12-1,"")</f>
        <v/>
      </c>
      <c r="AS86" s="46">
        <f>IFERROR(AS12/AR12-1,"")</f>
        <v/>
      </c>
      <c r="AT86" s="46">
        <f>IFERROR(AT12/AS12-1,"")</f>
        <v/>
      </c>
    </row>
    <row r="87">
      <c r="D87" s="9">
        <f>"YoY "&amp;D16&amp;" Growth"</f>
        <v/>
      </c>
      <c r="G87" s="46">
        <f>""</f>
        <v/>
      </c>
      <c r="H87" s="46">
        <f>""</f>
        <v/>
      </c>
      <c r="I87" s="46">
        <f>""</f>
        <v/>
      </c>
      <c r="J87" s="46">
        <f>""</f>
        <v/>
      </c>
      <c r="K87" s="46">
        <f>IFERROR(K16/G16-1,"")</f>
        <v/>
      </c>
      <c r="L87" s="46">
        <f>IFERROR(L16/H16-1,"")</f>
        <v/>
      </c>
      <c r="M87" s="46">
        <f>IFERROR(M16/I16-1,"")</f>
        <v/>
      </c>
      <c r="N87" s="46">
        <f>IFERROR(N16/J16-1,"")</f>
        <v/>
      </c>
      <c r="O87" s="46">
        <f>IFERROR(O16/K16-1,"")</f>
        <v/>
      </c>
      <c r="P87" s="46">
        <f>IFERROR(P16/L16-1,"")</f>
        <v/>
      </c>
      <c r="Q87" s="46">
        <f>IFERROR(Q16/M16-1,"")</f>
        <v/>
      </c>
      <c r="R87" s="46">
        <f>IFERROR(R16/N16-1,"")</f>
        <v/>
      </c>
      <c r="S87" s="46">
        <f>IFERROR(S16/O16-1,"")</f>
        <v/>
      </c>
      <c r="T87" s="46">
        <f>IFERROR(T16/P16-1,"")</f>
        <v/>
      </c>
      <c r="U87" s="46">
        <f>IFERROR(U16/Q16-1,"")</f>
        <v/>
      </c>
      <c r="V87" s="46">
        <f>IFERROR(V16/R16-1,"")</f>
        <v/>
      </c>
      <c r="W87" s="46">
        <f>IFERROR(W16/S16-1,"")</f>
        <v/>
      </c>
      <c r="X87" s="46">
        <f>IFERROR(X16/T16-1,"")</f>
        <v/>
      </c>
      <c r="Y87" s="46">
        <f>IFERROR(Y16/U16-1,"")</f>
        <v/>
      </c>
      <c r="Z87" s="46">
        <f>IFERROR(Z16/V16-1,"")</f>
        <v/>
      </c>
      <c r="AA87" s="46">
        <f>IFERROR(AA16/W16-1,"")</f>
        <v/>
      </c>
      <c r="AB87" s="46">
        <f>IFERROR(AB16/X16-1,"")</f>
        <v/>
      </c>
      <c r="AC87" s="46">
        <f>IFERROR(AC16/Y16-1,"")</f>
        <v/>
      </c>
      <c r="AD87" s="46">
        <f>IFERROR(AD16/Z16-1,"")</f>
        <v/>
      </c>
      <c r="AE87" s="46">
        <f>IFERROR(AE16/AA16-1,"")</f>
        <v/>
      </c>
      <c r="AF87" s="46">
        <f>IFERROR(AF16/AB16-1,"")</f>
        <v/>
      </c>
      <c r="AG87" s="46">
        <f>IFERROR(AG16/AC16-1,"")</f>
        <v/>
      </c>
      <c r="AH87" s="46">
        <f>IFERROR(AH16/AD16-1,"")</f>
        <v/>
      </c>
      <c r="AI87" s="46">
        <f>IFERROR(AI16/AE16-1,"")</f>
        <v/>
      </c>
      <c r="AK87" s="46">
        <f>""</f>
        <v/>
      </c>
      <c r="AL87" s="46">
        <f>IFERROR(AL16/AK16-1,"")</f>
        <v/>
      </c>
      <c r="AM87" s="46">
        <f>IFERROR(AM16/AL16-1,"")</f>
        <v/>
      </c>
      <c r="AN87" s="46">
        <f>IFERROR(AN16/AM16-1,"")</f>
        <v/>
      </c>
      <c r="AO87" s="46">
        <f>IFERROR(AO16/AN16-1,"")</f>
        <v/>
      </c>
      <c r="AP87" s="46">
        <f>IFERROR(AP16/AO16-1,"")</f>
        <v/>
      </c>
      <c r="AQ87" s="46">
        <f>IFERROR(AQ16/AP16-1,"")</f>
        <v/>
      </c>
      <c r="AR87" s="46">
        <f>IFERROR(AR16/AQ16-1,"")</f>
        <v/>
      </c>
      <c r="AS87" s="46">
        <f>IFERROR(AS16/AR16-1,"")</f>
        <v/>
      </c>
      <c r="AT87" s="46">
        <f>IFERROR(AT16/AS16-1,"")</f>
        <v/>
      </c>
    </row>
    <row r="88">
      <c r="D88" s="9">
        <f>"YoY "&amp;D17&amp;" Growth"</f>
        <v/>
      </c>
      <c r="G88" s="46">
        <f>""</f>
        <v/>
      </c>
      <c r="H88" s="46">
        <f>""</f>
        <v/>
      </c>
      <c r="I88" s="46">
        <f>""</f>
        <v/>
      </c>
      <c r="J88" s="46">
        <f>""</f>
        <v/>
      </c>
      <c r="K88" s="46">
        <f>IFERROR(K17/G17-1,"")</f>
        <v/>
      </c>
      <c r="L88" s="46">
        <f>IFERROR(L17/H17-1,"")</f>
        <v/>
      </c>
      <c r="M88" s="46">
        <f>IFERROR(M17/I17-1,"")</f>
        <v/>
      </c>
      <c r="N88" s="46">
        <f>IFERROR(N17/J17-1,"")</f>
        <v/>
      </c>
      <c r="O88" s="46">
        <f>IFERROR(O17/K17-1,"")</f>
        <v/>
      </c>
      <c r="P88" s="46">
        <f>IFERROR(P17/L17-1,"")</f>
        <v/>
      </c>
      <c r="Q88" s="46">
        <f>IFERROR(Q17/M17-1,"")</f>
        <v/>
      </c>
      <c r="R88" s="46">
        <f>IFERROR(R17/N17-1,"")</f>
        <v/>
      </c>
      <c r="S88" s="46">
        <f>IFERROR(S17/O17-1,"")</f>
        <v/>
      </c>
      <c r="T88" s="46">
        <f>IFERROR(T17/P17-1,"")</f>
        <v/>
      </c>
      <c r="U88" s="46">
        <f>IFERROR(U17/Q17-1,"")</f>
        <v/>
      </c>
      <c r="V88" s="46">
        <f>IFERROR(V17/R17-1,"")</f>
        <v/>
      </c>
      <c r="W88" s="46">
        <f>IFERROR(W17/S17-1,"")</f>
        <v/>
      </c>
      <c r="X88" s="46">
        <f>IFERROR(X17/T17-1,"")</f>
        <v/>
      </c>
      <c r="Y88" s="46">
        <f>IFERROR(Y17/U17-1,"")</f>
        <v/>
      </c>
      <c r="Z88" s="46">
        <f>IFERROR(Z17/V17-1,"")</f>
        <v/>
      </c>
      <c r="AA88" s="46">
        <f>IFERROR(AA17/W17-1,"")</f>
        <v/>
      </c>
      <c r="AB88" s="46">
        <f>IFERROR(AB17/X17-1,"")</f>
        <v/>
      </c>
      <c r="AC88" s="46">
        <f>IFERROR(AC17/Y17-1,"")</f>
        <v/>
      </c>
      <c r="AD88" s="46">
        <f>IFERROR(AD17/Z17-1,"")</f>
        <v/>
      </c>
      <c r="AE88" s="46">
        <f>IFERROR(AE17/AA17-1,"")</f>
        <v/>
      </c>
      <c r="AF88" s="46">
        <f>IFERROR(AF17/AB17-1,"")</f>
        <v/>
      </c>
      <c r="AG88" s="46">
        <f>IFERROR(AG17/AC17-1,"")</f>
        <v/>
      </c>
      <c r="AH88" s="46">
        <f>IFERROR(AH17/AD17-1,"")</f>
        <v/>
      </c>
      <c r="AI88" s="46">
        <f>IFERROR(AI17/AE17-1,"")</f>
        <v/>
      </c>
      <c r="AK88" s="46">
        <f>""</f>
        <v/>
      </c>
      <c r="AL88" s="46">
        <f>IFERROR(AL17/AK17-1,"")</f>
        <v/>
      </c>
      <c r="AM88" s="46">
        <f>IFERROR(AM17/AL17-1,"")</f>
        <v/>
      </c>
      <c r="AN88" s="46">
        <f>IFERROR(AN17/AM17-1,"")</f>
        <v/>
      </c>
      <c r="AO88" s="46">
        <f>IFERROR(AO17/AN17-1,"")</f>
        <v/>
      </c>
      <c r="AP88" s="46">
        <f>IFERROR(AP17/AO17-1,"")</f>
        <v/>
      </c>
      <c r="AQ88" s="46">
        <f>IFERROR(AQ17/AP17-1,"")</f>
        <v/>
      </c>
      <c r="AR88" s="46">
        <f>IFERROR(AR17/AQ17-1,"")</f>
        <v/>
      </c>
      <c r="AS88" s="46">
        <f>IFERROR(AS17/AR17-1,"")</f>
        <v/>
      </c>
      <c r="AT88" s="46">
        <f>IFERROR(AT17/AS17-1,"")</f>
        <v/>
      </c>
    </row>
    <row r="89">
      <c r="D89" s="9">
        <f>"YoY "&amp;D18&amp;" Growth"</f>
        <v/>
      </c>
      <c r="G89" s="46">
        <f>""</f>
        <v/>
      </c>
      <c r="H89" s="46">
        <f>""</f>
        <v/>
      </c>
      <c r="I89" s="46">
        <f>""</f>
        <v/>
      </c>
      <c r="J89" s="46">
        <f>""</f>
        <v/>
      </c>
      <c r="K89" s="46">
        <f>IFERROR(K18/G18-1,"")</f>
        <v/>
      </c>
      <c r="L89" s="46">
        <f>IFERROR(L18/H18-1,"")</f>
        <v/>
      </c>
      <c r="M89" s="46">
        <f>IFERROR(M18/I18-1,"")</f>
        <v/>
      </c>
      <c r="N89" s="46">
        <f>IFERROR(N18/J18-1,"")</f>
        <v/>
      </c>
      <c r="O89" s="46">
        <f>IFERROR(O18/K18-1,"")</f>
        <v/>
      </c>
      <c r="P89" s="46">
        <f>IFERROR(P18/L18-1,"")</f>
        <v/>
      </c>
      <c r="Q89" s="46">
        <f>IFERROR(Q18/M18-1,"")</f>
        <v/>
      </c>
      <c r="R89" s="46">
        <f>IFERROR(R18/N18-1,"")</f>
        <v/>
      </c>
      <c r="S89" s="46">
        <f>IFERROR(S18/O18-1,"")</f>
        <v/>
      </c>
      <c r="T89" s="46">
        <f>IFERROR(T18/P18-1,"")</f>
        <v/>
      </c>
      <c r="U89" s="46">
        <f>IFERROR(U18/Q18-1,"")</f>
        <v/>
      </c>
      <c r="V89" s="46">
        <f>IFERROR(V18/R18-1,"")</f>
        <v/>
      </c>
      <c r="W89" s="46">
        <f>IFERROR(W18/S18-1,"")</f>
        <v/>
      </c>
      <c r="X89" s="46">
        <f>IFERROR(X18/T18-1,"")</f>
        <v/>
      </c>
      <c r="Y89" s="46">
        <f>IFERROR(Y18/U18-1,"")</f>
        <v/>
      </c>
      <c r="Z89" s="46">
        <f>IFERROR(Z18/V18-1,"")</f>
        <v/>
      </c>
      <c r="AA89" s="46">
        <f>IFERROR(AA18/W18-1,"")</f>
        <v/>
      </c>
      <c r="AB89" s="46">
        <f>IFERROR(AB18/X18-1,"")</f>
        <v/>
      </c>
      <c r="AC89" s="46">
        <f>IFERROR(AC18/Y18-1,"")</f>
        <v/>
      </c>
      <c r="AD89" s="46">
        <f>IFERROR(AD18/Z18-1,"")</f>
        <v/>
      </c>
      <c r="AE89" s="46">
        <f>IFERROR(AE18/AA18-1,"")</f>
        <v/>
      </c>
      <c r="AF89" s="46">
        <f>IFERROR(AF18/AB18-1,"")</f>
        <v/>
      </c>
      <c r="AG89" s="46">
        <f>IFERROR(AG18/AC18-1,"")</f>
        <v/>
      </c>
      <c r="AH89" s="46">
        <f>IFERROR(AH18/AD18-1,"")</f>
        <v/>
      </c>
      <c r="AI89" s="46">
        <f>IFERROR(AI18/AE18-1,"")</f>
        <v/>
      </c>
      <c r="AK89" s="46">
        <f>""</f>
        <v/>
      </c>
      <c r="AL89" s="46">
        <f>IFERROR(AL18/AK18-1,"")</f>
        <v/>
      </c>
      <c r="AM89" s="46">
        <f>IFERROR(AM18/AL18-1,"")</f>
        <v/>
      </c>
      <c r="AN89" s="46">
        <f>IFERROR(AN18/AM18-1,"")</f>
        <v/>
      </c>
      <c r="AO89" s="46">
        <f>IFERROR(AO18/AN18-1,"")</f>
        <v/>
      </c>
      <c r="AP89" s="46">
        <f>IFERROR(AP18/AO18-1,"")</f>
        <v/>
      </c>
      <c r="AQ89" s="46">
        <f>IFERROR(AQ18/AP18-1,"")</f>
        <v/>
      </c>
      <c r="AR89" s="46">
        <f>IFERROR(AR18/AQ18-1,"")</f>
        <v/>
      </c>
      <c r="AS89" s="46">
        <f>IFERROR(AS18/AR18-1,"")</f>
        <v/>
      </c>
      <c r="AT89" s="46">
        <f>IFERROR(AT18/AS18-1,"")</f>
        <v/>
      </c>
    </row>
    <row r="90">
      <c r="D90" s="9">
        <f>"YoY "&amp;D19&amp;" Growth"</f>
        <v/>
      </c>
      <c r="G90" s="46">
        <f>""</f>
        <v/>
      </c>
      <c r="H90" s="46">
        <f>""</f>
        <v/>
      </c>
      <c r="I90" s="46">
        <f>""</f>
        <v/>
      </c>
      <c r="J90" s="46">
        <f>""</f>
        <v/>
      </c>
      <c r="K90" s="46">
        <f>IFERROR(K19/G19-1,"")</f>
        <v/>
      </c>
      <c r="L90" s="46">
        <f>IFERROR(L19/H19-1,"")</f>
        <v/>
      </c>
      <c r="M90" s="46">
        <f>IFERROR(M19/I19-1,"")</f>
        <v/>
      </c>
      <c r="N90" s="46">
        <f>IFERROR(N19/J19-1,"")</f>
        <v/>
      </c>
      <c r="O90" s="46">
        <f>IFERROR(O19/K19-1,"")</f>
        <v/>
      </c>
      <c r="P90" s="46">
        <f>IFERROR(P19/L19-1,"")</f>
        <v/>
      </c>
      <c r="Q90" s="46">
        <f>IFERROR(Q19/M19-1,"")</f>
        <v/>
      </c>
      <c r="R90" s="46">
        <f>IFERROR(R19/N19-1,"")</f>
        <v/>
      </c>
      <c r="S90" s="46">
        <f>IFERROR(S19/O19-1,"")</f>
        <v/>
      </c>
      <c r="T90" s="46">
        <f>IFERROR(T19/P19-1,"")</f>
        <v/>
      </c>
      <c r="U90" s="46">
        <f>IFERROR(U19/Q19-1,"")</f>
        <v/>
      </c>
      <c r="V90" s="46">
        <f>IFERROR(V19/R19-1,"")</f>
        <v/>
      </c>
      <c r="W90" s="46">
        <f>IFERROR(W19/S19-1,"")</f>
        <v/>
      </c>
      <c r="X90" s="46">
        <f>IFERROR(X19/T19-1,"")</f>
        <v/>
      </c>
      <c r="Y90" s="46">
        <f>IFERROR(Y19/U19-1,"")</f>
        <v/>
      </c>
      <c r="Z90" s="46">
        <f>IFERROR(Z19/V19-1,"")</f>
        <v/>
      </c>
      <c r="AA90" s="46">
        <f>IFERROR(AA19/W19-1,"")</f>
        <v/>
      </c>
      <c r="AB90" s="46">
        <f>IFERROR(AB19/X19-1,"")</f>
        <v/>
      </c>
      <c r="AC90" s="46">
        <f>IFERROR(AC19/Y19-1,"")</f>
        <v/>
      </c>
      <c r="AD90" s="46">
        <f>IFERROR(AD19/Z19-1,"")</f>
        <v/>
      </c>
      <c r="AE90" s="46">
        <f>IFERROR(AE19/AA19-1,"")</f>
        <v/>
      </c>
      <c r="AF90" s="46">
        <f>IFERROR(AF19/AB19-1,"")</f>
        <v/>
      </c>
      <c r="AG90" s="46">
        <f>IFERROR(AG19/AC19-1,"")</f>
        <v/>
      </c>
      <c r="AH90" s="46">
        <f>IFERROR(AH19/AD19-1,"")</f>
        <v/>
      </c>
      <c r="AI90" s="46">
        <f>IFERROR(AI19/AE19-1,"")</f>
        <v/>
      </c>
      <c r="AK90" s="46">
        <f>""</f>
        <v/>
      </c>
      <c r="AL90" s="46">
        <f>IFERROR(AL19/AK19-1,"")</f>
        <v/>
      </c>
      <c r="AM90" s="46">
        <f>IFERROR(AM19/AL19-1,"")</f>
        <v/>
      </c>
      <c r="AN90" s="46">
        <f>IFERROR(AN19/AM19-1,"")</f>
        <v/>
      </c>
      <c r="AO90" s="46">
        <f>IFERROR(AO19/AN19-1,"")</f>
        <v/>
      </c>
      <c r="AP90" s="46">
        <f>IFERROR(AP19/AO19-1,"")</f>
        <v/>
      </c>
      <c r="AQ90" s="46">
        <f>IFERROR(AQ19/AP19-1,"")</f>
        <v/>
      </c>
      <c r="AR90" s="46">
        <f>IFERROR(AR19/AQ19-1,"")</f>
        <v/>
      </c>
      <c r="AS90" s="46">
        <f>IFERROR(AS19/AR19-1,"")</f>
        <v/>
      </c>
      <c r="AT90" s="46">
        <f>IFERROR(AT19/AS19-1,"")</f>
        <v/>
      </c>
    </row>
    <row r="91">
      <c r="D91" s="9">
        <f>"YoY "&amp;D20&amp;" Growth"</f>
        <v/>
      </c>
      <c r="G91" s="46">
        <f>""</f>
        <v/>
      </c>
      <c r="H91" s="46">
        <f>""</f>
        <v/>
      </c>
      <c r="I91" s="46">
        <f>""</f>
        <v/>
      </c>
      <c r="J91" s="46">
        <f>""</f>
        <v/>
      </c>
      <c r="K91" s="46">
        <f>IFERROR(K20/G20-1,"")</f>
        <v/>
      </c>
      <c r="L91" s="46">
        <f>IFERROR(L20/H20-1,"")</f>
        <v/>
      </c>
      <c r="M91" s="46">
        <f>IFERROR(M20/I20-1,"")</f>
        <v/>
      </c>
      <c r="N91" s="46">
        <f>IFERROR(N20/J20-1,"")</f>
        <v/>
      </c>
      <c r="O91" s="46">
        <f>IFERROR(O20/K20-1,"")</f>
        <v/>
      </c>
      <c r="P91" s="46">
        <f>IFERROR(P20/L20-1,"")</f>
        <v/>
      </c>
      <c r="Q91" s="46">
        <f>IFERROR(Q20/M20-1,"")</f>
        <v/>
      </c>
      <c r="R91" s="46">
        <f>IFERROR(R20/N20-1,"")</f>
        <v/>
      </c>
      <c r="S91" s="46">
        <f>IFERROR(S20/O20-1,"")</f>
        <v/>
      </c>
      <c r="T91" s="46">
        <f>IFERROR(T20/P20-1,"")</f>
        <v/>
      </c>
      <c r="U91" s="46">
        <f>IFERROR(U20/Q20-1,"")</f>
        <v/>
      </c>
      <c r="V91" s="46">
        <f>IFERROR(V20/R20-1,"")</f>
        <v/>
      </c>
      <c r="W91" s="46">
        <f>IFERROR(W20/S20-1,"")</f>
        <v/>
      </c>
      <c r="X91" s="46">
        <f>IFERROR(X20/T20-1,"")</f>
        <v/>
      </c>
      <c r="Y91" s="46">
        <f>IFERROR(Y20/U20-1,"")</f>
        <v/>
      </c>
      <c r="Z91" s="46">
        <f>IFERROR(Z20/V20-1,"")</f>
        <v/>
      </c>
      <c r="AA91" s="46">
        <f>IFERROR(AA20/W20-1,"")</f>
        <v/>
      </c>
      <c r="AB91" s="46">
        <f>IFERROR(AB20/X20-1,"")</f>
        <v/>
      </c>
      <c r="AC91" s="46">
        <f>IFERROR(AC20/Y20-1,"")</f>
        <v/>
      </c>
      <c r="AD91" s="46">
        <f>IFERROR(AD20/Z20-1,"")</f>
        <v/>
      </c>
      <c r="AE91" s="46">
        <f>IFERROR(AE20/AA20-1,"")</f>
        <v/>
      </c>
      <c r="AF91" s="46">
        <f>IFERROR(AF20/AB20-1,"")</f>
        <v/>
      </c>
      <c r="AG91" s="46">
        <f>IFERROR(AG20/AC20-1,"")</f>
        <v/>
      </c>
      <c r="AH91" s="46">
        <f>IFERROR(AH20/AD20-1,"")</f>
        <v/>
      </c>
      <c r="AI91" s="46">
        <f>IFERROR(AI20/AE20-1,"")</f>
        <v/>
      </c>
      <c r="AK91" s="46">
        <f>""</f>
        <v/>
      </c>
      <c r="AL91" s="46">
        <f>IFERROR(AL20/AK20-1,"")</f>
        <v/>
      </c>
      <c r="AM91" s="46">
        <f>IFERROR(AM20/AL20-1,"")</f>
        <v/>
      </c>
      <c r="AN91" s="46">
        <f>IFERROR(AN20/AM20-1,"")</f>
        <v/>
      </c>
      <c r="AO91" s="46">
        <f>IFERROR(AO20/AN20-1,"")</f>
        <v/>
      </c>
      <c r="AP91" s="46">
        <f>IFERROR(AP20/AO20-1,"")</f>
        <v/>
      </c>
      <c r="AQ91" s="46">
        <f>IFERROR(AQ20/AP20-1,"")</f>
        <v/>
      </c>
      <c r="AR91" s="46">
        <f>IFERROR(AR20/AQ20-1,"")</f>
        <v/>
      </c>
      <c r="AS91" s="46">
        <f>IFERROR(AS20/AR20-1,"")</f>
        <v/>
      </c>
      <c r="AT91" s="46">
        <f>IFERROR(AT20/AS20-1,"")</f>
        <v/>
      </c>
    </row>
    <row r="92">
      <c r="D92" s="9">
        <f>"YoY "&amp;D21&amp;" Growth"</f>
        <v/>
      </c>
      <c r="G92" s="46">
        <f>""</f>
        <v/>
      </c>
      <c r="H92" s="46">
        <f>""</f>
        <v/>
      </c>
      <c r="I92" s="46">
        <f>""</f>
        <v/>
      </c>
      <c r="J92" s="46">
        <f>""</f>
        <v/>
      </c>
      <c r="K92" s="46">
        <f>IFERROR(K21/G21-1,"")</f>
        <v/>
      </c>
      <c r="L92" s="46">
        <f>IFERROR(L21/H21-1,"")</f>
        <v/>
      </c>
      <c r="M92" s="46">
        <f>IFERROR(M21/I21-1,"")</f>
        <v/>
      </c>
      <c r="N92" s="46">
        <f>IFERROR(N21/J21-1,"")</f>
        <v/>
      </c>
      <c r="O92" s="46">
        <f>IFERROR(O21/K21-1,"")</f>
        <v/>
      </c>
      <c r="P92" s="46">
        <f>IFERROR(P21/L21-1,"")</f>
        <v/>
      </c>
      <c r="Q92" s="46">
        <f>IFERROR(Q21/M21-1,"")</f>
        <v/>
      </c>
      <c r="R92" s="46">
        <f>IFERROR(R21/N21-1,"")</f>
        <v/>
      </c>
      <c r="S92" s="46">
        <f>IFERROR(S21/O21-1,"")</f>
        <v/>
      </c>
      <c r="T92" s="46">
        <f>IFERROR(T21/P21-1,"")</f>
        <v/>
      </c>
      <c r="U92" s="46">
        <f>IFERROR(U21/Q21-1,"")</f>
        <v/>
      </c>
      <c r="V92" s="46">
        <f>IFERROR(V21/R21-1,"")</f>
        <v/>
      </c>
      <c r="W92" s="46">
        <f>IFERROR(W21/S21-1,"")</f>
        <v/>
      </c>
      <c r="X92" s="46">
        <f>IFERROR(X21/T21-1,"")</f>
        <v/>
      </c>
      <c r="Y92" s="46">
        <f>IFERROR(Y21/U21-1,"")</f>
        <v/>
      </c>
      <c r="Z92" s="46">
        <f>IFERROR(Z21/V21-1,"")</f>
        <v/>
      </c>
      <c r="AA92" s="46">
        <f>IFERROR(AA21/W21-1,"")</f>
        <v/>
      </c>
      <c r="AB92" s="46">
        <f>IFERROR(AB21/X21-1,"")</f>
        <v/>
      </c>
      <c r="AC92" s="46">
        <f>IFERROR(AC21/Y21-1,"")</f>
        <v/>
      </c>
      <c r="AD92" s="46">
        <f>IFERROR(AD21/Z21-1,"")</f>
        <v/>
      </c>
      <c r="AE92" s="46">
        <f>IFERROR(AE21/AA21-1,"")</f>
        <v/>
      </c>
      <c r="AF92" s="46">
        <f>IFERROR(AF21/AB21-1,"")</f>
        <v/>
      </c>
      <c r="AG92" s="46">
        <f>IFERROR(AG21/AC21-1,"")</f>
        <v/>
      </c>
      <c r="AH92" s="46">
        <f>IFERROR(AH21/AD21-1,"")</f>
        <v/>
      </c>
      <c r="AI92" s="46">
        <f>IFERROR(AI21/AE21-1,"")</f>
        <v/>
      </c>
      <c r="AK92" s="46">
        <f>""</f>
        <v/>
      </c>
      <c r="AL92" s="46">
        <f>IFERROR(AL21/AK21-1,"")</f>
        <v/>
      </c>
      <c r="AM92" s="46">
        <f>IFERROR(AM21/AL21-1,"")</f>
        <v/>
      </c>
      <c r="AN92" s="46">
        <f>IFERROR(AN21/AM21-1,"")</f>
        <v/>
      </c>
      <c r="AO92" s="46">
        <f>IFERROR(AO21/AN21-1,"")</f>
        <v/>
      </c>
      <c r="AP92" s="46">
        <f>IFERROR(AP21/AO21-1,"")</f>
        <v/>
      </c>
      <c r="AQ92" s="46">
        <f>IFERROR(AQ21/AP21-1,"")</f>
        <v/>
      </c>
      <c r="AR92" s="46">
        <f>IFERROR(AR21/AQ21-1,"")</f>
        <v/>
      </c>
      <c r="AS92" s="46">
        <f>IFERROR(AS21/AR21-1,"")</f>
        <v/>
      </c>
      <c r="AT92" s="46">
        <f>IFERROR(AT21/AS21-1,"")</f>
        <v/>
      </c>
    </row>
    <row r="93">
      <c r="D93" s="9">
        <f>"YoY "&amp;D22&amp;" Growth"</f>
        <v/>
      </c>
      <c r="G93" s="46">
        <f>""</f>
        <v/>
      </c>
      <c r="H93" s="46">
        <f>""</f>
        <v/>
      </c>
      <c r="I93" s="46">
        <f>""</f>
        <v/>
      </c>
      <c r="J93" s="46">
        <f>""</f>
        <v/>
      </c>
      <c r="K93" s="46">
        <f>IFERROR(K22/G22-1,"")</f>
        <v/>
      </c>
      <c r="L93" s="46">
        <f>IFERROR(L22/H22-1,"")</f>
        <v/>
      </c>
      <c r="M93" s="46">
        <f>IFERROR(M22/I22-1,"")</f>
        <v/>
      </c>
      <c r="N93" s="46">
        <f>IFERROR(N22/J22-1,"")</f>
        <v/>
      </c>
      <c r="O93" s="46">
        <f>IFERROR(O22/K22-1,"")</f>
        <v/>
      </c>
      <c r="P93" s="46">
        <f>IFERROR(P22/L22-1,"")</f>
        <v/>
      </c>
      <c r="Q93" s="46">
        <f>IFERROR(Q22/M22-1,"")</f>
        <v/>
      </c>
      <c r="R93" s="46">
        <f>IFERROR(R22/N22-1,"")</f>
        <v/>
      </c>
      <c r="S93" s="46">
        <f>IFERROR(S22/O22-1,"")</f>
        <v/>
      </c>
      <c r="T93" s="46">
        <f>IFERROR(T22/P22-1,"")</f>
        <v/>
      </c>
      <c r="U93" s="46">
        <f>IFERROR(U22/Q22-1,"")</f>
        <v/>
      </c>
      <c r="V93" s="46">
        <f>IFERROR(V22/R22-1,"")</f>
        <v/>
      </c>
      <c r="W93" s="46">
        <f>IFERROR(W22/S22-1,"")</f>
        <v/>
      </c>
      <c r="X93" s="46">
        <f>IFERROR(X22/T22-1,"")</f>
        <v/>
      </c>
      <c r="Y93" s="46">
        <f>IFERROR(Y22/U22-1,"")</f>
        <v/>
      </c>
      <c r="Z93" s="46">
        <f>IFERROR(Z22/V22-1,"")</f>
        <v/>
      </c>
      <c r="AA93" s="46">
        <f>IFERROR(AA22/W22-1,"")</f>
        <v/>
      </c>
      <c r="AB93" s="46">
        <f>IFERROR(AB22/X22-1,"")</f>
        <v/>
      </c>
      <c r="AC93" s="46">
        <f>IFERROR(AC22/Y22-1,"")</f>
        <v/>
      </c>
      <c r="AD93" s="46">
        <f>IFERROR(AD22/Z22-1,"")</f>
        <v/>
      </c>
      <c r="AE93" s="46">
        <f>IFERROR(AE22/AA22-1,"")</f>
        <v/>
      </c>
      <c r="AF93" s="46">
        <f>IFERROR(AF22/AB22-1,"")</f>
        <v/>
      </c>
      <c r="AG93" s="46">
        <f>IFERROR(AG22/AC22-1,"")</f>
        <v/>
      </c>
      <c r="AH93" s="46">
        <f>IFERROR(AH22/AD22-1,"")</f>
        <v/>
      </c>
      <c r="AI93" s="46">
        <f>IFERROR(AI22/AE22-1,"")</f>
        <v/>
      </c>
      <c r="AK93" s="46">
        <f>""</f>
        <v/>
      </c>
      <c r="AL93" s="46">
        <f>IFERROR(AL22/AK22-1,"")</f>
        <v/>
      </c>
      <c r="AM93" s="46">
        <f>IFERROR(AM22/AL22-1,"")</f>
        <v/>
      </c>
      <c r="AN93" s="46">
        <f>IFERROR(AN22/AM22-1,"")</f>
        <v/>
      </c>
      <c r="AO93" s="46">
        <f>IFERROR(AO22/AN22-1,"")</f>
        <v/>
      </c>
      <c r="AP93" s="46">
        <f>IFERROR(AP22/AO22-1,"")</f>
        <v/>
      </c>
      <c r="AQ93" s="46">
        <f>IFERROR(AQ22/AP22-1,"")</f>
        <v/>
      </c>
      <c r="AR93" s="46">
        <f>IFERROR(AR22/AQ22-1,"")</f>
        <v/>
      </c>
      <c r="AS93" s="46">
        <f>IFERROR(AS22/AR22-1,"")</f>
        <v/>
      </c>
      <c r="AT93" s="46">
        <f>IFERROR(AT22/AS22-1,"")</f>
        <v/>
      </c>
    </row>
    <row r="94">
      <c r="D94" s="9">
        <f>"YoY "&amp;D28&amp;" Growth"</f>
        <v/>
      </c>
      <c r="G94" s="46">
        <f>""</f>
        <v/>
      </c>
      <c r="H94" s="46">
        <f>""</f>
        <v/>
      </c>
      <c r="I94" s="46">
        <f>""</f>
        <v/>
      </c>
      <c r="J94" s="46">
        <f>""</f>
        <v/>
      </c>
      <c r="K94" s="46">
        <f>IFERROR(K28/G28-1,"")</f>
        <v/>
      </c>
      <c r="L94" s="46">
        <f>IFERROR(L28/H28-1,"")</f>
        <v/>
      </c>
      <c r="M94" s="46">
        <f>IFERROR(M28/I28-1,"")</f>
        <v/>
      </c>
      <c r="N94" s="46">
        <f>IFERROR(N28/J28-1,"")</f>
        <v/>
      </c>
      <c r="O94" s="46">
        <f>IFERROR(O28/K28-1,"")</f>
        <v/>
      </c>
      <c r="P94" s="46">
        <f>IFERROR(P28/L28-1,"")</f>
        <v/>
      </c>
      <c r="Q94" s="46">
        <f>IFERROR(Q28/M28-1,"")</f>
        <v/>
      </c>
      <c r="R94" s="46">
        <f>IFERROR(R28/N28-1,"")</f>
        <v/>
      </c>
      <c r="S94" s="46">
        <f>IFERROR(S28/O28-1,"")</f>
        <v/>
      </c>
      <c r="T94" s="46">
        <f>IFERROR(T28/P28-1,"")</f>
        <v/>
      </c>
      <c r="U94" s="46">
        <f>IFERROR(U28/Q28-1,"")</f>
        <v/>
      </c>
      <c r="V94" s="46">
        <f>IFERROR(V28/R28-1,"")</f>
        <v/>
      </c>
      <c r="W94" s="46">
        <f>IFERROR(W28/S28-1,"")</f>
        <v/>
      </c>
      <c r="X94" s="46">
        <f>IFERROR(X28/T28-1,"")</f>
        <v/>
      </c>
      <c r="Y94" s="46">
        <f>IFERROR(Y28/U28-1,"")</f>
        <v/>
      </c>
      <c r="Z94" s="46">
        <f>IFERROR(Z28/V28-1,"")</f>
        <v/>
      </c>
      <c r="AA94" s="46">
        <f>IFERROR(AA28/W28-1,"")</f>
        <v/>
      </c>
      <c r="AB94" s="46">
        <f>IFERROR(AB28/X28-1,"")</f>
        <v/>
      </c>
      <c r="AC94" s="46">
        <f>IFERROR(AC28/Y28-1,"")</f>
        <v/>
      </c>
      <c r="AD94" s="46">
        <f>IFERROR(AD28/Z28-1,"")</f>
        <v/>
      </c>
      <c r="AE94" s="46">
        <f>IFERROR(AE28/AA28-1,"")</f>
        <v/>
      </c>
      <c r="AF94" s="46">
        <f>IFERROR(AF28/AB28-1,"")</f>
        <v/>
      </c>
      <c r="AG94" s="46">
        <f>IFERROR(AG28/AC28-1,"")</f>
        <v/>
      </c>
      <c r="AH94" s="46">
        <f>IFERROR(AH28/AD28-1,"")</f>
        <v/>
      </c>
      <c r="AI94" s="46">
        <f>IFERROR(AI28/AE28-1,"")</f>
        <v/>
      </c>
      <c r="AK94" s="46">
        <f>""</f>
        <v/>
      </c>
      <c r="AL94" s="46">
        <f>IFERROR(AL28/AK28-1,"")</f>
        <v/>
      </c>
      <c r="AM94" s="46">
        <f>IFERROR(AM28/AL28-1,"")</f>
        <v/>
      </c>
      <c r="AN94" s="46">
        <f>IFERROR(AN28/AM28-1,"")</f>
        <v/>
      </c>
      <c r="AO94" s="46">
        <f>IFERROR(AO28/AN28-1,"")</f>
        <v/>
      </c>
      <c r="AP94" s="46">
        <f>IFERROR(AP28/AO28-1,"")</f>
        <v/>
      </c>
      <c r="AQ94" s="46">
        <f>IFERROR(AQ28/AP28-1,"")</f>
        <v/>
      </c>
      <c r="AR94" s="46">
        <f>IFERROR(AR28/AQ28-1,"")</f>
        <v/>
      </c>
      <c r="AS94" s="46">
        <f>IFERROR(AS28/AR28-1,"")</f>
        <v/>
      </c>
      <c r="AT94" s="46">
        <f>IFERROR(AT28/AS28-1,"")</f>
        <v/>
      </c>
    </row>
    <row r="95">
      <c r="D95" s="9">
        <f>"YoY "&amp;D29&amp;" Growth"</f>
        <v/>
      </c>
      <c r="G95" s="46">
        <f>""</f>
        <v/>
      </c>
      <c r="H95" s="46">
        <f>""</f>
        <v/>
      </c>
      <c r="I95" s="46">
        <f>""</f>
        <v/>
      </c>
      <c r="J95" s="46">
        <f>""</f>
        <v/>
      </c>
      <c r="K95" s="46">
        <f>IFERROR(K29/G29-1,"")</f>
        <v/>
      </c>
      <c r="L95" s="46">
        <f>IFERROR(L29/H29-1,"")</f>
        <v/>
      </c>
      <c r="M95" s="46">
        <f>IFERROR(M29/I29-1,"")</f>
        <v/>
      </c>
      <c r="N95" s="46">
        <f>IFERROR(N29/J29-1,"")</f>
        <v/>
      </c>
      <c r="O95" s="46">
        <f>IFERROR(O29/K29-1,"")</f>
        <v/>
      </c>
      <c r="P95" s="46">
        <f>IFERROR(P29/L29-1,"")</f>
        <v/>
      </c>
      <c r="Q95" s="46">
        <f>IFERROR(Q29/M29-1,"")</f>
        <v/>
      </c>
      <c r="R95" s="46">
        <f>IFERROR(R29/N29-1,"")</f>
        <v/>
      </c>
      <c r="S95" s="46">
        <f>IFERROR(S29/O29-1,"")</f>
        <v/>
      </c>
      <c r="T95" s="46">
        <f>IFERROR(T29/P29-1,"")</f>
        <v/>
      </c>
      <c r="U95" s="46">
        <f>IFERROR(U29/Q29-1,"")</f>
        <v/>
      </c>
      <c r="V95" s="46">
        <f>IFERROR(V29/R29-1,"")</f>
        <v/>
      </c>
      <c r="W95" s="46">
        <f>IFERROR(W29/S29-1,"")</f>
        <v/>
      </c>
      <c r="X95" s="46">
        <f>IFERROR(X29/T29-1,"")</f>
        <v/>
      </c>
      <c r="Y95" s="46">
        <f>IFERROR(Y29/U29-1,"")</f>
        <v/>
      </c>
      <c r="Z95" s="46">
        <f>IFERROR(Z29/V29-1,"")</f>
        <v/>
      </c>
      <c r="AA95" s="46">
        <f>IFERROR(AA29/W29-1,"")</f>
        <v/>
      </c>
      <c r="AB95" s="46">
        <f>IFERROR(AB29/X29-1,"")</f>
        <v/>
      </c>
      <c r="AC95" s="46">
        <f>IFERROR(AC29/Y29-1,"")</f>
        <v/>
      </c>
      <c r="AD95" s="46">
        <f>IFERROR(AD29/Z29-1,"")</f>
        <v/>
      </c>
      <c r="AE95" s="46">
        <f>IFERROR(AE29/AA29-1,"")</f>
        <v/>
      </c>
      <c r="AF95" s="46">
        <f>IFERROR(AF29/AB29-1,"")</f>
        <v/>
      </c>
      <c r="AG95" s="46">
        <f>IFERROR(AG29/AC29-1,"")</f>
        <v/>
      </c>
      <c r="AH95" s="46">
        <f>IFERROR(AH29/AD29-1,"")</f>
        <v/>
      </c>
      <c r="AI95" s="46">
        <f>IFERROR(AI29/AE29-1,"")</f>
        <v/>
      </c>
      <c r="AK95" s="46">
        <f>""</f>
        <v/>
      </c>
      <c r="AL95" s="46">
        <f>IFERROR(AL29/AK29-1,"")</f>
        <v/>
      </c>
      <c r="AM95" s="46">
        <f>IFERROR(AM29/AL29-1,"")</f>
        <v/>
      </c>
      <c r="AN95" s="46">
        <f>IFERROR(AN29/AM29-1,"")</f>
        <v/>
      </c>
      <c r="AO95" s="46">
        <f>IFERROR(AO29/AN29-1,"")</f>
        <v/>
      </c>
      <c r="AP95" s="46">
        <f>IFERROR(AP29/AO29-1,"")</f>
        <v/>
      </c>
      <c r="AQ95" s="46">
        <f>IFERROR(AQ29/AP29-1,"")</f>
        <v/>
      </c>
      <c r="AR95" s="46">
        <f>IFERROR(AR29/AQ29-1,"")</f>
        <v/>
      </c>
      <c r="AS95" s="46">
        <f>IFERROR(AS29/AR29-1,"")</f>
        <v/>
      </c>
      <c r="AT95" s="46">
        <f>IFERROR(AT29/AS29-1,"")</f>
        <v/>
      </c>
    </row>
    <row r="96">
      <c r="D96" s="9">
        <f>"YoY "&amp;D13&amp;" Growth"</f>
        <v/>
      </c>
      <c r="G96" s="46">
        <f>""</f>
        <v/>
      </c>
      <c r="H96" s="46">
        <f>""</f>
        <v/>
      </c>
      <c r="I96" s="46">
        <f>""</f>
        <v/>
      </c>
      <c r="J96" s="46">
        <f>""</f>
        <v/>
      </c>
      <c r="K96" s="46">
        <f>IFERROR(K13/G13-1,"")</f>
        <v/>
      </c>
      <c r="L96" s="46">
        <f>IFERROR(L13/H13-1,"")</f>
        <v/>
      </c>
      <c r="M96" s="46">
        <f>IFERROR(M13/I13-1,"")</f>
        <v/>
      </c>
      <c r="N96" s="46">
        <f>IFERROR(N13/J13-1,"")</f>
        <v/>
      </c>
      <c r="O96" s="46">
        <f>IFERROR(O13/K13-1,"")</f>
        <v/>
      </c>
      <c r="P96" s="46">
        <f>IFERROR(P13/L13-1,"")</f>
        <v/>
      </c>
      <c r="Q96" s="46">
        <f>IFERROR(Q13/M13-1,"")</f>
        <v/>
      </c>
      <c r="R96" s="46">
        <f>IFERROR(R13/N13-1,"")</f>
        <v/>
      </c>
      <c r="S96" s="46">
        <f>IFERROR(S13/O13-1,"")</f>
        <v/>
      </c>
      <c r="T96" s="46">
        <f>IFERROR(T13/P13-1,"")</f>
        <v/>
      </c>
      <c r="U96" s="46">
        <f>IFERROR(U13/Q13-1,"")</f>
        <v/>
      </c>
      <c r="V96" s="46">
        <f>IFERROR(V13/R13-1,"")</f>
        <v/>
      </c>
      <c r="W96" s="46">
        <f>IFERROR(W13/S13-1,"")</f>
        <v/>
      </c>
      <c r="X96" s="46">
        <f>IFERROR(X13/T13-1,"")</f>
        <v/>
      </c>
      <c r="Y96" s="46">
        <f>IFERROR(Y13/U13-1,"")</f>
        <v/>
      </c>
      <c r="Z96" s="46">
        <f>IFERROR(Z13/V13-1,"")</f>
        <v/>
      </c>
      <c r="AA96" s="46">
        <f>IFERROR(AA13/W13-1,"")</f>
        <v/>
      </c>
      <c r="AB96" s="46">
        <f>IFERROR(AB13/X13-1,"")</f>
        <v/>
      </c>
      <c r="AC96" s="46">
        <f>IFERROR(AC13/Y13-1,"")</f>
        <v/>
      </c>
      <c r="AD96" s="46">
        <f>IFERROR(AD13/Z13-1,"")</f>
        <v/>
      </c>
      <c r="AE96" s="46">
        <f>IFERROR(AE13/AA13-1,"")</f>
        <v/>
      </c>
      <c r="AF96" s="46">
        <f>IFERROR(AF13/AB13-1,"")</f>
        <v/>
      </c>
      <c r="AG96" s="46">
        <f>IFERROR(AG13/AC13-1,"")</f>
        <v/>
      </c>
      <c r="AH96" s="46">
        <f>IFERROR(AH13/AD13-1,"")</f>
        <v/>
      </c>
      <c r="AI96" s="46">
        <f>IFERROR(AI13/AE13-1,"")</f>
        <v/>
      </c>
      <c r="AK96" s="46">
        <f>""</f>
        <v/>
      </c>
      <c r="AL96" s="46">
        <f>IFERROR(AL13/AK13-1,"")</f>
        <v/>
      </c>
      <c r="AM96" s="46">
        <f>IFERROR(AM13/AL13-1,"")</f>
        <v/>
      </c>
      <c r="AN96" s="46">
        <f>IFERROR(AN13/AM13-1,"")</f>
        <v/>
      </c>
      <c r="AO96" s="46">
        <f>IFERROR(AO13/AN13-1,"")</f>
        <v/>
      </c>
      <c r="AP96" s="46">
        <f>IFERROR(AP13/AO13-1,"")</f>
        <v/>
      </c>
      <c r="AQ96" s="46">
        <f>IFERROR(AQ13/AP13-1,"")</f>
        <v/>
      </c>
      <c r="AR96" s="46">
        <f>IFERROR(AR13/AQ13-1,"")</f>
        <v/>
      </c>
      <c r="AS96" s="46">
        <f>IFERROR(AS13/AR13-1,"")</f>
        <v/>
      </c>
      <c r="AT96" s="46">
        <f>IFERROR(AT13/AS13-1,"")</f>
        <v/>
      </c>
    </row>
    <row r="97">
      <c r="D97" s="9">
        <f>"YoY "&amp;D23&amp;" Growth"</f>
        <v/>
      </c>
      <c r="G97" s="46">
        <f>""</f>
        <v/>
      </c>
      <c r="H97" s="46">
        <f>""</f>
        <v/>
      </c>
      <c r="I97" s="46">
        <f>""</f>
        <v/>
      </c>
      <c r="J97" s="46">
        <f>""</f>
        <v/>
      </c>
      <c r="K97" s="46">
        <f>IFERROR(K23/G23-1,"")</f>
        <v/>
      </c>
      <c r="L97" s="46">
        <f>IFERROR(L23/H23-1,"")</f>
        <v/>
      </c>
      <c r="M97" s="46">
        <f>IFERROR(M23/I23-1,"")</f>
        <v/>
      </c>
      <c r="N97" s="46">
        <f>IFERROR(N23/J23-1,"")</f>
        <v/>
      </c>
      <c r="O97" s="46">
        <f>IFERROR(O23/K23-1,"")</f>
        <v/>
      </c>
      <c r="P97" s="46">
        <f>IFERROR(P23/L23-1,"")</f>
        <v/>
      </c>
      <c r="Q97" s="46">
        <f>IFERROR(Q23/M23-1,"")</f>
        <v/>
      </c>
      <c r="R97" s="46">
        <f>IFERROR(R23/N23-1,"")</f>
        <v/>
      </c>
      <c r="S97" s="46">
        <f>IFERROR(S23/O23-1,"")</f>
        <v/>
      </c>
      <c r="T97" s="46">
        <f>IFERROR(T23/P23-1,"")</f>
        <v/>
      </c>
      <c r="U97" s="46">
        <f>IFERROR(U23/Q23-1,"")</f>
        <v/>
      </c>
      <c r="V97" s="46">
        <f>IFERROR(V23/R23-1,"")</f>
        <v/>
      </c>
      <c r="W97" s="46">
        <f>IFERROR(W23/S23-1,"")</f>
        <v/>
      </c>
      <c r="X97" s="46">
        <f>IFERROR(X23/T23-1,"")</f>
        <v/>
      </c>
      <c r="Y97" s="46">
        <f>IFERROR(Y23/U23-1,"")</f>
        <v/>
      </c>
      <c r="Z97" s="46">
        <f>IFERROR(Z23/V23-1,"")</f>
        <v/>
      </c>
      <c r="AA97" s="46">
        <f>IFERROR(AA23/W23-1,"")</f>
        <v/>
      </c>
      <c r="AB97" s="46">
        <f>IFERROR(AB23/X23-1,"")</f>
        <v/>
      </c>
      <c r="AC97" s="46">
        <f>IFERROR(AC23/Y23-1,"")</f>
        <v/>
      </c>
      <c r="AD97" s="46">
        <f>IFERROR(AD23/Z23-1,"")</f>
        <v/>
      </c>
      <c r="AE97" s="46">
        <f>IFERROR(AE23/AA23-1,"")</f>
        <v/>
      </c>
      <c r="AF97" s="46">
        <f>IFERROR(AF23/AB23-1,"")</f>
        <v/>
      </c>
      <c r="AG97" s="46">
        <f>IFERROR(AG23/AC23-1,"")</f>
        <v/>
      </c>
      <c r="AH97" s="46">
        <f>IFERROR(AH23/AD23-1,"")</f>
        <v/>
      </c>
      <c r="AI97" s="46">
        <f>IFERROR(AI23/AE23-1,"")</f>
        <v/>
      </c>
      <c r="AK97" s="46">
        <f>""</f>
        <v/>
      </c>
      <c r="AL97" s="46">
        <f>IFERROR(AL23/AK23-1,"")</f>
        <v/>
      </c>
      <c r="AM97" s="46">
        <f>IFERROR(AM23/AL23-1,"")</f>
        <v/>
      </c>
      <c r="AN97" s="46">
        <f>IFERROR(AN23/AM23-1,"")</f>
        <v/>
      </c>
      <c r="AO97" s="46">
        <f>IFERROR(AO23/AN23-1,"")</f>
        <v/>
      </c>
      <c r="AP97" s="46">
        <f>IFERROR(AP23/AO23-1,"")</f>
        <v/>
      </c>
      <c r="AQ97" s="46">
        <f>IFERROR(AQ23/AP23-1,"")</f>
        <v/>
      </c>
      <c r="AR97" s="46">
        <f>IFERROR(AR23/AQ23-1,"")</f>
        <v/>
      </c>
      <c r="AS97" s="46">
        <f>IFERROR(AS23/AR23-1,"")</f>
        <v/>
      </c>
      <c r="AT97" s="46">
        <f>IFERROR(AT23/AS23-1,"")</f>
        <v/>
      </c>
    </row>
    <row r="98">
      <c r="D98" s="9">
        <f>"YoY "&amp;D25&amp;" Growth"</f>
        <v/>
      </c>
      <c r="G98" s="46">
        <f>""</f>
        <v/>
      </c>
      <c r="H98" s="46">
        <f>""</f>
        <v/>
      </c>
      <c r="I98" s="46">
        <f>""</f>
        <v/>
      </c>
      <c r="J98" s="46">
        <f>""</f>
        <v/>
      </c>
      <c r="K98" s="46">
        <f>IFERROR(K25/G25-1,"")</f>
        <v/>
      </c>
      <c r="L98" s="46">
        <f>IFERROR(L25/H25-1,"")</f>
        <v/>
      </c>
      <c r="M98" s="46">
        <f>IFERROR(M25/I25-1,"")</f>
        <v/>
      </c>
      <c r="N98" s="46">
        <f>IFERROR(N25/J25-1,"")</f>
        <v/>
      </c>
      <c r="O98" s="46">
        <f>IFERROR(O25/K25-1,"")</f>
        <v/>
      </c>
      <c r="P98" s="46">
        <f>IFERROR(P25/L25-1,"")</f>
        <v/>
      </c>
      <c r="Q98" s="46">
        <f>IFERROR(Q25/M25-1,"")</f>
        <v/>
      </c>
      <c r="R98" s="46">
        <f>IFERROR(R25/N25-1,"")</f>
        <v/>
      </c>
      <c r="S98" s="46">
        <f>IFERROR(S25/O25-1,"")</f>
        <v/>
      </c>
      <c r="T98" s="46">
        <f>IFERROR(T25/P25-1,"")</f>
        <v/>
      </c>
      <c r="U98" s="46">
        <f>IFERROR(U25/Q25-1,"")</f>
        <v/>
      </c>
      <c r="V98" s="46">
        <f>IFERROR(V25/R25-1,"")</f>
        <v/>
      </c>
      <c r="W98" s="46">
        <f>IFERROR(W25/S25-1,"")</f>
        <v/>
      </c>
      <c r="X98" s="46">
        <f>IFERROR(X25/T25-1,"")</f>
        <v/>
      </c>
      <c r="Y98" s="46">
        <f>IFERROR(Y25/U25-1,"")</f>
        <v/>
      </c>
      <c r="Z98" s="46">
        <f>IFERROR(Z25/V25-1,"")</f>
        <v/>
      </c>
      <c r="AA98" s="46">
        <f>IFERROR(AA25/W25-1,"")</f>
        <v/>
      </c>
      <c r="AB98" s="46">
        <f>IFERROR(AB25/X25-1,"")</f>
        <v/>
      </c>
      <c r="AC98" s="46">
        <f>IFERROR(AC25/Y25-1,"")</f>
        <v/>
      </c>
      <c r="AD98" s="46">
        <f>IFERROR(AD25/Z25-1,"")</f>
        <v/>
      </c>
      <c r="AE98" s="46">
        <f>IFERROR(AE25/AA25-1,"")</f>
        <v/>
      </c>
      <c r="AF98" s="46">
        <f>IFERROR(AF25/AB25-1,"")</f>
        <v/>
      </c>
      <c r="AG98" s="46">
        <f>IFERROR(AG25/AC25-1,"")</f>
        <v/>
      </c>
      <c r="AH98" s="46">
        <f>IFERROR(AH25/AD25-1,"")</f>
        <v/>
      </c>
      <c r="AI98" s="46">
        <f>IFERROR(AI25/AE25-1,"")</f>
        <v/>
      </c>
      <c r="AK98" s="46">
        <f>""</f>
        <v/>
      </c>
      <c r="AL98" s="46">
        <f>IFERROR(AL25/AK25-1,"")</f>
        <v/>
      </c>
      <c r="AM98" s="46">
        <f>IFERROR(AM25/AL25-1,"")</f>
        <v/>
      </c>
      <c r="AN98" s="46">
        <f>IFERROR(AN25/AM25-1,"")</f>
        <v/>
      </c>
      <c r="AO98" s="46">
        <f>IFERROR(AO25/AN25-1,"")</f>
        <v/>
      </c>
      <c r="AP98" s="46">
        <f>IFERROR(AP25/AO25-1,"")</f>
        <v/>
      </c>
      <c r="AQ98" s="46">
        <f>IFERROR(AQ25/AP25-1,"")</f>
        <v/>
      </c>
      <c r="AR98" s="46">
        <f>IFERROR(AR25/AQ25-1,"")</f>
        <v/>
      </c>
      <c r="AS98" s="46">
        <f>IFERROR(AS25/AR25-1,"")</f>
        <v/>
      </c>
      <c r="AT98" s="46">
        <f>IFERROR(AT25/AS25-1,"")</f>
        <v/>
      </c>
    </row>
    <row r="99">
      <c r="D99" s="9">
        <f>"YoY "&amp;D32&amp;" Growth"</f>
        <v/>
      </c>
      <c r="G99" s="46">
        <f>""</f>
        <v/>
      </c>
      <c r="H99" s="46">
        <f>""</f>
        <v/>
      </c>
      <c r="I99" s="46">
        <f>""</f>
        <v/>
      </c>
      <c r="J99" s="46">
        <f>""</f>
        <v/>
      </c>
      <c r="K99" s="46">
        <f>IFERROR(K32/G32-1,"")</f>
        <v/>
      </c>
      <c r="L99" s="46">
        <f>IFERROR(L32/H32-1,"")</f>
        <v/>
      </c>
      <c r="M99" s="46">
        <f>IFERROR(M32/I32-1,"")</f>
        <v/>
      </c>
      <c r="N99" s="46">
        <f>IFERROR(N32/J32-1,"")</f>
        <v/>
      </c>
      <c r="O99" s="46">
        <f>IFERROR(O32/K32-1,"")</f>
        <v/>
      </c>
      <c r="P99" s="46">
        <f>IFERROR(P32/L32-1,"")</f>
        <v/>
      </c>
      <c r="Q99" s="46">
        <f>IFERROR(Q32/M32-1,"")</f>
        <v/>
      </c>
      <c r="R99" s="46">
        <f>IFERROR(R32/N32-1,"")</f>
        <v/>
      </c>
      <c r="S99" s="46">
        <f>IFERROR(S32/O32-1,"")</f>
        <v/>
      </c>
      <c r="T99" s="46">
        <f>IFERROR(T32/P32-1,"")</f>
        <v/>
      </c>
      <c r="U99" s="46">
        <f>IFERROR(U32/Q32-1,"")</f>
        <v/>
      </c>
      <c r="V99" s="46">
        <f>IFERROR(V32/R32-1,"")</f>
        <v/>
      </c>
      <c r="W99" s="46">
        <f>IFERROR(W32/S32-1,"")</f>
        <v/>
      </c>
      <c r="X99" s="46">
        <f>IFERROR(X32/T32-1,"")</f>
        <v/>
      </c>
      <c r="Y99" s="46">
        <f>IFERROR(Y32/U32-1,"")</f>
        <v/>
      </c>
      <c r="Z99" s="46">
        <f>IFERROR(Z32/V32-1,"")</f>
        <v/>
      </c>
      <c r="AA99" s="46">
        <f>IFERROR(AA32/W32-1,"")</f>
        <v/>
      </c>
      <c r="AB99" s="46">
        <f>IFERROR(AB32/X32-1,"")</f>
        <v/>
      </c>
      <c r="AC99" s="46">
        <f>IFERROR(AC32/Y32-1,"")</f>
        <v/>
      </c>
      <c r="AD99" s="46">
        <f>IFERROR(AD32/Z32-1,"")</f>
        <v/>
      </c>
      <c r="AE99" s="46">
        <f>IFERROR(AE32/AA32-1,"")</f>
        <v/>
      </c>
      <c r="AF99" s="46">
        <f>IFERROR(AF32/AB32-1,"")</f>
        <v/>
      </c>
      <c r="AG99" s="46">
        <f>IFERROR(AG32/AC32-1,"")</f>
        <v/>
      </c>
      <c r="AH99" s="46">
        <f>IFERROR(AH32/AD32-1,"")</f>
        <v/>
      </c>
      <c r="AI99" s="46">
        <f>IFERROR(AI32/AE32-1,"")</f>
        <v/>
      </c>
      <c r="AK99" s="46">
        <f>""</f>
        <v/>
      </c>
      <c r="AL99" s="46">
        <f>IFERROR(AL32/AK32-1,"")</f>
        <v/>
      </c>
      <c r="AM99" s="46">
        <f>IFERROR(AM32/AL32-1,"")</f>
        <v/>
      </c>
      <c r="AN99" s="46">
        <f>IFERROR(AN32/AM32-1,"")</f>
        <v/>
      </c>
      <c r="AO99" s="46">
        <f>IFERROR(AO32/AN32-1,"")</f>
        <v/>
      </c>
      <c r="AP99" s="46">
        <f>IFERROR(AP32/AO32-1,"")</f>
        <v/>
      </c>
      <c r="AQ99" s="46">
        <f>IFERROR(AQ32/AP32-1,"")</f>
        <v/>
      </c>
      <c r="AR99" s="46">
        <f>IFERROR(AR32/AQ32-1,"")</f>
        <v/>
      </c>
      <c r="AS99" s="46">
        <f>IFERROR(AS32/AR32-1,"")</f>
        <v/>
      </c>
      <c r="AT99" s="46">
        <f>IFERROR(AT32/AS32-1,"")</f>
        <v/>
      </c>
    </row>
    <row r="100"/>
    <row r="101">
      <c r="D101" s="9">
        <f>D35&amp;" (% of Total Revenue)"</f>
        <v/>
      </c>
      <c r="G101" s="46">
        <f>IFERROR(-G35/G32,"")</f>
        <v/>
      </c>
      <c r="H101" s="46">
        <f>IFERROR(-H35/H32,"")</f>
        <v/>
      </c>
      <c r="I101" s="46">
        <f>IFERROR(-I35/I32,"")</f>
        <v/>
      </c>
      <c r="J101" s="46">
        <f>IFERROR(-J35/J32,"")</f>
        <v/>
      </c>
      <c r="K101" s="46">
        <f>IFERROR(-K35/K32,"")</f>
        <v/>
      </c>
      <c r="L101" s="46">
        <f>IFERROR(-L35/L32,"")</f>
        <v/>
      </c>
      <c r="M101" s="46">
        <f>IFERROR(-M35/M32,"")</f>
        <v/>
      </c>
      <c r="N101" s="46">
        <f>IFERROR(-N35/N32,"")</f>
        <v/>
      </c>
      <c r="O101" s="46">
        <f>IFERROR(-O35/O32,"")</f>
        <v/>
      </c>
      <c r="P101" s="46">
        <f>IFERROR(-P35/P32,"")</f>
        <v/>
      </c>
      <c r="Q101" s="46">
        <f>IFERROR(-Q35/Q32,"")</f>
        <v/>
      </c>
      <c r="R101" s="46">
        <f>IFERROR(-R35/R32,"")</f>
        <v/>
      </c>
      <c r="S101" s="46">
        <f>IFERROR(-S35/S32,"")</f>
        <v/>
      </c>
      <c r="T101" s="46">
        <f>IFERROR(-T35/T32,"")</f>
        <v/>
      </c>
      <c r="U101" s="46">
        <f>IFERROR(-U35/U32,"")</f>
        <v/>
      </c>
      <c r="V101" s="46">
        <f>IFERROR(-V35/V32,"")</f>
        <v/>
      </c>
      <c r="W101" s="46">
        <f>IFERROR(-W35/W32,"")</f>
        <v/>
      </c>
      <c r="X101" s="46">
        <f>IFERROR(-X35/X32,"")</f>
        <v/>
      </c>
      <c r="Y101" s="46">
        <f>IFERROR(-Y35/Y32,"")</f>
        <v/>
      </c>
      <c r="Z101" s="46">
        <f>IFERROR(-Z35/Z32,"")</f>
        <v/>
      </c>
      <c r="AA101" s="46">
        <f>IFERROR(-AA35/AA32,"")</f>
        <v/>
      </c>
      <c r="AB101" s="47" t="n">
        <v>0.14</v>
      </c>
      <c r="AC101" s="47" t="n">
        <v>0.14</v>
      </c>
      <c r="AD101" s="47" t="n">
        <v>0.14</v>
      </c>
      <c r="AE101" s="47" t="n">
        <v>0.14</v>
      </c>
      <c r="AF101" s="47" t="n">
        <v>0.14</v>
      </c>
      <c r="AG101" s="47" t="n">
        <v>0.14</v>
      </c>
      <c r="AH101" s="47" t="n">
        <v>0.14</v>
      </c>
      <c r="AI101" s="47" t="n">
        <v>0.14</v>
      </c>
      <c r="AK101" s="46">
        <f>IFERROR(-AK35/AK32,"")</f>
        <v/>
      </c>
      <c r="AL101" s="46">
        <f>IFERROR(-AL35/AL32,"")</f>
        <v/>
      </c>
      <c r="AM101" s="46">
        <f>IFERROR(-AM35/AM32,"")</f>
        <v/>
      </c>
      <c r="AN101" s="46">
        <f>IFERROR(-AN35/AN32,"")</f>
        <v/>
      </c>
      <c r="AO101" s="46">
        <f>IFERROR(-AO35/AO32,"")</f>
        <v/>
      </c>
      <c r="AP101" s="46">
        <f>IFERROR(-AP35/AP32,"")</f>
        <v/>
      </c>
      <c r="AQ101" s="46">
        <f>IFERROR(-AQ35/AQ32,"")</f>
        <v/>
      </c>
      <c r="AR101" s="47" t="n">
        <v>0.14</v>
      </c>
      <c r="AS101" s="47" t="n">
        <v>0.14</v>
      </c>
      <c r="AT101" s="47" t="n">
        <v>0.14</v>
      </c>
    </row>
    <row r="102">
      <c r="D102" s="9">
        <f>D36&amp;" (% of Total Revenue)"</f>
        <v/>
      </c>
      <c r="G102" s="46">
        <f>IFERROR(-G36/G32,"")</f>
        <v/>
      </c>
      <c r="H102" s="46">
        <f>IFERROR(-H36/H32,"")</f>
        <v/>
      </c>
      <c r="I102" s="46">
        <f>IFERROR(-I36/I32,"")</f>
        <v/>
      </c>
      <c r="J102" s="46">
        <f>IFERROR(-J36/J32,"")</f>
        <v/>
      </c>
      <c r="K102" s="46">
        <f>IFERROR(-K36/K32,"")</f>
        <v/>
      </c>
      <c r="L102" s="46">
        <f>IFERROR(-L36/L32,"")</f>
        <v/>
      </c>
      <c r="M102" s="46">
        <f>IFERROR(-M36/M32,"")</f>
        <v/>
      </c>
      <c r="N102" s="46">
        <f>IFERROR(-N36/N32,"")</f>
        <v/>
      </c>
      <c r="O102" s="46">
        <f>IFERROR(-O36/O32,"")</f>
        <v/>
      </c>
      <c r="P102" s="46">
        <f>IFERROR(-P36/P32,"")</f>
        <v/>
      </c>
      <c r="Q102" s="46">
        <f>IFERROR(-Q36/Q32,"")</f>
        <v/>
      </c>
      <c r="R102" s="46">
        <f>IFERROR(-R36/R32,"")</f>
        <v/>
      </c>
      <c r="S102" s="46">
        <f>IFERROR(-S36/S32,"")</f>
        <v/>
      </c>
      <c r="T102" s="46">
        <f>IFERROR(-T36/T32,"")</f>
        <v/>
      </c>
      <c r="U102" s="46">
        <f>IFERROR(-U36/U32,"")</f>
        <v/>
      </c>
      <c r="V102" s="46">
        <f>IFERROR(-V36/V32,"")</f>
        <v/>
      </c>
      <c r="W102" s="46">
        <f>IFERROR(-W36/W32,"")</f>
        <v/>
      </c>
      <c r="X102" s="46">
        <f>IFERROR(-X36/X32,"")</f>
        <v/>
      </c>
      <c r="Y102" s="46">
        <f>IFERROR(-Y36/Y32,"")</f>
        <v/>
      </c>
      <c r="Z102" s="46">
        <f>IFERROR(-Z36/Z32,"")</f>
        <v/>
      </c>
      <c r="AA102" s="46">
        <f>IFERROR(-AA36/AA32,"")</f>
        <v/>
      </c>
      <c r="AB102" s="47" t="n">
        <v>0.363</v>
      </c>
      <c r="AC102" s="47" t="n">
        <v>0.36</v>
      </c>
      <c r="AD102" s="47" t="n">
        <v>0.355</v>
      </c>
      <c r="AE102" s="47" t="n">
        <v>0.35</v>
      </c>
      <c r="AF102" s="47" t="n">
        <v>0.345</v>
      </c>
      <c r="AG102" s="47" t="n">
        <v>0.34</v>
      </c>
      <c r="AH102" s="47" t="n">
        <v>0.335</v>
      </c>
      <c r="AI102" s="47" t="n">
        <v>0.33</v>
      </c>
      <c r="AK102" s="46">
        <f>IFERROR(-AK36/AK32,"")</f>
        <v/>
      </c>
      <c r="AL102" s="46">
        <f>IFERROR(-AL36/AL32,"")</f>
        <v/>
      </c>
      <c r="AM102" s="46">
        <f>IFERROR(-AM36/AM32,"")</f>
        <v/>
      </c>
      <c r="AN102" s="46">
        <f>IFERROR(-AN36/AN32,"")</f>
        <v/>
      </c>
      <c r="AO102" s="46">
        <f>IFERROR(-AO36/AO32,"")</f>
        <v/>
      </c>
      <c r="AP102" s="46">
        <f>IFERROR(-AP36/AP32,"")</f>
        <v/>
      </c>
      <c r="AQ102" s="46">
        <f>IFERROR(-AQ36/AQ32,"")</f>
        <v/>
      </c>
      <c r="AR102" s="47" t="n">
        <v>0.32</v>
      </c>
      <c r="AS102" s="47" t="n">
        <v>0.31</v>
      </c>
      <c r="AT102" s="47" t="n">
        <v>0.3</v>
      </c>
    </row>
    <row r="103">
      <c r="D103" s="9">
        <f>D37&amp;" (% of Total Revenue)"</f>
        <v/>
      </c>
      <c r="G103" s="46">
        <f>IFERROR(-G37/G32,"")</f>
        <v/>
      </c>
      <c r="H103" s="46">
        <f>IFERROR(-H37/H32,"")</f>
        <v/>
      </c>
      <c r="I103" s="46">
        <f>IFERROR(-I37/I32,"")</f>
        <v/>
      </c>
      <c r="J103" s="46">
        <f>IFERROR(-J37/J32,"")</f>
        <v/>
      </c>
      <c r="K103" s="46">
        <f>IFERROR(-K37/K32,"")</f>
        <v/>
      </c>
      <c r="L103" s="46">
        <f>IFERROR(-L37/L32,"")</f>
        <v/>
      </c>
      <c r="M103" s="46">
        <f>IFERROR(-M37/M32,"")</f>
        <v/>
      </c>
      <c r="N103" s="46">
        <f>IFERROR(-N37/N32,"")</f>
        <v/>
      </c>
      <c r="O103" s="46">
        <f>IFERROR(-O37/O32,"")</f>
        <v/>
      </c>
      <c r="P103" s="46">
        <f>IFERROR(-P37/P32,"")</f>
        <v/>
      </c>
      <c r="Q103" s="46">
        <f>IFERROR(-Q37/Q32,"")</f>
        <v/>
      </c>
      <c r="R103" s="46">
        <f>IFERROR(-R37/R32,"")</f>
        <v/>
      </c>
      <c r="S103" s="46">
        <f>IFERROR(-S37/S32,"")</f>
        <v/>
      </c>
      <c r="T103" s="46">
        <f>IFERROR(-T37/T32,"")</f>
        <v/>
      </c>
      <c r="U103" s="46">
        <f>IFERROR(-U37/U32,"")</f>
        <v/>
      </c>
      <c r="V103" s="46">
        <f>IFERROR(-V37/V32,"")</f>
        <v/>
      </c>
      <c r="W103" s="46">
        <f>IFERROR(-W37/W32,"")</f>
        <v/>
      </c>
      <c r="X103" s="46">
        <f>IFERROR(-X37/X32,"")</f>
        <v/>
      </c>
      <c r="Y103" s="46">
        <f>IFERROR(-Y37/Y32,"")</f>
        <v/>
      </c>
      <c r="Z103" s="46">
        <f>IFERROR(-Z37/Z32,"")</f>
        <v/>
      </c>
      <c r="AA103" s="46">
        <f>IFERROR(-AA37/AA32,"")</f>
        <v/>
      </c>
      <c r="AB103" s="47" t="n">
        <v>0.19</v>
      </c>
      <c r="AC103" s="47" t="n">
        <v>0.19</v>
      </c>
      <c r="AD103" s="47" t="n">
        <v>0.19</v>
      </c>
      <c r="AE103" s="47" t="n">
        <v>0.19</v>
      </c>
      <c r="AF103" s="47" t="n">
        <v>0.19</v>
      </c>
      <c r="AG103" s="47" t="n">
        <v>0.19</v>
      </c>
      <c r="AH103" s="47" t="n">
        <v>0.19</v>
      </c>
      <c r="AI103" s="47" t="n">
        <v>0.19</v>
      </c>
      <c r="AK103" s="46">
        <f>IFERROR(-AK37/AK32,"")</f>
        <v/>
      </c>
      <c r="AL103" s="46">
        <f>IFERROR(-AL37/AL32,"")</f>
        <v/>
      </c>
      <c r="AM103" s="46">
        <f>IFERROR(-AM37/AM32,"")</f>
        <v/>
      </c>
      <c r="AN103" s="46">
        <f>IFERROR(-AN37/AN32,"")</f>
        <v/>
      </c>
      <c r="AO103" s="46">
        <f>IFERROR(-AO37/AO32,"")</f>
        <v/>
      </c>
      <c r="AP103" s="46">
        <f>IFERROR(-AP37/AP32,"")</f>
        <v/>
      </c>
      <c r="AQ103" s="46">
        <f>IFERROR(-AQ37/AQ32,"")</f>
        <v/>
      </c>
      <c r="AR103" s="47" t="n">
        <v>0.19</v>
      </c>
      <c r="AS103" s="47" t="n">
        <v>0.19</v>
      </c>
      <c r="AT103" s="47" t="n">
        <v>0.19</v>
      </c>
    </row>
    <row r="104">
      <c r="D104" s="9">
        <f>D38&amp;" (% of Total Revenue)"</f>
        <v/>
      </c>
      <c r="G104" s="46">
        <f>IFERROR(-G38/G32,"")</f>
        <v/>
      </c>
      <c r="H104" s="46">
        <f>IFERROR(-H38/H32,"")</f>
        <v/>
      </c>
      <c r="I104" s="46">
        <f>IFERROR(-I38/I32,"")</f>
        <v/>
      </c>
      <c r="J104" s="46">
        <f>IFERROR(-J38/J32,"")</f>
        <v/>
      </c>
      <c r="K104" s="46">
        <f>IFERROR(-K38/K32,"")</f>
        <v/>
      </c>
      <c r="L104" s="46">
        <f>IFERROR(-L38/L32,"")</f>
        <v/>
      </c>
      <c r="M104" s="46">
        <f>IFERROR(-M38/M32,"")</f>
        <v/>
      </c>
      <c r="N104" s="46">
        <f>IFERROR(-N38/N32,"")</f>
        <v/>
      </c>
      <c r="O104" s="46">
        <f>IFERROR(-O38/O32,"")</f>
        <v/>
      </c>
      <c r="P104" s="46">
        <f>IFERROR(-P38/P32,"")</f>
        <v/>
      </c>
      <c r="Q104" s="46">
        <f>IFERROR(-Q38/Q32,"")</f>
        <v/>
      </c>
      <c r="R104" s="46">
        <f>IFERROR(-R38/R32,"")</f>
        <v/>
      </c>
      <c r="S104" s="46">
        <f>IFERROR(-S38/S32,"")</f>
        <v/>
      </c>
      <c r="T104" s="46">
        <f>IFERROR(-T38/T32,"")</f>
        <v/>
      </c>
      <c r="U104" s="46">
        <f>IFERROR(-U38/U32,"")</f>
        <v/>
      </c>
      <c r="V104" s="46">
        <f>IFERROR(-V38/V32,"")</f>
        <v/>
      </c>
      <c r="W104" s="46">
        <f>IFERROR(-W38/W32,"")</f>
        <v/>
      </c>
      <c r="X104" s="46">
        <f>IFERROR(-X38/X32,"")</f>
        <v/>
      </c>
      <c r="Y104" s="46">
        <f>IFERROR(-Y38/Y32,"")</f>
        <v/>
      </c>
      <c r="Z104" s="46">
        <f>IFERROR(-Z38/Z32,"")</f>
        <v/>
      </c>
      <c r="AA104" s="46">
        <f>IFERROR(-AA38/AA32,"")</f>
        <v/>
      </c>
      <c r="AB104" s="47" t="n">
        <v>0.26</v>
      </c>
      <c r="AC104" s="47" t="n">
        <v>0.258</v>
      </c>
      <c r="AD104" s="47" t="n">
        <v>0.255</v>
      </c>
      <c r="AE104" s="47" t="n">
        <v>0.253</v>
      </c>
      <c r="AF104" s="47" t="n">
        <v>0.25</v>
      </c>
      <c r="AG104" s="47" t="n">
        <v>0.248</v>
      </c>
      <c r="AH104" s="47" t="n">
        <v>0.245</v>
      </c>
      <c r="AI104" s="47" t="n">
        <v>0.243</v>
      </c>
      <c r="AK104" s="46">
        <f>IFERROR(-AK38/AK32,"")</f>
        <v/>
      </c>
      <c r="AL104" s="46">
        <f>IFERROR(-AL38/AL32,"")</f>
        <v/>
      </c>
      <c r="AM104" s="46">
        <f>IFERROR(-AM38/AM32,"")</f>
        <v/>
      </c>
      <c r="AN104" s="46">
        <f>IFERROR(-AN38/AN32,"")</f>
        <v/>
      </c>
      <c r="AO104" s="46">
        <f>IFERROR(-AO38/AO32,"")</f>
        <v/>
      </c>
      <c r="AP104" s="46">
        <f>IFERROR(-AP38/AP32,"")</f>
        <v/>
      </c>
      <c r="AQ104" s="46">
        <f>IFERROR(-AQ38/AQ32,"")</f>
        <v/>
      </c>
      <c r="AR104" s="47" t="n">
        <v>0.24</v>
      </c>
      <c r="AS104" s="47" t="n">
        <v>0.235</v>
      </c>
      <c r="AT104" s="47" t="n">
        <v>0.23</v>
      </c>
    </row>
    <row r="105">
      <c r="D105" s="9">
        <f>D39&amp;" (% of Total Revenue)"</f>
        <v/>
      </c>
      <c r="G105" s="46">
        <f>IFERROR(-G39/G32,"")</f>
        <v/>
      </c>
      <c r="H105" s="46">
        <f>IFERROR(-H39/H32,"")</f>
        <v/>
      </c>
      <c r="I105" s="46">
        <f>IFERROR(-I39/I32,"")</f>
        <v/>
      </c>
      <c r="J105" s="46">
        <f>IFERROR(-J39/J32,"")</f>
        <v/>
      </c>
      <c r="K105" s="46">
        <f>IFERROR(-K39/K32,"")</f>
        <v/>
      </c>
      <c r="L105" s="46">
        <f>IFERROR(-L39/L32,"")</f>
        <v/>
      </c>
      <c r="M105" s="46">
        <f>IFERROR(-M39/M32,"")</f>
        <v/>
      </c>
      <c r="N105" s="46">
        <f>IFERROR(-N39/N32,"")</f>
        <v/>
      </c>
      <c r="O105" s="46">
        <f>IFERROR(-O39/O32,"")</f>
        <v/>
      </c>
      <c r="P105" s="46">
        <f>IFERROR(-P39/P32,"")</f>
        <v/>
      </c>
      <c r="Q105" s="46">
        <f>IFERROR(-Q39/Q32,"")</f>
        <v/>
      </c>
      <c r="R105" s="46">
        <f>IFERROR(-R39/R32,"")</f>
        <v/>
      </c>
      <c r="S105" s="46">
        <f>IFERROR(-S39/S32,"")</f>
        <v/>
      </c>
      <c r="T105" s="46">
        <f>IFERROR(-T39/T32,"")</f>
        <v/>
      </c>
      <c r="U105" s="46">
        <f>IFERROR(-U39/U32,"")</f>
        <v/>
      </c>
      <c r="V105" s="46">
        <f>IFERROR(-V39/V32,"")</f>
        <v/>
      </c>
      <c r="W105" s="46">
        <f>IFERROR(-W39/W32,"")</f>
        <v/>
      </c>
      <c r="X105" s="46">
        <f>IFERROR(-X39/X32,"")</f>
        <v/>
      </c>
      <c r="Y105" s="46">
        <f>IFERROR(-Y39/Y32,"")</f>
        <v/>
      </c>
      <c r="Z105" s="46">
        <f>IFERROR(-Z39/Z32,"")</f>
        <v/>
      </c>
      <c r="AA105" s="46">
        <f>IFERROR(-AA39/AA32,"")</f>
        <v/>
      </c>
      <c r="AB105" s="46">
        <f>IFERROR(-AB39/AB32,"")</f>
        <v/>
      </c>
      <c r="AC105" s="46">
        <f>IFERROR(-AC39/AC32,"")</f>
        <v/>
      </c>
      <c r="AD105" s="46">
        <f>IFERROR(-AD39/AD32,"")</f>
        <v/>
      </c>
      <c r="AE105" s="46">
        <f>IFERROR(-AE39/AE32,"")</f>
        <v/>
      </c>
      <c r="AF105" s="46">
        <f>IFERROR(-AF39/AF32,"")</f>
        <v/>
      </c>
      <c r="AG105" s="46">
        <f>IFERROR(-AG39/AG32,"")</f>
        <v/>
      </c>
      <c r="AH105" s="46">
        <f>IFERROR(-AH39/AH32,"")</f>
        <v/>
      </c>
      <c r="AI105" s="46">
        <f>IFERROR(-AI39/AI32,"")</f>
        <v/>
      </c>
      <c r="AK105" s="46">
        <f>IFERROR(-AK39/AK32,"")</f>
        <v/>
      </c>
      <c r="AL105" s="46">
        <f>IFERROR(-AL39/AL32,"")</f>
        <v/>
      </c>
      <c r="AM105" s="46">
        <f>IFERROR(-AM39/AM32,"")</f>
        <v/>
      </c>
      <c r="AN105" s="46">
        <f>IFERROR(-AN39/AN32,"")</f>
        <v/>
      </c>
      <c r="AO105" s="46">
        <f>IFERROR(-AO39/AO32,"")</f>
        <v/>
      </c>
      <c r="AP105" s="46">
        <f>IFERROR(-AP39/AP32,"")</f>
        <v/>
      </c>
      <c r="AQ105" s="46">
        <f>IFERROR(-AQ39/AQ32,"")</f>
        <v/>
      </c>
      <c r="AR105" s="46">
        <f>IFERROR(-AR39/AR32,"")</f>
        <v/>
      </c>
      <c r="AS105" s="46">
        <f>IFERROR(-AS39/AS32,"")</f>
        <v/>
      </c>
      <c r="AT105" s="46">
        <f>IFERROR(-AT39/AT32,"")</f>
        <v/>
      </c>
    </row>
    <row r="106">
      <c r="D106" s="9">
        <f>D40&amp;" (% of Total Revenue)"</f>
        <v/>
      </c>
      <c r="G106" s="46">
        <f>IFERROR(-G40/G32,"")</f>
        <v/>
      </c>
      <c r="H106" s="46">
        <f>IFERROR(-H40/H32,"")</f>
        <v/>
      </c>
      <c r="I106" s="46">
        <f>IFERROR(-I40/I32,"")</f>
        <v/>
      </c>
      <c r="J106" s="46">
        <f>IFERROR(-J40/J32,"")</f>
        <v/>
      </c>
      <c r="K106" s="46">
        <f>IFERROR(-K40/K32,"")</f>
        <v/>
      </c>
      <c r="L106" s="46">
        <f>IFERROR(-L40/L32,"")</f>
        <v/>
      </c>
      <c r="M106" s="46">
        <f>IFERROR(-M40/M32,"")</f>
        <v/>
      </c>
      <c r="N106" s="46">
        <f>IFERROR(-N40/N32,"")</f>
        <v/>
      </c>
      <c r="O106" s="46">
        <f>IFERROR(-O40/O32,"")</f>
        <v/>
      </c>
      <c r="P106" s="46">
        <f>IFERROR(-P40/P32,"")</f>
        <v/>
      </c>
      <c r="Q106" s="46">
        <f>IFERROR(-Q40/Q32,"")</f>
        <v/>
      </c>
      <c r="R106" s="46">
        <f>IFERROR(-R40/R32,"")</f>
        <v/>
      </c>
      <c r="S106" s="46">
        <f>IFERROR(-S40/S32,"")</f>
        <v/>
      </c>
      <c r="T106" s="46">
        <f>IFERROR(-T40/T32,"")</f>
        <v/>
      </c>
      <c r="U106" s="46">
        <f>IFERROR(-U40/U32,"")</f>
        <v/>
      </c>
      <c r="V106" s="46">
        <f>IFERROR(-V40/V32,"")</f>
        <v/>
      </c>
      <c r="W106" s="46">
        <f>IFERROR(-W40/W32,"")</f>
        <v/>
      </c>
      <c r="X106" s="46">
        <f>IFERROR(-X40/X32,"")</f>
        <v/>
      </c>
      <c r="Y106" s="46">
        <f>IFERROR(-Y40/Y32,"")</f>
        <v/>
      </c>
      <c r="Z106" s="46">
        <f>IFERROR(-Z40/Z32,"")</f>
        <v/>
      </c>
      <c r="AA106" s="46">
        <f>IFERROR(-AA40/AA32,"")</f>
        <v/>
      </c>
      <c r="AB106" s="46">
        <f>IFERROR(-AB40/AB32,"")</f>
        <v/>
      </c>
      <c r="AC106" s="46">
        <f>IFERROR(-AC40/AC32,"")</f>
        <v/>
      </c>
      <c r="AD106" s="46">
        <f>IFERROR(-AD40/AD32,"")</f>
        <v/>
      </c>
      <c r="AE106" s="46">
        <f>IFERROR(-AE40/AE32,"")</f>
        <v/>
      </c>
      <c r="AF106" s="46">
        <f>IFERROR(-AF40/AF32,"")</f>
        <v/>
      </c>
      <c r="AG106" s="46">
        <f>IFERROR(-AG40/AG32,"")</f>
        <v/>
      </c>
      <c r="AH106" s="46">
        <f>IFERROR(-AH40/AH32,"")</f>
        <v/>
      </c>
      <c r="AI106" s="46">
        <f>IFERROR(-AI40/AI32,"")</f>
        <v/>
      </c>
      <c r="AK106" s="46">
        <f>IFERROR(-AK40/AK32,"")</f>
        <v/>
      </c>
      <c r="AL106" s="46">
        <f>IFERROR(-AL40/AL32,"")</f>
        <v/>
      </c>
      <c r="AM106" s="46">
        <f>IFERROR(-AM40/AM32,"")</f>
        <v/>
      </c>
      <c r="AN106" s="46">
        <f>IFERROR(-AN40/AN32,"")</f>
        <v/>
      </c>
      <c r="AO106" s="46">
        <f>IFERROR(-AO40/AO32,"")</f>
        <v/>
      </c>
      <c r="AP106" s="46">
        <f>IFERROR(-AP40/AP32,"")</f>
        <v/>
      </c>
      <c r="AQ106" s="46">
        <f>IFERROR(-AQ40/AQ32,"")</f>
        <v/>
      </c>
      <c r="AR106" s="46">
        <f>IFERROR(-AR40/AR32,"")</f>
        <v/>
      </c>
      <c r="AS106" s="46">
        <f>IFERROR(-AS40/AS32,"")</f>
        <v/>
      </c>
      <c r="AT106" s="46">
        <f>IFERROR(-AT40/AT32,"")</f>
        <v/>
      </c>
    </row>
    <row r="107">
      <c r="D107" s="9">
        <f>D41&amp;" (% of Total Revenue)"</f>
        <v/>
      </c>
      <c r="G107" s="46">
        <f>IFERROR(-G41/G32,"")</f>
        <v/>
      </c>
      <c r="H107" s="46">
        <f>IFERROR(-H41/H32,"")</f>
        <v/>
      </c>
      <c r="I107" s="46">
        <f>IFERROR(-I41/I32,"")</f>
        <v/>
      </c>
      <c r="J107" s="46">
        <f>IFERROR(-J41/J32,"")</f>
        <v/>
      </c>
      <c r="K107" s="46">
        <f>IFERROR(-K41/K32,"")</f>
        <v/>
      </c>
      <c r="L107" s="46">
        <f>IFERROR(-L41/L32,"")</f>
        <v/>
      </c>
      <c r="M107" s="46">
        <f>IFERROR(-M41/M32,"")</f>
        <v/>
      </c>
      <c r="N107" s="46">
        <f>IFERROR(-N41/N32,"")</f>
        <v/>
      </c>
      <c r="O107" s="46">
        <f>IFERROR(-O41/O32,"")</f>
        <v/>
      </c>
      <c r="P107" s="46">
        <f>IFERROR(-P41/P32,"")</f>
        <v/>
      </c>
      <c r="Q107" s="46">
        <f>IFERROR(-Q41/Q32,"")</f>
        <v/>
      </c>
      <c r="R107" s="46">
        <f>IFERROR(-R41/R32,"")</f>
        <v/>
      </c>
      <c r="S107" s="46">
        <f>IFERROR(-S41/S32,"")</f>
        <v/>
      </c>
      <c r="T107" s="46">
        <f>IFERROR(-T41/T32,"")</f>
        <v/>
      </c>
      <c r="U107" s="46">
        <f>IFERROR(-U41/U32,"")</f>
        <v/>
      </c>
      <c r="V107" s="46">
        <f>IFERROR(-V41/V32,"")</f>
        <v/>
      </c>
      <c r="W107" s="46">
        <f>IFERROR(-W41/W32,"")</f>
        <v/>
      </c>
      <c r="X107" s="46">
        <f>IFERROR(-X41/X32,"")</f>
        <v/>
      </c>
      <c r="Y107" s="46">
        <f>IFERROR(-Y41/Y32,"")</f>
        <v/>
      </c>
      <c r="Z107" s="46">
        <f>IFERROR(-Z41/Z32,"")</f>
        <v/>
      </c>
      <c r="AA107" s="46">
        <f>IFERROR(-AA41/AA32,"")</f>
        <v/>
      </c>
      <c r="AB107" s="46">
        <f>IFERROR(-AB41/AB32,"")</f>
        <v/>
      </c>
      <c r="AC107" s="46">
        <f>IFERROR(-AC41/AC32,"")</f>
        <v/>
      </c>
      <c r="AD107" s="46">
        <f>IFERROR(-AD41/AD32,"")</f>
        <v/>
      </c>
      <c r="AE107" s="46">
        <f>IFERROR(-AE41/AE32,"")</f>
        <v/>
      </c>
      <c r="AF107" s="46">
        <f>IFERROR(-AF41/AF32,"")</f>
        <v/>
      </c>
      <c r="AG107" s="46">
        <f>IFERROR(-AG41/AG32,"")</f>
        <v/>
      </c>
      <c r="AH107" s="46">
        <f>IFERROR(-AH41/AH32,"")</f>
        <v/>
      </c>
      <c r="AI107" s="46">
        <f>IFERROR(-AI41/AI32,"")</f>
        <v/>
      </c>
      <c r="AK107" s="46">
        <f>IFERROR(-AK41/AK32,"")</f>
        <v/>
      </c>
      <c r="AL107" s="46">
        <f>IFERROR(-AL41/AL32,"")</f>
        <v/>
      </c>
      <c r="AM107" s="46">
        <f>IFERROR(-AM41/AM32,"")</f>
        <v/>
      </c>
      <c r="AN107" s="46">
        <f>IFERROR(-AN41/AN32,"")</f>
        <v/>
      </c>
      <c r="AO107" s="46">
        <f>IFERROR(-AO41/AO32,"")</f>
        <v/>
      </c>
      <c r="AP107" s="46">
        <f>IFERROR(-AP41/AP32,"")</f>
        <v/>
      </c>
      <c r="AQ107" s="46">
        <f>IFERROR(-AQ41/AQ32,"")</f>
        <v/>
      </c>
      <c r="AR107" s="46">
        <f>IFERROR(-AR41/AR32,"")</f>
        <v/>
      </c>
      <c r="AS107" s="46">
        <f>IFERROR(-AS41/AS32,"")</f>
        <v/>
      </c>
      <c r="AT107" s="46">
        <f>IFERROR(-AT41/AT32,"")</f>
        <v/>
      </c>
    </row>
    <row r="108">
      <c r="D108" s="9">
        <f>D42&amp;" (% of Total Revenue)"</f>
        <v/>
      </c>
      <c r="G108" s="46">
        <f>IFERROR(-G42/G32,"")</f>
        <v/>
      </c>
      <c r="H108" s="46">
        <f>IFERROR(-H42/H32,"")</f>
        <v/>
      </c>
      <c r="I108" s="46">
        <f>IFERROR(-I42/I32,"")</f>
        <v/>
      </c>
      <c r="J108" s="46">
        <f>IFERROR(-J42/J32,"")</f>
        <v/>
      </c>
      <c r="K108" s="46">
        <f>IFERROR(-K42/K32,"")</f>
        <v/>
      </c>
      <c r="L108" s="46">
        <f>IFERROR(-L42/L32,"")</f>
        <v/>
      </c>
      <c r="M108" s="46">
        <f>IFERROR(-M42/M32,"")</f>
        <v/>
      </c>
      <c r="N108" s="46">
        <f>IFERROR(-N42/N32,"")</f>
        <v/>
      </c>
      <c r="O108" s="46">
        <f>IFERROR(-O42/O32,"")</f>
        <v/>
      </c>
      <c r="P108" s="46">
        <f>IFERROR(-P42/P32,"")</f>
        <v/>
      </c>
      <c r="Q108" s="46">
        <f>IFERROR(-Q42/Q32,"")</f>
        <v/>
      </c>
      <c r="R108" s="46">
        <f>IFERROR(-R42/R32,"")</f>
        <v/>
      </c>
      <c r="S108" s="46">
        <f>IFERROR(-S42/S32,"")</f>
        <v/>
      </c>
      <c r="T108" s="46">
        <f>IFERROR(-T42/T32,"")</f>
        <v/>
      </c>
      <c r="U108" s="46">
        <f>IFERROR(-U42/U32,"")</f>
        <v/>
      </c>
      <c r="V108" s="46">
        <f>IFERROR(-V42/V32,"")</f>
        <v/>
      </c>
      <c r="W108" s="46">
        <f>IFERROR(-W42/W32,"")</f>
        <v/>
      </c>
      <c r="X108" s="46">
        <f>IFERROR(-X42/X32,"")</f>
        <v/>
      </c>
      <c r="Y108" s="46">
        <f>IFERROR(-Y42/Y32,"")</f>
        <v/>
      </c>
      <c r="Z108" s="46">
        <f>IFERROR(-Z42/Z32,"")</f>
        <v/>
      </c>
      <c r="AA108" s="46">
        <f>IFERROR(-AA42/AA32,"")</f>
        <v/>
      </c>
      <c r="AB108" s="46">
        <f>IFERROR(-AB42/AB32,"")</f>
        <v/>
      </c>
      <c r="AC108" s="46">
        <f>IFERROR(-AC42/AC32,"")</f>
        <v/>
      </c>
      <c r="AD108" s="46">
        <f>IFERROR(-AD42/AD32,"")</f>
        <v/>
      </c>
      <c r="AE108" s="46">
        <f>IFERROR(-AE42/AE32,"")</f>
        <v/>
      </c>
      <c r="AF108" s="46">
        <f>IFERROR(-AF42/AF32,"")</f>
        <v/>
      </c>
      <c r="AG108" s="46">
        <f>IFERROR(-AG42/AG32,"")</f>
        <v/>
      </c>
      <c r="AH108" s="46">
        <f>IFERROR(-AH42/AH32,"")</f>
        <v/>
      </c>
      <c r="AI108" s="46">
        <f>IFERROR(-AI42/AI32,"")</f>
        <v/>
      </c>
      <c r="AK108" s="46">
        <f>IFERROR(-AK42/AK32,"")</f>
        <v/>
      </c>
      <c r="AL108" s="46">
        <f>IFERROR(-AL42/AL32,"")</f>
        <v/>
      </c>
      <c r="AM108" s="46">
        <f>IFERROR(-AM42/AM32,"")</f>
        <v/>
      </c>
      <c r="AN108" s="46">
        <f>IFERROR(-AN42/AN32,"")</f>
        <v/>
      </c>
      <c r="AO108" s="46">
        <f>IFERROR(-AO42/AO32,"")</f>
        <v/>
      </c>
      <c r="AP108" s="46">
        <f>IFERROR(-AP42/AP32,"")</f>
        <v/>
      </c>
      <c r="AQ108" s="46">
        <f>IFERROR(-AQ42/AQ32,"")</f>
        <v/>
      </c>
      <c r="AR108" s="46">
        <f>IFERROR(-AR42/AR32,"")</f>
        <v/>
      </c>
      <c r="AS108" s="46">
        <f>IFERROR(-AS42/AS32,"")</f>
        <v/>
      </c>
      <c r="AT108" s="46">
        <f>IFERROR(-AT42/AT32,"")</f>
        <v/>
      </c>
    </row>
    <row r="109">
      <c r="D109" s="9">
        <f>D43&amp;" (% of Total Revenue)"</f>
        <v/>
      </c>
      <c r="G109" s="46">
        <f>IFERROR(-G43/G32,"")</f>
        <v/>
      </c>
      <c r="H109" s="46">
        <f>IFERROR(-H43/H32,"")</f>
        <v/>
      </c>
      <c r="I109" s="46">
        <f>IFERROR(-I43/I32,"")</f>
        <v/>
      </c>
      <c r="J109" s="46">
        <f>IFERROR(-J43/J32,"")</f>
        <v/>
      </c>
      <c r="K109" s="46">
        <f>IFERROR(-K43/K32,"")</f>
        <v/>
      </c>
      <c r="L109" s="46">
        <f>IFERROR(-L43/L32,"")</f>
        <v/>
      </c>
      <c r="M109" s="46">
        <f>IFERROR(-M43/M32,"")</f>
        <v/>
      </c>
      <c r="N109" s="46">
        <f>IFERROR(-N43/N32,"")</f>
        <v/>
      </c>
      <c r="O109" s="46">
        <f>IFERROR(-O43/O32,"")</f>
        <v/>
      </c>
      <c r="P109" s="46">
        <f>IFERROR(-P43/P32,"")</f>
        <v/>
      </c>
      <c r="Q109" s="46">
        <f>IFERROR(-Q43/Q32,"")</f>
        <v/>
      </c>
      <c r="R109" s="46">
        <f>IFERROR(-R43/R32,"")</f>
        <v/>
      </c>
      <c r="S109" s="46">
        <f>IFERROR(-S43/S32,"")</f>
        <v/>
      </c>
      <c r="T109" s="46">
        <f>IFERROR(-T43/T32,"")</f>
        <v/>
      </c>
      <c r="U109" s="46">
        <f>IFERROR(-U43/U32,"")</f>
        <v/>
      </c>
      <c r="V109" s="46">
        <f>IFERROR(-V43/V32,"")</f>
        <v/>
      </c>
      <c r="W109" s="46">
        <f>IFERROR(-W43/W32,"")</f>
        <v/>
      </c>
      <c r="X109" s="46">
        <f>IFERROR(-X43/X32,"")</f>
        <v/>
      </c>
      <c r="Y109" s="46">
        <f>IFERROR(-Y43/Y32,"")</f>
        <v/>
      </c>
      <c r="Z109" s="46">
        <f>IFERROR(-Z43/Z32,"")</f>
        <v/>
      </c>
      <c r="AA109" s="46">
        <f>IFERROR(-AA43/AA32,"")</f>
        <v/>
      </c>
      <c r="AB109" s="46">
        <f>IFERROR(-AB43/AB32,"")</f>
        <v/>
      </c>
      <c r="AC109" s="46">
        <f>IFERROR(-AC43/AC32,"")</f>
        <v/>
      </c>
      <c r="AD109" s="46">
        <f>IFERROR(-AD43/AD32,"")</f>
        <v/>
      </c>
      <c r="AE109" s="46">
        <f>IFERROR(-AE43/AE32,"")</f>
        <v/>
      </c>
      <c r="AF109" s="46">
        <f>IFERROR(-AF43/AF32,"")</f>
        <v/>
      </c>
      <c r="AG109" s="46">
        <f>IFERROR(-AG43/AG32,"")</f>
        <v/>
      </c>
      <c r="AH109" s="46">
        <f>IFERROR(-AH43/AH32,"")</f>
        <v/>
      </c>
      <c r="AI109" s="46">
        <f>IFERROR(-AI43/AI32,"")</f>
        <v/>
      </c>
      <c r="AK109" s="46">
        <f>IFERROR(-AK43/AK32,"")</f>
        <v/>
      </c>
      <c r="AL109" s="46">
        <f>IFERROR(-AL43/AL32,"")</f>
        <v/>
      </c>
      <c r="AM109" s="46">
        <f>IFERROR(-AM43/AM32,"")</f>
        <v/>
      </c>
      <c r="AN109" s="46">
        <f>IFERROR(-AN43/AN32,"")</f>
        <v/>
      </c>
      <c r="AO109" s="46">
        <f>IFERROR(-AO43/AO32,"")</f>
        <v/>
      </c>
      <c r="AP109" s="46">
        <f>IFERROR(-AP43/AP32,"")</f>
        <v/>
      </c>
      <c r="AQ109" s="46">
        <f>IFERROR(-AQ43/AQ32,"")</f>
        <v/>
      </c>
      <c r="AR109" s="46">
        <f>IFERROR(-AR43/AR32,"")</f>
        <v/>
      </c>
      <c r="AS109" s="46">
        <f>IFERROR(-AS43/AS32,"")</f>
        <v/>
      </c>
      <c r="AT109" s="46">
        <f>IFERROR(-AT43/AT32,"")</f>
        <v/>
      </c>
    </row>
    <row r="110"/>
    <row r="111">
      <c r="D111" s="8" t="inlineStr">
        <is>
          <t>Total Trading Volume ($B) — letters/MD&amp;A</t>
        </is>
      </c>
      <c r="G111" s="37" t="n">
        <v>335</v>
      </c>
      <c r="H111" s="37" t="n">
        <v>462</v>
      </c>
      <c r="I111" s="37" t="n">
        <v>327</v>
      </c>
      <c r="J111" s="37" t="n">
        <v>547</v>
      </c>
      <c r="K111" s="37" t="n">
        <v>309</v>
      </c>
      <c r="L111" s="37" t="n">
        <v>217</v>
      </c>
      <c r="M111" s="37" t="n">
        <v>159</v>
      </c>
      <c r="N111" s="37" t="n">
        <v>145</v>
      </c>
      <c r="O111" s="37" t="n">
        <v>145</v>
      </c>
      <c r="P111" s="37" t="n">
        <v>92</v>
      </c>
      <c r="Q111" s="37" t="n">
        <v>76</v>
      </c>
      <c r="R111" s="37" t="n">
        <v>154</v>
      </c>
      <c r="S111" s="37" t="n">
        <v>312</v>
      </c>
      <c r="T111" s="37" t="n">
        <v>226</v>
      </c>
      <c r="U111" s="37" t="n">
        <v>185</v>
      </c>
      <c r="V111" s="37" t="n">
        <v>439</v>
      </c>
      <c r="W111" s="37" t="n">
        <v>393</v>
      </c>
      <c r="X111" s="37" t="n">
        <v>237</v>
      </c>
      <c r="Y111" s="37" t="n">
        <v>295</v>
      </c>
      <c r="Z111" s="37" t="n">
        <v>296</v>
      </c>
      <c r="AA111" s="37" t="n">
        <v>202</v>
      </c>
      <c r="AK111" s="37" t="n">
        <v>1671</v>
      </c>
      <c r="AL111" s="37" t="n">
        <v>830</v>
      </c>
      <c r="AM111" s="37" t="n">
        <v>468</v>
      </c>
      <c r="AN111" s="37" t="n">
        <v>1162</v>
      </c>
      <c r="AO111" s="37" t="n">
        <v>1221</v>
      </c>
    </row>
    <row r="112">
      <c r="D112" s="9" t="inlineStr">
        <is>
          <t>Blended Transaction Take Rate (Tx Rev / Volume)</t>
        </is>
      </c>
      <c r="G112" s="48">
        <f>IFERROR(G13/(G111*1000),"")</f>
        <v/>
      </c>
      <c r="H112" s="48">
        <f>IFERROR(H13/(H111*1000),"")</f>
        <v/>
      </c>
      <c r="I112" s="48">
        <f>IFERROR(I13/(I111*1000),"")</f>
        <v/>
      </c>
      <c r="J112" s="48">
        <f>IFERROR(J13/(J111*1000),"")</f>
        <v/>
      </c>
      <c r="K112" s="48">
        <f>IFERROR(K13/(K111*1000),"")</f>
        <v/>
      </c>
      <c r="L112" s="48">
        <f>IFERROR(L13/(L111*1000),"")</f>
        <v/>
      </c>
      <c r="M112" s="48">
        <f>IFERROR(M13/(M111*1000),"")</f>
        <v/>
      </c>
      <c r="N112" s="48">
        <f>IFERROR(N13/(N111*1000),"")</f>
        <v/>
      </c>
      <c r="O112" s="48">
        <f>IFERROR(O13/(O111*1000),"")</f>
        <v/>
      </c>
      <c r="P112" s="48">
        <f>IFERROR(P13/(P111*1000),"")</f>
        <v/>
      </c>
      <c r="Q112" s="48">
        <f>IFERROR(Q13/(Q111*1000),"")</f>
        <v/>
      </c>
      <c r="R112" s="48">
        <f>IFERROR(R13/(R111*1000),"")</f>
        <v/>
      </c>
      <c r="S112" s="48">
        <f>IFERROR(S13/(S111*1000),"")</f>
        <v/>
      </c>
      <c r="T112" s="48">
        <f>IFERROR(T13/(T111*1000),"")</f>
        <v/>
      </c>
      <c r="U112" s="48">
        <f>IFERROR(U13/(U111*1000),"")</f>
        <v/>
      </c>
      <c r="V112" s="48">
        <f>IFERROR(V13/(V111*1000),"")</f>
        <v/>
      </c>
      <c r="W112" s="48">
        <f>IFERROR(W13/(W111*1000),"")</f>
        <v/>
      </c>
      <c r="X112" s="48">
        <f>IFERROR(X13/(X111*1000),"")</f>
        <v/>
      </c>
      <c r="Y112" s="48">
        <f>IFERROR(Y13/(Y111*1000),"")</f>
        <v/>
      </c>
      <c r="Z112" s="48">
        <f>IFERROR(Z13/(Z111*1000),"")</f>
        <v/>
      </c>
      <c r="AA112" s="48">
        <f>IFERROR(AA13/(AA111*1000),"")</f>
        <v/>
      </c>
      <c r="AB112" s="48">
        <f>AB131</f>
        <v/>
      </c>
      <c r="AC112" s="48">
        <f>AC131</f>
        <v/>
      </c>
      <c r="AD112" s="48">
        <f>AD131</f>
        <v/>
      </c>
      <c r="AE112" s="48">
        <f>AE131</f>
        <v/>
      </c>
      <c r="AF112" s="48">
        <f>AF131</f>
        <v/>
      </c>
      <c r="AG112" s="48">
        <f>AG131</f>
        <v/>
      </c>
      <c r="AH112" s="48">
        <f>AH131</f>
        <v/>
      </c>
      <c r="AI112" s="48">
        <f>AI131</f>
        <v/>
      </c>
      <c r="AK112" s="48">
        <f>IFERROR(AK13/(AK111*1000),"")</f>
        <v/>
      </c>
      <c r="AL112" s="48">
        <f>IFERROR(AL13/(AL111*1000),"")</f>
        <v/>
      </c>
      <c r="AM112" s="48">
        <f>IFERROR(AM13/(AM111*1000),"")</f>
        <v/>
      </c>
      <c r="AN112" s="48">
        <f>IFERROR(AN13/(AN111*1000),"")</f>
        <v/>
      </c>
      <c r="AO112" s="48">
        <f>IFERROR(AO13/(AO111*1000),"")</f>
        <v/>
      </c>
      <c r="AP112" s="48">
        <f>IFERROR(AP13/(AP111*1000),"")</f>
        <v/>
      </c>
      <c r="AQ112" s="48">
        <f>IFERROR(AQ13/(AQ111*1000),"")</f>
        <v/>
      </c>
      <c r="AR112" s="48">
        <f>AR131</f>
        <v/>
      </c>
      <c r="AS112" s="48">
        <f>AS131</f>
        <v/>
      </c>
      <c r="AT112" s="48">
        <f>AT131</f>
        <v/>
      </c>
    </row>
    <row r="113"/>
    <row r="114">
      <c r="D114" s="9" t="inlineStr">
        <is>
          <t>Operating Margin</t>
        </is>
      </c>
      <c r="G114" s="46">
        <f>IFERROR(G45/G32,"")</f>
        <v/>
      </c>
      <c r="H114" s="46">
        <f>IFERROR(H45/H32,"")</f>
        <v/>
      </c>
      <c r="I114" s="46">
        <f>IFERROR(I45/I32,"")</f>
        <v/>
      </c>
      <c r="J114" s="46">
        <f>IFERROR(J45/J32,"")</f>
        <v/>
      </c>
      <c r="K114" s="46">
        <f>IFERROR(K45/K32,"")</f>
        <v/>
      </c>
      <c r="L114" s="46">
        <f>IFERROR(L45/L32,"")</f>
        <v/>
      </c>
      <c r="M114" s="46">
        <f>IFERROR(M45/M32,"")</f>
        <v/>
      </c>
      <c r="N114" s="46">
        <f>IFERROR(N45/N32,"")</f>
        <v/>
      </c>
      <c r="O114" s="46">
        <f>IFERROR(O45/O32,"")</f>
        <v/>
      </c>
      <c r="P114" s="46">
        <f>IFERROR(P45/P32,"")</f>
        <v/>
      </c>
      <c r="Q114" s="46">
        <f>IFERROR(Q45/Q32,"")</f>
        <v/>
      </c>
      <c r="R114" s="46">
        <f>IFERROR(R45/R32,"")</f>
        <v/>
      </c>
      <c r="S114" s="46">
        <f>IFERROR(S45/S32,"")</f>
        <v/>
      </c>
      <c r="T114" s="46">
        <f>IFERROR(T45/T32,"")</f>
        <v/>
      </c>
      <c r="U114" s="46">
        <f>IFERROR(U45/U32,"")</f>
        <v/>
      </c>
      <c r="V114" s="46">
        <f>IFERROR(V45/V32,"")</f>
        <v/>
      </c>
      <c r="W114" s="46">
        <f>IFERROR(W45/W32,"")</f>
        <v/>
      </c>
      <c r="X114" s="46">
        <f>IFERROR(X45/X32,"")</f>
        <v/>
      </c>
      <c r="Y114" s="46">
        <f>IFERROR(Y45/Y32,"")</f>
        <v/>
      </c>
      <c r="Z114" s="46">
        <f>IFERROR(Z45/Z32,"")</f>
        <v/>
      </c>
      <c r="AA114" s="46">
        <f>IFERROR(AA45/AA32,"")</f>
        <v/>
      </c>
      <c r="AB114" s="46">
        <f>IFERROR(AB45/AB32,"")</f>
        <v/>
      </c>
      <c r="AC114" s="46">
        <f>IFERROR(AC45/AC32,"")</f>
        <v/>
      </c>
      <c r="AD114" s="46">
        <f>IFERROR(AD45/AD32,"")</f>
        <v/>
      </c>
      <c r="AE114" s="46">
        <f>IFERROR(AE45/AE32,"")</f>
        <v/>
      </c>
      <c r="AF114" s="46">
        <f>IFERROR(AF45/AF32,"")</f>
        <v/>
      </c>
      <c r="AG114" s="46">
        <f>IFERROR(AG45/AG32,"")</f>
        <v/>
      </c>
      <c r="AH114" s="46">
        <f>IFERROR(AH45/AH32,"")</f>
        <v/>
      </c>
      <c r="AI114" s="46">
        <f>IFERROR(AI45/AI32,"")</f>
        <v/>
      </c>
      <c r="AK114" s="46">
        <f>IFERROR(AK45/AK32,"")</f>
        <v/>
      </c>
      <c r="AL114" s="46">
        <f>IFERROR(AL45/AL32,"")</f>
        <v/>
      </c>
      <c r="AM114" s="46">
        <f>IFERROR(AM45/AM32,"")</f>
        <v/>
      </c>
      <c r="AN114" s="46">
        <f>IFERROR(AN45/AN32,"")</f>
        <v/>
      </c>
      <c r="AO114" s="46">
        <f>IFERROR(AO45/AO32,"")</f>
        <v/>
      </c>
      <c r="AP114" s="46">
        <f>IFERROR(AP45/AP32,"")</f>
        <v/>
      </c>
      <c r="AQ114" s="46">
        <f>IFERROR(AQ45/AQ32,"")</f>
        <v/>
      </c>
      <c r="AR114" s="46">
        <f>IFERROR(AR45/AR32,"")</f>
        <v/>
      </c>
      <c r="AS114" s="46">
        <f>IFERROR(AS45/AS32,"")</f>
        <v/>
      </c>
      <c r="AT114" s="46">
        <f>IFERROR(AT45/AT32,"")</f>
        <v/>
      </c>
    </row>
    <row r="115">
      <c r="D115" s="9" t="inlineStr">
        <is>
          <t>EBITDA Margin</t>
        </is>
      </c>
      <c r="G115" s="46">
        <f>IFERROR(G49/G32,"")</f>
        <v/>
      </c>
      <c r="H115" s="46">
        <f>IFERROR(H49/H32,"")</f>
        <v/>
      </c>
      <c r="I115" s="46">
        <f>IFERROR(I49/I32,"")</f>
        <v/>
      </c>
      <c r="J115" s="46">
        <f>IFERROR(J49/J32,"")</f>
        <v/>
      </c>
      <c r="K115" s="46">
        <f>IFERROR(K49/K32,"")</f>
        <v/>
      </c>
      <c r="L115" s="46">
        <f>IFERROR(L49/L32,"")</f>
        <v/>
      </c>
      <c r="M115" s="46">
        <f>IFERROR(M49/M32,"")</f>
        <v/>
      </c>
      <c r="N115" s="46">
        <f>IFERROR(N49/N32,"")</f>
        <v/>
      </c>
      <c r="O115" s="46">
        <f>IFERROR(O49/O32,"")</f>
        <v/>
      </c>
      <c r="P115" s="46">
        <f>IFERROR(P49/P32,"")</f>
        <v/>
      </c>
      <c r="Q115" s="46">
        <f>IFERROR(Q49/Q32,"")</f>
        <v/>
      </c>
      <c r="R115" s="46">
        <f>IFERROR(R49/R32,"")</f>
        <v/>
      </c>
      <c r="S115" s="46">
        <f>IFERROR(S49/S32,"")</f>
        <v/>
      </c>
      <c r="T115" s="46">
        <f>IFERROR(T49/T32,"")</f>
        <v/>
      </c>
      <c r="U115" s="46">
        <f>IFERROR(U49/U32,"")</f>
        <v/>
      </c>
      <c r="V115" s="46">
        <f>IFERROR(V49/V32,"")</f>
        <v/>
      </c>
      <c r="W115" s="46">
        <f>IFERROR(W49/W32,"")</f>
        <v/>
      </c>
      <c r="X115" s="46">
        <f>IFERROR(X49/X32,"")</f>
        <v/>
      </c>
      <c r="Y115" s="46">
        <f>IFERROR(Y49/Y32,"")</f>
        <v/>
      </c>
      <c r="Z115" s="46">
        <f>IFERROR(Z49/Z32,"")</f>
        <v/>
      </c>
      <c r="AA115" s="46">
        <f>IFERROR(AA49/AA32,"")</f>
        <v/>
      </c>
      <c r="AB115" s="46">
        <f>IFERROR(AB49/AB32,"")</f>
        <v/>
      </c>
      <c r="AC115" s="46">
        <f>IFERROR(AC49/AC32,"")</f>
        <v/>
      </c>
      <c r="AD115" s="46">
        <f>IFERROR(AD49/AD32,"")</f>
        <v/>
      </c>
      <c r="AE115" s="46">
        <f>IFERROR(AE49/AE32,"")</f>
        <v/>
      </c>
      <c r="AF115" s="46">
        <f>IFERROR(AF49/AF32,"")</f>
        <v/>
      </c>
      <c r="AG115" s="46">
        <f>IFERROR(AG49/AG32,"")</f>
        <v/>
      </c>
      <c r="AH115" s="46">
        <f>IFERROR(AH49/AH32,"")</f>
        <v/>
      </c>
      <c r="AI115" s="46">
        <f>IFERROR(AI49/AI32,"")</f>
        <v/>
      </c>
      <c r="AK115" s="46">
        <f>IFERROR(AK49/AK32,"")</f>
        <v/>
      </c>
      <c r="AL115" s="46">
        <f>IFERROR(AL49/AL32,"")</f>
        <v/>
      </c>
      <c r="AM115" s="46">
        <f>IFERROR(AM49/AM32,"")</f>
        <v/>
      </c>
      <c r="AN115" s="46">
        <f>IFERROR(AN49/AN32,"")</f>
        <v/>
      </c>
      <c r="AO115" s="46">
        <f>IFERROR(AO49/AO32,"")</f>
        <v/>
      </c>
      <c r="AP115" s="46">
        <f>IFERROR(AP49/AP32,"")</f>
        <v/>
      </c>
      <c r="AQ115" s="46">
        <f>IFERROR(AQ49/AQ32,"")</f>
        <v/>
      </c>
      <c r="AR115" s="46">
        <f>IFERROR(AR49/AR32,"")</f>
        <v/>
      </c>
      <c r="AS115" s="46">
        <f>IFERROR(AS49/AS32,"")</f>
        <v/>
      </c>
      <c r="AT115" s="46">
        <f>IFERROR(AT49/AT32,"")</f>
        <v/>
      </c>
    </row>
    <row r="116">
      <c r="D116" s="9" t="inlineStr">
        <is>
          <t>Pretax Margin</t>
        </is>
      </c>
      <c r="G116" s="46">
        <f>IFERROR(G54/G32,"")</f>
        <v/>
      </c>
      <c r="H116" s="46">
        <f>IFERROR(H54/H32,"")</f>
        <v/>
      </c>
      <c r="I116" s="46">
        <f>IFERROR(I54/I32,"")</f>
        <v/>
      </c>
      <c r="J116" s="46">
        <f>IFERROR(J54/J32,"")</f>
        <v/>
      </c>
      <c r="K116" s="46">
        <f>IFERROR(K54/K32,"")</f>
        <v/>
      </c>
      <c r="L116" s="46">
        <f>IFERROR(L54/L32,"")</f>
        <v/>
      </c>
      <c r="M116" s="46">
        <f>IFERROR(M54/M32,"")</f>
        <v/>
      </c>
      <c r="N116" s="46">
        <f>IFERROR(N54/N32,"")</f>
        <v/>
      </c>
      <c r="O116" s="46">
        <f>IFERROR(O54/O32,"")</f>
        <v/>
      </c>
      <c r="P116" s="46">
        <f>IFERROR(P54/P32,"")</f>
        <v/>
      </c>
      <c r="Q116" s="46">
        <f>IFERROR(Q54/Q32,"")</f>
        <v/>
      </c>
      <c r="R116" s="46">
        <f>IFERROR(R54/R32,"")</f>
        <v/>
      </c>
      <c r="S116" s="46">
        <f>IFERROR(S54/S32,"")</f>
        <v/>
      </c>
      <c r="T116" s="46">
        <f>IFERROR(T54/T32,"")</f>
        <v/>
      </c>
      <c r="U116" s="46">
        <f>IFERROR(U54/U32,"")</f>
        <v/>
      </c>
      <c r="V116" s="46">
        <f>IFERROR(V54/V32,"")</f>
        <v/>
      </c>
      <c r="W116" s="46">
        <f>IFERROR(W54/W32,"")</f>
        <v/>
      </c>
      <c r="X116" s="46">
        <f>IFERROR(X54/X32,"")</f>
        <v/>
      </c>
      <c r="Y116" s="46">
        <f>IFERROR(Y54/Y32,"")</f>
        <v/>
      </c>
      <c r="Z116" s="46">
        <f>IFERROR(Z54/Z32,"")</f>
        <v/>
      </c>
      <c r="AA116" s="46">
        <f>IFERROR(AA54/AA32,"")</f>
        <v/>
      </c>
      <c r="AB116" s="46">
        <f>IFERROR(AB54/AB32,"")</f>
        <v/>
      </c>
      <c r="AC116" s="46">
        <f>IFERROR(AC54/AC32,"")</f>
        <v/>
      </c>
      <c r="AD116" s="46">
        <f>IFERROR(AD54/AD32,"")</f>
        <v/>
      </c>
      <c r="AE116" s="46">
        <f>IFERROR(AE54/AE32,"")</f>
        <v/>
      </c>
      <c r="AF116" s="46">
        <f>IFERROR(AF54/AF32,"")</f>
        <v/>
      </c>
      <c r="AG116" s="46">
        <f>IFERROR(AG54/AG32,"")</f>
        <v/>
      </c>
      <c r="AH116" s="46">
        <f>IFERROR(AH54/AH32,"")</f>
        <v/>
      </c>
      <c r="AI116" s="46">
        <f>IFERROR(AI54/AI32,"")</f>
        <v/>
      </c>
      <c r="AK116" s="46">
        <f>IFERROR(AK54/AK32,"")</f>
        <v/>
      </c>
      <c r="AL116" s="46">
        <f>IFERROR(AL54/AL32,"")</f>
        <v/>
      </c>
      <c r="AM116" s="46">
        <f>IFERROR(AM54/AM32,"")</f>
        <v/>
      </c>
      <c r="AN116" s="46">
        <f>IFERROR(AN54/AN32,"")</f>
        <v/>
      </c>
      <c r="AO116" s="46">
        <f>IFERROR(AO54/AO32,"")</f>
        <v/>
      </c>
      <c r="AP116" s="46">
        <f>IFERROR(AP54/AP32,"")</f>
        <v/>
      </c>
      <c r="AQ116" s="46">
        <f>IFERROR(AQ54/AQ32,"")</f>
        <v/>
      </c>
      <c r="AR116" s="46">
        <f>IFERROR(AR54/AR32,"")</f>
        <v/>
      </c>
      <c r="AS116" s="46">
        <f>IFERROR(AS54/AS32,"")</f>
        <v/>
      </c>
      <c r="AT116" s="46">
        <f>IFERROR(AT54/AT32,"")</f>
        <v/>
      </c>
    </row>
    <row r="117">
      <c r="D117" s="9" t="inlineStr">
        <is>
          <t>Effective Tax Rate [DRIVER]</t>
        </is>
      </c>
      <c r="G117" s="46">
        <f>IFERROR(-G56/G54,"")</f>
        <v/>
      </c>
      <c r="H117" s="46">
        <f>IFERROR(-H56/H54,"")</f>
        <v/>
      </c>
      <c r="I117" s="46">
        <f>IFERROR(-I56/I54,"")</f>
        <v/>
      </c>
      <c r="J117" s="46">
        <f>IFERROR(-J56/J54,"")</f>
        <v/>
      </c>
      <c r="K117" s="46">
        <f>IFERROR(-K56/K54,"")</f>
        <v/>
      </c>
      <c r="L117" s="46">
        <f>IFERROR(-L56/L54,"")</f>
        <v/>
      </c>
      <c r="M117" s="46">
        <f>IFERROR(-M56/M54,"")</f>
        <v/>
      </c>
      <c r="N117" s="46">
        <f>IFERROR(-N56/N54,"")</f>
        <v/>
      </c>
      <c r="O117" s="46">
        <f>IFERROR(-O56/O54,"")</f>
        <v/>
      </c>
      <c r="P117" s="46">
        <f>IFERROR(-P56/P54,"")</f>
        <v/>
      </c>
      <c r="Q117" s="46">
        <f>IFERROR(-Q56/Q54,"")</f>
        <v/>
      </c>
      <c r="R117" s="46">
        <f>IFERROR(-R56/R54,"")</f>
        <v/>
      </c>
      <c r="S117" s="46">
        <f>IFERROR(-S56/S54,"")</f>
        <v/>
      </c>
      <c r="T117" s="46">
        <f>IFERROR(-T56/T54,"")</f>
        <v/>
      </c>
      <c r="U117" s="46">
        <f>IFERROR(-U56/U54,"")</f>
        <v/>
      </c>
      <c r="V117" s="46">
        <f>IFERROR(-V56/V54,"")</f>
        <v/>
      </c>
      <c r="W117" s="46">
        <f>IFERROR(-W56/W54,"")</f>
        <v/>
      </c>
      <c r="X117" s="46">
        <f>IFERROR(-X56/X54,"")</f>
        <v/>
      </c>
      <c r="Y117" s="46">
        <f>IFERROR(-Y56/Y54,"")</f>
        <v/>
      </c>
      <c r="Z117" s="46">
        <f>IFERROR(-Z56/Z54,"")</f>
        <v/>
      </c>
      <c r="AA117" s="46">
        <f>IFERROR(-AA56/AA54,"")</f>
        <v/>
      </c>
      <c r="AB117" s="47" t="n">
        <v>0.2</v>
      </c>
      <c r="AC117" s="47" t="n">
        <v>0.2</v>
      </c>
      <c r="AD117" s="47" t="n">
        <v>0.2</v>
      </c>
      <c r="AE117" s="47" t="n">
        <v>0.2</v>
      </c>
      <c r="AF117" s="47" t="n">
        <v>0.2</v>
      </c>
      <c r="AG117" s="47" t="n">
        <v>0.2</v>
      </c>
      <c r="AH117" s="47" t="n">
        <v>0.2</v>
      </c>
      <c r="AI117" s="47" t="n">
        <v>0.2</v>
      </c>
      <c r="AK117" s="46">
        <f>IFERROR(-AK56/AK54,"")</f>
        <v/>
      </c>
      <c r="AL117" s="46">
        <f>IFERROR(-AL56/AL54,"")</f>
        <v/>
      </c>
      <c r="AM117" s="46">
        <f>IFERROR(-AM56/AM54,"")</f>
        <v/>
      </c>
      <c r="AN117" s="46">
        <f>IFERROR(-AN56/AN54,"")</f>
        <v/>
      </c>
      <c r="AO117" s="46">
        <f>IFERROR(-AO56/AO54,"")</f>
        <v/>
      </c>
      <c r="AP117" s="46">
        <f>IFERROR(-AP56/AP54,"")</f>
        <v/>
      </c>
      <c r="AQ117" s="46">
        <f>IFERROR(-AQ56/AQ54,"")</f>
        <v/>
      </c>
      <c r="AR117" s="47" t="n">
        <v>0.2</v>
      </c>
      <c r="AS117" s="47" t="n">
        <v>0.2</v>
      </c>
      <c r="AT117" s="47" t="n">
        <v>0.2</v>
      </c>
    </row>
    <row r="118">
      <c r="D118" s="9" t="inlineStr">
        <is>
          <t>Net Margin</t>
        </is>
      </c>
      <c r="G118" s="46">
        <f>IFERROR(G57/G32,"")</f>
        <v/>
      </c>
      <c r="H118" s="46">
        <f>IFERROR(H57/H32,"")</f>
        <v/>
      </c>
      <c r="I118" s="46">
        <f>IFERROR(I57/I32,"")</f>
        <v/>
      </c>
      <c r="J118" s="46">
        <f>IFERROR(J57/J32,"")</f>
        <v/>
      </c>
      <c r="K118" s="46">
        <f>IFERROR(K57/K32,"")</f>
        <v/>
      </c>
      <c r="L118" s="46">
        <f>IFERROR(L57/L32,"")</f>
        <v/>
      </c>
      <c r="M118" s="46">
        <f>IFERROR(M57/M32,"")</f>
        <v/>
      </c>
      <c r="N118" s="46">
        <f>IFERROR(N57/N32,"")</f>
        <v/>
      </c>
      <c r="O118" s="46">
        <f>IFERROR(O57/O32,"")</f>
        <v/>
      </c>
      <c r="P118" s="46">
        <f>IFERROR(P57/P32,"")</f>
        <v/>
      </c>
      <c r="Q118" s="46">
        <f>IFERROR(Q57/Q32,"")</f>
        <v/>
      </c>
      <c r="R118" s="46">
        <f>IFERROR(R57/R32,"")</f>
        <v/>
      </c>
      <c r="S118" s="46">
        <f>IFERROR(S57/S32,"")</f>
        <v/>
      </c>
      <c r="T118" s="46">
        <f>IFERROR(T57/T32,"")</f>
        <v/>
      </c>
      <c r="U118" s="46">
        <f>IFERROR(U57/U32,"")</f>
        <v/>
      </c>
      <c r="V118" s="46">
        <f>IFERROR(V57/V32,"")</f>
        <v/>
      </c>
      <c r="W118" s="46">
        <f>IFERROR(W57/W32,"")</f>
        <v/>
      </c>
      <c r="X118" s="46">
        <f>IFERROR(X57/X32,"")</f>
        <v/>
      </c>
      <c r="Y118" s="46">
        <f>IFERROR(Y57/Y32,"")</f>
        <v/>
      </c>
      <c r="Z118" s="46">
        <f>IFERROR(Z57/Z32,"")</f>
        <v/>
      </c>
      <c r="AA118" s="46">
        <f>IFERROR(AA57/AA32,"")</f>
        <v/>
      </c>
      <c r="AB118" s="46">
        <f>IFERROR(AB57/AB32,"")</f>
        <v/>
      </c>
      <c r="AC118" s="46">
        <f>IFERROR(AC57/AC32,"")</f>
        <v/>
      </c>
      <c r="AD118" s="46">
        <f>IFERROR(AD57/AD32,"")</f>
        <v/>
      </c>
      <c r="AE118" s="46">
        <f>IFERROR(AE57/AE32,"")</f>
        <v/>
      </c>
      <c r="AF118" s="46">
        <f>IFERROR(AF57/AF32,"")</f>
        <v/>
      </c>
      <c r="AG118" s="46">
        <f>IFERROR(AG57/AG32,"")</f>
        <v/>
      </c>
      <c r="AH118" s="46">
        <f>IFERROR(AH57/AH32,"")</f>
        <v/>
      </c>
      <c r="AI118" s="46">
        <f>IFERROR(AI57/AI32,"")</f>
        <v/>
      </c>
      <c r="AK118" s="46">
        <f>IFERROR(AK57/AK32,"")</f>
        <v/>
      </c>
      <c r="AL118" s="46">
        <f>IFERROR(AL57/AL32,"")</f>
        <v/>
      </c>
      <c r="AM118" s="46">
        <f>IFERROR(AM57/AM32,"")</f>
        <v/>
      </c>
      <c r="AN118" s="46">
        <f>IFERROR(AN57/AN32,"")</f>
        <v/>
      </c>
      <c r="AO118" s="46">
        <f>IFERROR(AO57/AO32,"")</f>
        <v/>
      </c>
      <c r="AP118" s="46">
        <f>IFERROR(AP57/AP32,"")</f>
        <v/>
      </c>
      <c r="AQ118" s="46">
        <f>IFERROR(AQ57/AQ32,"")</f>
        <v/>
      </c>
      <c r="AR118" s="46">
        <f>IFERROR(AR57/AR32,"")</f>
        <v/>
      </c>
      <c r="AS118" s="46">
        <f>IFERROR(AS57/AS32,"")</f>
        <v/>
      </c>
      <c r="AT118" s="46">
        <f>IFERROR(AT57/AT32,"")</f>
        <v/>
      </c>
    </row>
    <row r="119">
      <c r="C119" s="13" t="inlineStr">
        <is>
          <t>NOPAT (OpInc x (1 - ETR))</t>
        </is>
      </c>
      <c r="G119" s="36">
        <f>IFERROR(G45*(1-G117),"")</f>
        <v/>
      </c>
      <c r="H119" s="36">
        <f>IFERROR(H45*(1-H117),"")</f>
        <v/>
      </c>
      <c r="I119" s="36">
        <f>IFERROR(I45*(1-I117),"")</f>
        <v/>
      </c>
      <c r="J119" s="36">
        <f>IFERROR(J45*(1-J117),"")</f>
        <v/>
      </c>
      <c r="K119" s="36">
        <f>IFERROR(K45*(1-K117),"")</f>
        <v/>
      </c>
      <c r="L119" s="36">
        <f>IFERROR(L45*(1-L117),"")</f>
        <v/>
      </c>
      <c r="M119" s="36">
        <f>IFERROR(M45*(1-M117),"")</f>
        <v/>
      </c>
      <c r="N119" s="36">
        <f>IFERROR(N45*(1-N117),"")</f>
        <v/>
      </c>
      <c r="O119" s="36">
        <f>IFERROR(O45*(1-O117),"")</f>
        <v/>
      </c>
      <c r="P119" s="36">
        <f>IFERROR(P45*(1-P117),"")</f>
        <v/>
      </c>
      <c r="Q119" s="36">
        <f>IFERROR(Q45*(1-Q117),"")</f>
        <v/>
      </c>
      <c r="R119" s="36">
        <f>IFERROR(R45*(1-R117),"")</f>
        <v/>
      </c>
      <c r="S119" s="36">
        <f>IFERROR(S45*(1-S117),"")</f>
        <v/>
      </c>
      <c r="T119" s="36">
        <f>IFERROR(T45*(1-T117),"")</f>
        <v/>
      </c>
      <c r="U119" s="36">
        <f>IFERROR(U45*(1-U117),"")</f>
        <v/>
      </c>
      <c r="V119" s="36">
        <f>IFERROR(V45*(1-V117),"")</f>
        <v/>
      </c>
      <c r="W119" s="36">
        <f>IFERROR(W45*(1-W117),"")</f>
        <v/>
      </c>
      <c r="X119" s="36">
        <f>IFERROR(X45*(1-X117),"")</f>
        <v/>
      </c>
      <c r="Y119" s="36">
        <f>IFERROR(Y45*(1-Y117),"")</f>
        <v/>
      </c>
      <c r="Z119" s="36">
        <f>IFERROR(Z45*(1-Z117),"")</f>
        <v/>
      </c>
      <c r="AA119" s="36">
        <f>IFERROR(AA45*(1-AA117),"")</f>
        <v/>
      </c>
      <c r="AB119" s="36">
        <f>IFERROR(AB45*(1-AB117),"")</f>
        <v/>
      </c>
      <c r="AC119" s="36">
        <f>IFERROR(AC45*(1-AC117),"")</f>
        <v/>
      </c>
      <c r="AD119" s="36">
        <f>IFERROR(AD45*(1-AD117),"")</f>
        <v/>
      </c>
      <c r="AE119" s="36">
        <f>IFERROR(AE45*(1-AE117),"")</f>
        <v/>
      </c>
      <c r="AF119" s="36">
        <f>IFERROR(AF45*(1-AF117),"")</f>
        <v/>
      </c>
      <c r="AG119" s="36">
        <f>IFERROR(AG45*(1-AG117),"")</f>
        <v/>
      </c>
      <c r="AH119" s="36">
        <f>IFERROR(AH45*(1-AH117),"")</f>
        <v/>
      </c>
      <c r="AI119" s="36">
        <f>IFERROR(AI45*(1-AI117),"")</f>
        <v/>
      </c>
      <c r="AK119" s="36">
        <f>IFERROR(AK45*(1-AK117),"")</f>
        <v/>
      </c>
      <c r="AL119" s="36">
        <f>IFERROR(AL45*(1-AL117),"")</f>
        <v/>
      </c>
      <c r="AM119" s="36">
        <f>IFERROR(AM45*(1-AM117),"")</f>
        <v/>
      </c>
      <c r="AN119" s="36">
        <f>IFERROR(AN45*(1-AN117),"")</f>
        <v/>
      </c>
      <c r="AO119" s="36">
        <f>IFERROR(AO45*(1-AO117),"")</f>
        <v/>
      </c>
      <c r="AP119" s="36">
        <f>AA119+AB119+AC119+AD119</f>
        <v/>
      </c>
      <c r="AQ119" s="36">
        <f>AE119+AF119+AG119+AH119</f>
        <v/>
      </c>
      <c r="AR119" s="36">
        <f>IFERROR(AR45*(1-AR117),"")</f>
        <v/>
      </c>
      <c r="AS119" s="36">
        <f>IFERROR(AS45*(1-AS117),"")</f>
        <v/>
      </c>
      <c r="AT119" s="36">
        <f>IFERROR(AT45*(1-AT117),"")</f>
        <v/>
      </c>
    </row>
    <row r="120"/>
    <row r="121">
      <c r="D121" s="8" t="inlineStr">
        <is>
          <t>Adjusted EBITDA ($M, non-GAAP per letters; revised defn from 4Q24)</t>
        </is>
      </c>
      <c r="G121" s="35" t="n">
        <v>1117.321</v>
      </c>
      <c r="H121" s="35" t="n">
        <v>1149.69</v>
      </c>
      <c r="I121" s="35" t="n">
        <v>618.221</v>
      </c>
      <c r="J121" s="35" t="n">
        <v>1204.839</v>
      </c>
      <c r="K121" s="35" t="n">
        <v>19.688</v>
      </c>
      <c r="L121" s="35" t="n">
        <v>-151.077</v>
      </c>
      <c r="M121" s="35" t="n">
        <v>-115.892</v>
      </c>
      <c r="N121" s="35" t="n">
        <v>-124.117</v>
      </c>
      <c r="O121" s="35" t="n">
        <v>283.652</v>
      </c>
      <c r="P121" s="35" t="n">
        <v>193.952</v>
      </c>
      <c r="Q121" s="35" t="n">
        <v>180.944</v>
      </c>
      <c r="R121" s="35" t="n">
        <v>305.106</v>
      </c>
      <c r="S121" s="35" t="n">
        <v>1014.292</v>
      </c>
      <c r="T121" s="35" t="n">
        <v>595.552</v>
      </c>
      <c r="U121" s="35" t="n">
        <v>448.624</v>
      </c>
      <c r="V121" s="35" t="n">
        <v>1289.048</v>
      </c>
      <c r="W121" s="35" t="n">
        <v>929.8680000000001</v>
      </c>
      <c r="X121" s="35" t="n">
        <v>512.0650000000001</v>
      </c>
      <c r="Y121" s="35" t="n">
        <v>800.655</v>
      </c>
      <c r="Z121" s="35" t="n">
        <v>565.9</v>
      </c>
      <c r="AA121" s="43" t="n"/>
      <c r="AK121" s="35" t="n">
        <v>4090.071</v>
      </c>
      <c r="AL121" s="35" t="n">
        <v>-371.398</v>
      </c>
      <c r="AM121" s="35" t="n">
        <v>963.654</v>
      </c>
      <c r="AN121" s="35" t="n">
        <v>3347.516</v>
      </c>
      <c r="AO121" s="35" t="n">
        <v>2808.488</v>
      </c>
    </row>
    <row r="122">
      <c r="D122" s="9" t="inlineStr">
        <is>
          <t>Adjusted EBITDA Margin</t>
        </is>
      </c>
      <c r="G122" s="46">
        <f>IFERROR(G121/G32,"")</f>
        <v/>
      </c>
      <c r="H122" s="46">
        <f>IFERROR(H121/H32,"")</f>
        <v/>
      </c>
      <c r="I122" s="46">
        <f>IFERROR(I121/I32,"")</f>
        <v/>
      </c>
      <c r="J122" s="46">
        <f>IFERROR(J121/J32,"")</f>
        <v/>
      </c>
      <c r="K122" s="46">
        <f>IFERROR(K121/K32,"")</f>
        <v/>
      </c>
      <c r="L122" s="46">
        <f>IFERROR(L121/L32,"")</f>
        <v/>
      </c>
      <c r="M122" s="46">
        <f>IFERROR(M121/M32,"")</f>
        <v/>
      </c>
      <c r="N122" s="46">
        <f>IFERROR(N121/N32,"")</f>
        <v/>
      </c>
      <c r="O122" s="46">
        <f>IFERROR(O121/O32,"")</f>
        <v/>
      </c>
      <c r="P122" s="46">
        <f>IFERROR(P121/P32,"")</f>
        <v/>
      </c>
      <c r="Q122" s="46">
        <f>IFERROR(Q121/Q32,"")</f>
        <v/>
      </c>
      <c r="R122" s="46">
        <f>IFERROR(R121/R32,"")</f>
        <v/>
      </c>
      <c r="S122" s="46">
        <f>IFERROR(S121/S32,"")</f>
        <v/>
      </c>
      <c r="T122" s="46">
        <f>IFERROR(T121/T32,"")</f>
        <v/>
      </c>
      <c r="U122" s="46">
        <f>IFERROR(U121/U32,"")</f>
        <v/>
      </c>
      <c r="V122" s="46">
        <f>IFERROR(V121/V32,"")</f>
        <v/>
      </c>
      <c r="W122" s="46">
        <f>IFERROR(W121/W32,"")</f>
        <v/>
      </c>
      <c r="X122" s="46">
        <f>IFERROR(X121/X32,"")</f>
        <v/>
      </c>
      <c r="Y122" s="46">
        <f>IFERROR(Y121/Y32,"")</f>
        <v/>
      </c>
      <c r="Z122" s="46">
        <f>IFERROR(Z121/Z32,"")</f>
        <v/>
      </c>
      <c r="AA122" s="46">
        <f>IFERROR(AA121/AA32,"")</f>
        <v/>
      </c>
      <c r="AB122" s="46">
        <f>IFERROR(AB121/AB32,"")</f>
        <v/>
      </c>
      <c r="AC122" s="46">
        <f>IFERROR(AC121/AC32,"")</f>
        <v/>
      </c>
      <c r="AD122" s="46">
        <f>IFERROR(AD121/AD32,"")</f>
        <v/>
      </c>
      <c r="AE122" s="46">
        <f>IFERROR(AE121/AE32,"")</f>
        <v/>
      </c>
      <c r="AF122" s="46">
        <f>IFERROR(AF121/AF32,"")</f>
        <v/>
      </c>
      <c r="AG122" s="46">
        <f>IFERROR(AG121/AG32,"")</f>
        <v/>
      </c>
      <c r="AH122" s="46">
        <f>IFERROR(AH121/AH32,"")</f>
        <v/>
      </c>
      <c r="AI122" s="46">
        <f>IFERROR(AI121/AI32,"")</f>
        <v/>
      </c>
      <c r="AK122" s="46">
        <f>IFERROR(AK121/AK32,"")</f>
        <v/>
      </c>
      <c r="AL122" s="46">
        <f>IFERROR(AL121/AL32,"")</f>
        <v/>
      </c>
      <c r="AM122" s="46">
        <f>IFERROR(AM121/AM32,"")</f>
        <v/>
      </c>
      <c r="AN122" s="46">
        <f>IFERROR(AN121/AN32,"")</f>
        <v/>
      </c>
      <c r="AO122" s="46">
        <f>IFERROR(AO121/AO32,"")</f>
        <v/>
      </c>
      <c r="AP122" s="46">
        <f>AA122+AB122+AC122+AD122</f>
        <v/>
      </c>
      <c r="AQ122" s="46">
        <f>AE122+AF122+AG122+AH122</f>
        <v/>
      </c>
      <c r="AR122" s="46">
        <f>IFERROR(AR121/AR32,"")</f>
        <v/>
      </c>
      <c r="AS122" s="46">
        <f>IFERROR(AS121/AS32,"")</f>
        <v/>
      </c>
      <c r="AT122" s="46">
        <f>IFERROR(AT121/AT32,"")</f>
        <v/>
      </c>
    </row>
    <row r="123"/>
    <row r="124"/>
    <row r="125"/>
    <row r="126">
      <c r="B126" s="7" t="inlineStr">
        <is>
          <t>KPI Drivers</t>
        </is>
      </c>
      <c r="C126" s="7" t="n"/>
      <c r="D126" s="7" t="n"/>
      <c r="E126" s="7" t="n"/>
      <c r="F126" s="7" t="n"/>
      <c r="G126" s="7" t="n"/>
      <c r="H126" s="7" t="n"/>
      <c r="I126" s="7" t="n"/>
      <c r="J126" s="7" t="n"/>
      <c r="K126" s="7" t="n"/>
      <c r="L126" s="7" t="n"/>
      <c r="M126" s="7" t="n"/>
      <c r="N126" s="7" t="n"/>
      <c r="O126" s="7" t="n"/>
      <c r="P126" s="7" t="n"/>
      <c r="Q126" s="7" t="n"/>
      <c r="R126" s="7" t="n"/>
      <c r="S126" s="7" t="n"/>
      <c r="T126" s="7" t="n"/>
      <c r="U126" s="7" t="n"/>
      <c r="V126" s="7" t="n"/>
      <c r="W126" s="7" t="n"/>
      <c r="X126" s="7" t="n"/>
      <c r="Y126" s="7" t="n"/>
      <c r="Z126" s="7" t="n"/>
      <c r="AA126" s="7" t="n"/>
      <c r="AB126" s="7" t="n"/>
      <c r="AC126" s="7" t="n"/>
      <c r="AD126" s="7" t="n"/>
      <c r="AE126" s="7" t="n"/>
      <c r="AF126" s="7" t="n"/>
      <c r="AG126" s="7" t="n"/>
      <c r="AH126" s="7" t="n"/>
      <c r="AI126" s="7" t="n"/>
      <c r="AK126" s="7" t="n"/>
      <c r="AL126" s="7" t="n"/>
      <c r="AM126" s="7" t="n"/>
      <c r="AN126" s="7" t="n"/>
      <c r="AO126" s="7" t="n"/>
      <c r="AP126" s="7" t="n"/>
      <c r="AQ126" s="7" t="n"/>
      <c r="AR126" s="7" t="n"/>
      <c r="AS126" s="7" t="n"/>
      <c r="AT126" s="7" t="n"/>
    </row>
    <row r="127">
      <c r="C127" s="8" t="inlineStr">
        <is>
          <t>Terminal inputs are rates/counts (blue); dollar rows derive via formula. Sources: kpi_drivers.md; Q2'26 guidance (Q1'26 call).</t>
        </is>
      </c>
    </row>
    <row r="128"/>
    <row r="129">
      <c r="C129" s="13" t="inlineStr">
        <is>
          <t>Total Trading Volume ($B)</t>
        </is>
      </c>
      <c r="G129" s="37" t="n">
        <v>335</v>
      </c>
      <c r="H129" s="37" t="n">
        <v>462</v>
      </c>
      <c r="I129" s="37" t="n">
        <v>327</v>
      </c>
      <c r="J129" s="37" t="n">
        <v>547</v>
      </c>
      <c r="K129" s="37" t="n">
        <v>309</v>
      </c>
      <c r="L129" s="37" t="n">
        <v>217</v>
      </c>
      <c r="M129" s="37" t="n">
        <v>159</v>
      </c>
      <c r="N129" s="37" t="n">
        <v>145</v>
      </c>
      <c r="O129" s="37" t="n">
        <v>145</v>
      </c>
      <c r="P129" s="37" t="n">
        <v>92</v>
      </c>
      <c r="Q129" s="37" t="n">
        <v>76</v>
      </c>
      <c r="R129" s="37" t="n">
        <v>154</v>
      </c>
      <c r="S129" s="37" t="n">
        <v>312</v>
      </c>
      <c r="T129" s="37" t="n">
        <v>226</v>
      </c>
      <c r="U129" s="37" t="n">
        <v>185</v>
      </c>
      <c r="V129" s="37" t="n">
        <v>439</v>
      </c>
      <c r="W129" s="37" t="n">
        <v>393</v>
      </c>
      <c r="X129" s="37" t="n">
        <v>237</v>
      </c>
      <c r="Y129" s="37" t="n">
        <v>295</v>
      </c>
      <c r="Z129" s="37" t="n">
        <v>296</v>
      </c>
      <c r="AA129" s="37" t="n">
        <v>202</v>
      </c>
      <c r="AB129" s="38">
        <f>AA129*(1+AB130)</f>
        <v/>
      </c>
      <c r="AC129" s="38">
        <f>AB129*(1+AC130)</f>
        <v/>
      </c>
      <c r="AD129" s="38">
        <f>AC129*(1+AD130)</f>
        <v/>
      </c>
      <c r="AE129" s="38">
        <f>AD129*(1+AE130)</f>
        <v/>
      </c>
      <c r="AF129" s="38">
        <f>AE129*(1+AF130)</f>
        <v/>
      </c>
      <c r="AG129" s="38">
        <f>AF129*(1+AG130)</f>
        <v/>
      </c>
      <c r="AH129" s="38">
        <f>AG129*(1+AH130)</f>
        <v/>
      </c>
      <c r="AI129" s="38">
        <f>AH129*(1+AI130)</f>
        <v/>
      </c>
      <c r="AK129" s="37" t="n">
        <v>1671</v>
      </c>
      <c r="AL129" s="37" t="n">
        <v>830</v>
      </c>
      <c r="AM129" s="37" t="n">
        <v>468</v>
      </c>
      <c r="AN129" s="37" t="n">
        <v>1162</v>
      </c>
      <c r="AO129" s="37" t="n">
        <v>1221</v>
      </c>
      <c r="AP129" s="38">
        <f>AA129+AB129+AC129+AD129</f>
        <v/>
      </c>
      <c r="AQ129" s="38">
        <f>AE129+AF129+AG129+AH129</f>
        <v/>
      </c>
      <c r="AR129" s="38">
        <f>AQ129*(1+AR130)</f>
        <v/>
      </c>
      <c r="AS129" s="38">
        <f>AR129*(1+AS130)</f>
        <v/>
      </c>
      <c r="AT129" s="38">
        <f>AS129*(1+AT130)</f>
        <v/>
      </c>
    </row>
    <row r="130">
      <c r="D130" s="9" t="inlineStr">
        <is>
          <t>Volume growth (QoQ in quarters; YoY in annuals) [DRIVER]</t>
        </is>
      </c>
      <c r="H130" s="46">
        <f>IFERROR(H129/G129-1,"")</f>
        <v/>
      </c>
      <c r="I130" s="46">
        <f>IFERROR(I129/H129-1,"")</f>
        <v/>
      </c>
      <c r="J130" s="46">
        <f>IFERROR(J129/I129-1,"")</f>
        <v/>
      </c>
      <c r="K130" s="46">
        <f>IFERROR(K129/J129-1,"")</f>
        <v/>
      </c>
      <c r="L130" s="46">
        <f>IFERROR(L129/K129-1,"")</f>
        <v/>
      </c>
      <c r="M130" s="46">
        <f>IFERROR(M129/L129-1,"")</f>
        <v/>
      </c>
      <c r="N130" s="46">
        <f>IFERROR(N129/M129-1,"")</f>
        <v/>
      </c>
      <c r="O130" s="46">
        <f>IFERROR(O129/N129-1,"")</f>
        <v/>
      </c>
      <c r="P130" s="46">
        <f>IFERROR(P129/O129-1,"")</f>
        <v/>
      </c>
      <c r="Q130" s="46">
        <f>IFERROR(Q129/P129-1,"")</f>
        <v/>
      </c>
      <c r="R130" s="46">
        <f>IFERROR(R129/Q129-1,"")</f>
        <v/>
      </c>
      <c r="S130" s="46">
        <f>IFERROR(S129/R129-1,"")</f>
        <v/>
      </c>
      <c r="T130" s="46">
        <f>IFERROR(T129/S129-1,"")</f>
        <v/>
      </c>
      <c r="U130" s="46">
        <f>IFERROR(U129/T129-1,"")</f>
        <v/>
      </c>
      <c r="V130" s="46">
        <f>IFERROR(V129/U129-1,"")</f>
        <v/>
      </c>
      <c r="W130" s="46">
        <f>IFERROR(W129/V129-1,"")</f>
        <v/>
      </c>
      <c r="X130" s="46">
        <f>IFERROR(X129/W129-1,"")</f>
        <v/>
      </c>
      <c r="Y130" s="46">
        <f>IFERROR(Y129/X129-1,"")</f>
        <v/>
      </c>
      <c r="Z130" s="46">
        <f>IFERROR(Z129/Y129-1,"")</f>
        <v/>
      </c>
      <c r="AA130" s="46">
        <f>IFERROR(AA129/Z129-1,"")</f>
        <v/>
      </c>
      <c r="AB130" s="47" t="n">
        <v>-0.1</v>
      </c>
      <c r="AC130" s="47" t="n">
        <v>0.08</v>
      </c>
      <c r="AD130" s="47" t="n">
        <v>0.1</v>
      </c>
      <c r="AE130" s="47" t="n">
        <v>0.08</v>
      </c>
      <c r="AF130" s="47" t="n">
        <v>0.05</v>
      </c>
      <c r="AG130" s="47" t="n">
        <v>0.05</v>
      </c>
      <c r="AH130" s="47" t="n">
        <v>0.05</v>
      </c>
      <c r="AI130" s="47" t="n">
        <v>0.04</v>
      </c>
      <c r="AL130" s="46">
        <f>IFERROR(AL129/AK129-1,"")</f>
        <v/>
      </c>
      <c r="AM130" s="46">
        <f>IFERROR(AM129/AL129-1,"")</f>
        <v/>
      </c>
      <c r="AN130" s="46">
        <f>IFERROR(AN129/AM129-1,"")</f>
        <v/>
      </c>
      <c r="AO130" s="46">
        <f>IFERROR(AO129/AN129-1,"")</f>
        <v/>
      </c>
      <c r="AR130" s="47" t="n">
        <v>0.15</v>
      </c>
      <c r="AS130" s="47" t="n">
        <v>0.1</v>
      </c>
      <c r="AT130" s="47" t="n">
        <v>0.08</v>
      </c>
      <c r="AX130" s="8" t="inlineStr">
        <is>
          <t>2Q26 consensus-implied; recovery per Hold thesis (cycle optionality)</t>
        </is>
      </c>
    </row>
    <row r="131">
      <c r="D131" s="9" t="inlineStr">
        <is>
          <t>Blended take rate (Tx revenue / Volume) [DRIVER]</t>
        </is>
      </c>
      <c r="G131" s="48">
        <f>IFERROR(G13/(G129*1000),"")</f>
        <v/>
      </c>
      <c r="H131" s="48">
        <f>IFERROR(H13/(H129*1000),"")</f>
        <v/>
      </c>
      <c r="I131" s="48">
        <f>IFERROR(I13/(I129*1000),"")</f>
        <v/>
      </c>
      <c r="J131" s="48">
        <f>IFERROR(J13/(J129*1000),"")</f>
        <v/>
      </c>
      <c r="K131" s="48">
        <f>IFERROR(K13/(K129*1000),"")</f>
        <v/>
      </c>
      <c r="L131" s="48">
        <f>IFERROR(L13/(L129*1000),"")</f>
        <v/>
      </c>
      <c r="M131" s="48">
        <f>IFERROR(M13/(M129*1000),"")</f>
        <v/>
      </c>
      <c r="N131" s="48">
        <f>IFERROR(N13/(N129*1000),"")</f>
        <v/>
      </c>
      <c r="O131" s="48">
        <f>IFERROR(O13/(O129*1000),"")</f>
        <v/>
      </c>
      <c r="P131" s="48">
        <f>IFERROR(P13/(P129*1000),"")</f>
        <v/>
      </c>
      <c r="Q131" s="48">
        <f>IFERROR(Q13/(Q129*1000),"")</f>
        <v/>
      </c>
      <c r="R131" s="48">
        <f>IFERROR(R13/(R129*1000),"")</f>
        <v/>
      </c>
      <c r="S131" s="48">
        <f>IFERROR(S13/(S129*1000),"")</f>
        <v/>
      </c>
      <c r="T131" s="48">
        <f>IFERROR(T13/(T129*1000),"")</f>
        <v/>
      </c>
      <c r="U131" s="48">
        <f>IFERROR(U13/(U129*1000),"")</f>
        <v/>
      </c>
      <c r="V131" s="48">
        <f>IFERROR(V13/(V129*1000),"")</f>
        <v/>
      </c>
      <c r="W131" s="48">
        <f>IFERROR(W13/(W129*1000),"")</f>
        <v/>
      </c>
      <c r="X131" s="48">
        <f>IFERROR(X13/(X129*1000),"")</f>
        <v/>
      </c>
      <c r="Y131" s="48">
        <f>IFERROR(Y13/(Y129*1000),"")</f>
        <v/>
      </c>
      <c r="Z131" s="48">
        <f>IFERROR(Z13/(Z129*1000),"")</f>
        <v/>
      </c>
      <c r="AA131" s="48">
        <f>IFERROR(AA13/(AA129*1000),"")</f>
        <v/>
      </c>
      <c r="AB131" s="52" t="n">
        <v>0.00372</v>
      </c>
      <c r="AC131" s="52" t="n">
        <v>0.00372</v>
      </c>
      <c r="AD131" s="52" t="n">
        <v>0.00372</v>
      </c>
      <c r="AE131" s="52" t="n">
        <v>0.00372</v>
      </c>
      <c r="AF131" s="52" t="n">
        <v>0.00372</v>
      </c>
      <c r="AG131" s="52" t="n">
        <v>0.00372</v>
      </c>
      <c r="AH131" s="52" t="n">
        <v>0.00372</v>
      </c>
      <c r="AI131" s="52" t="n">
        <v>0.00372</v>
      </c>
      <c r="AK131" s="48">
        <f>IFERROR(AK13/(AK129*1000),"")</f>
        <v/>
      </c>
      <c r="AL131" s="48">
        <f>IFERROR(AL13/(AL129*1000),"")</f>
        <v/>
      </c>
      <c r="AM131" s="48">
        <f>IFERROR(AM13/(AM129*1000),"")</f>
        <v/>
      </c>
      <c r="AN131" s="48">
        <f>IFERROR(AN13/(AN129*1000),"")</f>
        <v/>
      </c>
      <c r="AO131" s="48">
        <f>IFERROR(AO13/(AO129*1000),"")</f>
        <v/>
      </c>
      <c r="AR131" s="52" t="n">
        <v>0.00362</v>
      </c>
      <c r="AS131" s="52" t="n">
        <v>0.00352</v>
      </c>
      <c r="AT131" s="52" t="n">
        <v>0.00342</v>
      </c>
      <c r="AX131" s="8" t="inlineStr">
        <is>
          <t>1Q26 0.374%; -1bp/yr out-years (take-rate compression thesis)</t>
        </is>
      </c>
    </row>
    <row r="132">
      <c r="C132" s="13" t="inlineStr">
        <is>
          <t>Transaction revenue ($M) = Volume x take rate</t>
        </is>
      </c>
      <c r="G132" s="36">
        <f>G13</f>
        <v/>
      </c>
      <c r="H132" s="36">
        <f>H13</f>
        <v/>
      </c>
      <c r="I132" s="36">
        <f>I13</f>
        <v/>
      </c>
      <c r="J132" s="36">
        <f>J13</f>
        <v/>
      </c>
      <c r="K132" s="36">
        <f>K13</f>
        <v/>
      </c>
      <c r="L132" s="36">
        <f>L13</f>
        <v/>
      </c>
      <c r="M132" s="36">
        <f>M13</f>
        <v/>
      </c>
      <c r="N132" s="36">
        <f>N13</f>
        <v/>
      </c>
      <c r="O132" s="36">
        <f>O13</f>
        <v/>
      </c>
      <c r="P132" s="36">
        <f>P13</f>
        <v/>
      </c>
      <c r="Q132" s="36">
        <f>Q13</f>
        <v/>
      </c>
      <c r="R132" s="36">
        <f>R13</f>
        <v/>
      </c>
      <c r="S132" s="36">
        <f>S13</f>
        <v/>
      </c>
      <c r="T132" s="36">
        <f>T13</f>
        <v/>
      </c>
      <c r="U132" s="36">
        <f>U13</f>
        <v/>
      </c>
      <c r="V132" s="36">
        <f>V13</f>
        <v/>
      </c>
      <c r="W132" s="36">
        <f>W13</f>
        <v/>
      </c>
      <c r="X132" s="36">
        <f>X13</f>
        <v/>
      </c>
      <c r="Y132" s="36">
        <f>Y13</f>
        <v/>
      </c>
      <c r="Z132" s="36">
        <f>Z13</f>
        <v/>
      </c>
      <c r="AA132" s="36">
        <f>AA13</f>
        <v/>
      </c>
      <c r="AB132" s="36">
        <f>AB129*AB131*1000</f>
        <v/>
      </c>
      <c r="AC132" s="36">
        <f>AC129*AC131*1000</f>
        <v/>
      </c>
      <c r="AD132" s="36">
        <f>AD129*AD131*1000</f>
        <v/>
      </c>
      <c r="AE132" s="36">
        <f>AE129*AE131*1000</f>
        <v/>
      </c>
      <c r="AF132" s="36">
        <f>AF129*AF131*1000</f>
        <v/>
      </c>
      <c r="AG132" s="36">
        <f>AG129*AG131*1000</f>
        <v/>
      </c>
      <c r="AH132" s="36">
        <f>AH129*AH131*1000</f>
        <v/>
      </c>
      <c r="AI132" s="36">
        <f>AI129*AI131*1000</f>
        <v/>
      </c>
      <c r="AK132" s="36">
        <f>AK13</f>
        <v/>
      </c>
      <c r="AL132" s="36">
        <f>AL13</f>
        <v/>
      </c>
      <c r="AM132" s="36">
        <f>AM13</f>
        <v/>
      </c>
      <c r="AN132" s="36">
        <f>AN13</f>
        <v/>
      </c>
      <c r="AO132" s="36">
        <f>AO13</f>
        <v/>
      </c>
      <c r="AP132" s="36">
        <f>AA132+AB132+AC132+AD132</f>
        <v/>
      </c>
      <c r="AQ132" s="36">
        <f>AE132+AF132+AG132+AH132</f>
        <v/>
      </c>
      <c r="AR132" s="36">
        <f>AR129*AR131*1000</f>
        <v/>
      </c>
      <c r="AS132" s="36">
        <f>AS129*AS131*1000</f>
        <v/>
      </c>
      <c r="AT132" s="36">
        <f>AT129*AT131*1000</f>
        <v/>
      </c>
    </row>
    <row r="133">
      <c r="D133" s="9" t="inlineStr">
        <is>
          <t>Mix: Consumer (% of transaction revenue) [DRIVER]</t>
        </is>
      </c>
      <c r="G133" s="46">
        <f>IFERROR(G10/G13,"")</f>
        <v/>
      </c>
      <c r="H133" s="46">
        <f>IFERROR(H10/H13,"")</f>
        <v/>
      </c>
      <c r="I133" s="46">
        <f>IFERROR(I10/I13,"")</f>
        <v/>
      </c>
      <c r="J133" s="46">
        <f>IFERROR(J10/J13,"")</f>
        <v/>
      </c>
      <c r="K133" s="46">
        <f>IFERROR(K10/K13,"")</f>
        <v/>
      </c>
      <c r="L133" s="46">
        <f>IFERROR(L10/L13,"")</f>
        <v/>
      </c>
      <c r="M133" s="46">
        <f>IFERROR(M10/M13,"")</f>
        <v/>
      </c>
      <c r="N133" s="46">
        <f>IFERROR(N10/N13,"")</f>
        <v/>
      </c>
      <c r="O133" s="46">
        <f>IFERROR(O10/O13,"")</f>
        <v/>
      </c>
      <c r="P133" s="46">
        <f>IFERROR(P10/P13,"")</f>
        <v/>
      </c>
      <c r="Q133" s="46">
        <f>IFERROR(Q10/Q13,"")</f>
        <v/>
      </c>
      <c r="R133" s="46">
        <f>IFERROR(R10/R13,"")</f>
        <v/>
      </c>
      <c r="S133" s="46">
        <f>IFERROR(S10/S13,"")</f>
        <v/>
      </c>
      <c r="T133" s="46">
        <f>IFERROR(T10/T13,"")</f>
        <v/>
      </c>
      <c r="U133" s="46">
        <f>IFERROR(U10/U13,"")</f>
        <v/>
      </c>
      <c r="V133" s="46">
        <f>IFERROR(V10/V13,"")</f>
        <v/>
      </c>
      <c r="W133" s="46">
        <f>IFERROR(W10/W13,"")</f>
        <v/>
      </c>
      <c r="X133" s="46">
        <f>IFERROR(X10/X13,"")</f>
        <v/>
      </c>
      <c r="Y133" s="46">
        <f>IFERROR(Y10/Y13,"")</f>
        <v/>
      </c>
      <c r="Z133" s="46">
        <f>IFERROR(Z10/Z13,"")</f>
        <v/>
      </c>
      <c r="AA133" s="46">
        <f>IFERROR(AA10/AA13,"")</f>
        <v/>
      </c>
      <c r="AB133" s="47" t="n">
        <v>0.75</v>
      </c>
      <c r="AC133" s="47" t="n">
        <v>0.75</v>
      </c>
      <c r="AD133" s="47" t="n">
        <v>0.75</v>
      </c>
      <c r="AE133" s="47" t="n">
        <v>0.75</v>
      </c>
      <c r="AF133" s="47" t="n">
        <v>0.75</v>
      </c>
      <c r="AG133" s="47" t="n">
        <v>0.75</v>
      </c>
      <c r="AH133" s="47" t="n">
        <v>0.75</v>
      </c>
      <c r="AI133" s="47" t="n">
        <v>0.75</v>
      </c>
      <c r="AK133" s="46">
        <f>IFERROR(AK10/AK13,"")</f>
        <v/>
      </c>
      <c r="AL133" s="46">
        <f>IFERROR(AL10/AL13,"")</f>
        <v/>
      </c>
      <c r="AM133" s="46">
        <f>IFERROR(AM10/AM13,"")</f>
        <v/>
      </c>
      <c r="AN133" s="46">
        <f>IFERROR(AN10/AN13,"")</f>
        <v/>
      </c>
      <c r="AO133" s="46">
        <f>IFERROR(AO10/AO13,"")</f>
        <v/>
      </c>
      <c r="AR133" s="47" t="n">
        <v>0.75</v>
      </c>
      <c r="AS133" s="47" t="n">
        <v>0.75</v>
      </c>
      <c r="AT133" s="47" t="n">
        <v>0.75</v>
      </c>
    </row>
    <row r="134">
      <c r="D134" s="9" t="inlineStr">
        <is>
          <t>Mix: Institutional (% of transaction revenue) [DRIVER]</t>
        </is>
      </c>
      <c r="G134" s="46">
        <f>IFERROR(G11/G13,"")</f>
        <v/>
      </c>
      <c r="H134" s="46">
        <f>IFERROR(H11/H13,"")</f>
        <v/>
      </c>
      <c r="I134" s="46">
        <f>IFERROR(I11/I13,"")</f>
        <v/>
      </c>
      <c r="J134" s="46">
        <f>IFERROR(J11/J13,"")</f>
        <v/>
      </c>
      <c r="K134" s="46">
        <f>IFERROR(K11/K13,"")</f>
        <v/>
      </c>
      <c r="L134" s="46">
        <f>IFERROR(L11/L13,"")</f>
        <v/>
      </c>
      <c r="M134" s="46">
        <f>IFERROR(M11/M13,"")</f>
        <v/>
      </c>
      <c r="N134" s="46">
        <f>IFERROR(N11/N13,"")</f>
        <v/>
      </c>
      <c r="O134" s="46">
        <f>IFERROR(O11/O13,"")</f>
        <v/>
      </c>
      <c r="P134" s="46">
        <f>IFERROR(P11/P13,"")</f>
        <v/>
      </c>
      <c r="Q134" s="46">
        <f>IFERROR(Q11/Q13,"")</f>
        <v/>
      </c>
      <c r="R134" s="46">
        <f>IFERROR(R11/R13,"")</f>
        <v/>
      </c>
      <c r="S134" s="46">
        <f>IFERROR(S11/S13,"")</f>
        <v/>
      </c>
      <c r="T134" s="46">
        <f>IFERROR(T11/T13,"")</f>
        <v/>
      </c>
      <c r="U134" s="46">
        <f>IFERROR(U11/U13,"")</f>
        <v/>
      </c>
      <c r="V134" s="46">
        <f>IFERROR(V11/V13,"")</f>
        <v/>
      </c>
      <c r="W134" s="46">
        <f>IFERROR(W11/W13,"")</f>
        <v/>
      </c>
      <c r="X134" s="46">
        <f>IFERROR(X11/X13,"")</f>
        <v/>
      </c>
      <c r="Y134" s="46">
        <f>IFERROR(Y11/Y13,"")</f>
        <v/>
      </c>
      <c r="Z134" s="46">
        <f>IFERROR(Z11/Z13,"")</f>
        <v/>
      </c>
      <c r="AA134" s="46">
        <f>IFERROR(AA11/AA13,"")</f>
        <v/>
      </c>
      <c r="AB134" s="47" t="n">
        <v>0.18</v>
      </c>
      <c r="AC134" s="47" t="n">
        <v>0.18</v>
      </c>
      <c r="AD134" s="47" t="n">
        <v>0.18</v>
      </c>
      <c r="AE134" s="47" t="n">
        <v>0.18</v>
      </c>
      <c r="AF134" s="47" t="n">
        <v>0.18</v>
      </c>
      <c r="AG134" s="47" t="n">
        <v>0.18</v>
      </c>
      <c r="AH134" s="47" t="n">
        <v>0.18</v>
      </c>
      <c r="AI134" s="47" t="n">
        <v>0.18</v>
      </c>
      <c r="AK134" s="46">
        <f>IFERROR(AK11/AK13,"")</f>
        <v/>
      </c>
      <c r="AL134" s="46">
        <f>IFERROR(AL11/AL13,"")</f>
        <v/>
      </c>
      <c r="AM134" s="46">
        <f>IFERROR(AM11/AM13,"")</f>
        <v/>
      </c>
      <c r="AN134" s="46">
        <f>IFERROR(AN11/AN13,"")</f>
        <v/>
      </c>
      <c r="AO134" s="46">
        <f>IFERROR(AO11/AO13,"")</f>
        <v/>
      </c>
      <c r="AR134" s="47" t="n">
        <v>0.18</v>
      </c>
      <c r="AS134" s="47" t="n">
        <v>0.18</v>
      </c>
      <c r="AT134" s="47" t="n">
        <v>0.18</v>
      </c>
    </row>
    <row r="135">
      <c r="D135" s="9" t="inlineStr">
        <is>
          <t>Mix: Other transaction (% of transaction revenue) [DRIVER]</t>
        </is>
      </c>
      <c r="G135" s="46">
        <f>IFERROR(G12/G13,"")</f>
        <v/>
      </c>
      <c r="H135" s="46">
        <f>IFERROR(H12/H13,"")</f>
        <v/>
      </c>
      <c r="I135" s="46">
        <f>IFERROR(I12/I13,"")</f>
        <v/>
      </c>
      <c r="J135" s="46">
        <f>IFERROR(J12/J13,"")</f>
        <v/>
      </c>
      <c r="K135" s="46">
        <f>IFERROR(K12/K13,"")</f>
        <v/>
      </c>
      <c r="L135" s="46">
        <f>IFERROR(L12/L13,"")</f>
        <v/>
      </c>
      <c r="M135" s="46">
        <f>IFERROR(M12/M13,"")</f>
        <v/>
      </c>
      <c r="N135" s="46">
        <f>IFERROR(N12/N13,"")</f>
        <v/>
      </c>
      <c r="O135" s="46">
        <f>IFERROR(O12/O13,"")</f>
        <v/>
      </c>
      <c r="P135" s="46">
        <f>IFERROR(P12/P13,"")</f>
        <v/>
      </c>
      <c r="Q135" s="46">
        <f>IFERROR(Q12/Q13,"")</f>
        <v/>
      </c>
      <c r="R135" s="46">
        <f>IFERROR(R12/R13,"")</f>
        <v/>
      </c>
      <c r="S135" s="46">
        <f>IFERROR(S12/S13,"")</f>
        <v/>
      </c>
      <c r="T135" s="46">
        <f>IFERROR(T12/T13,"")</f>
        <v/>
      </c>
      <c r="U135" s="46">
        <f>IFERROR(U12/U13,"")</f>
        <v/>
      </c>
      <c r="V135" s="46">
        <f>IFERROR(V12/V13,"")</f>
        <v/>
      </c>
      <c r="W135" s="46">
        <f>IFERROR(W12/W13,"")</f>
        <v/>
      </c>
      <c r="X135" s="46">
        <f>IFERROR(X12/X13,"")</f>
        <v/>
      </c>
      <c r="Y135" s="46">
        <f>IFERROR(Y12/Y13,"")</f>
        <v/>
      </c>
      <c r="Z135" s="46">
        <f>IFERROR(Z12/Z13,"")</f>
        <v/>
      </c>
      <c r="AA135" s="46">
        <f>IFERROR(AA12/AA13,"")</f>
        <v/>
      </c>
      <c r="AB135" s="47" t="n">
        <v>0.07000000000000001</v>
      </c>
      <c r="AC135" s="47" t="n">
        <v>0.07000000000000001</v>
      </c>
      <c r="AD135" s="47" t="n">
        <v>0.07000000000000001</v>
      </c>
      <c r="AE135" s="47" t="n">
        <v>0.07000000000000001</v>
      </c>
      <c r="AF135" s="47" t="n">
        <v>0.07000000000000001</v>
      </c>
      <c r="AG135" s="47" t="n">
        <v>0.07000000000000001</v>
      </c>
      <c r="AH135" s="47" t="n">
        <v>0.07000000000000001</v>
      </c>
      <c r="AI135" s="47" t="n">
        <v>0.07000000000000001</v>
      </c>
      <c r="AK135" s="46">
        <f>IFERROR(AK12/AK13,"")</f>
        <v/>
      </c>
      <c r="AL135" s="46">
        <f>IFERROR(AL12/AL13,"")</f>
        <v/>
      </c>
      <c r="AM135" s="46">
        <f>IFERROR(AM12/AM13,"")</f>
        <v/>
      </c>
      <c r="AN135" s="46">
        <f>IFERROR(AN12/AN13,"")</f>
        <v/>
      </c>
      <c r="AO135" s="46">
        <f>IFERROR(AO12/AO13,"")</f>
        <v/>
      </c>
      <c r="AR135" s="47" t="n">
        <v>0.07000000000000001</v>
      </c>
      <c r="AS135" s="47" t="n">
        <v>0.07000000000000001</v>
      </c>
      <c r="AT135" s="47" t="n">
        <v>0.07000000000000001</v>
      </c>
    </row>
    <row r="136">
      <c r="D136" s="9" t="inlineStr">
        <is>
          <t>Consumer transaction revenue ($M, derived)</t>
        </is>
      </c>
      <c r="G136" s="36">
        <f>G10</f>
        <v/>
      </c>
      <c r="H136" s="36">
        <f>H10</f>
        <v/>
      </c>
      <c r="I136" s="36">
        <f>I10</f>
        <v/>
      </c>
      <c r="J136" s="36">
        <f>J10</f>
        <v/>
      </c>
      <c r="K136" s="36">
        <f>K10</f>
        <v/>
      </c>
      <c r="L136" s="36">
        <f>L10</f>
        <v/>
      </c>
      <c r="M136" s="36">
        <f>M10</f>
        <v/>
      </c>
      <c r="N136" s="36">
        <f>N10</f>
        <v/>
      </c>
      <c r="O136" s="36">
        <f>O10</f>
        <v/>
      </c>
      <c r="P136" s="36">
        <f>P10</f>
        <v/>
      </c>
      <c r="Q136" s="36">
        <f>Q10</f>
        <v/>
      </c>
      <c r="R136" s="36">
        <f>R10</f>
        <v/>
      </c>
      <c r="S136" s="36">
        <f>S10</f>
        <v/>
      </c>
      <c r="T136" s="36">
        <f>T10</f>
        <v/>
      </c>
      <c r="U136" s="36">
        <f>U10</f>
        <v/>
      </c>
      <c r="V136" s="36">
        <f>V10</f>
        <v/>
      </c>
      <c r="W136" s="36">
        <f>W10</f>
        <v/>
      </c>
      <c r="X136" s="36">
        <f>X10</f>
        <v/>
      </c>
      <c r="Y136" s="36">
        <f>Y10</f>
        <v/>
      </c>
      <c r="Z136" s="36">
        <f>Z10</f>
        <v/>
      </c>
      <c r="AA136" s="36">
        <f>AA10</f>
        <v/>
      </c>
      <c r="AB136" s="36">
        <f>AB133*AB132</f>
        <v/>
      </c>
      <c r="AC136" s="36">
        <f>AC133*AC132</f>
        <v/>
      </c>
      <c r="AD136" s="36">
        <f>AD133*AD132</f>
        <v/>
      </c>
      <c r="AE136" s="36">
        <f>AE133*AE132</f>
        <v/>
      </c>
      <c r="AF136" s="36">
        <f>AF133*AF132</f>
        <v/>
      </c>
      <c r="AG136" s="36">
        <f>AG133*AG132</f>
        <v/>
      </c>
      <c r="AH136" s="36">
        <f>AH133*AH132</f>
        <v/>
      </c>
      <c r="AI136" s="36">
        <f>AI133*AI132</f>
        <v/>
      </c>
      <c r="AK136" s="36">
        <f>AK10</f>
        <v/>
      </c>
      <c r="AL136" s="36">
        <f>AL10</f>
        <v/>
      </c>
      <c r="AM136" s="36">
        <f>AM10</f>
        <v/>
      </c>
      <c r="AN136" s="36">
        <f>AN10</f>
        <v/>
      </c>
      <c r="AO136" s="36">
        <f>AO10</f>
        <v/>
      </c>
      <c r="AP136" s="36">
        <f>AA136+AB136+AC136+AD136</f>
        <v/>
      </c>
      <c r="AQ136" s="36">
        <f>AE136+AF136+AG136+AH136</f>
        <v/>
      </c>
      <c r="AR136" s="36">
        <f>AR133*AR132</f>
        <v/>
      </c>
      <c r="AS136" s="36">
        <f>AS133*AS132</f>
        <v/>
      </c>
      <c r="AT136" s="36">
        <f>AT133*AT132</f>
        <v/>
      </c>
    </row>
    <row r="137">
      <c r="D137" s="9" t="inlineStr">
        <is>
          <t>Institutional transaction revenue ($M, derived)</t>
        </is>
      </c>
      <c r="G137" s="36">
        <f>G11</f>
        <v/>
      </c>
      <c r="H137" s="36">
        <f>H11</f>
        <v/>
      </c>
      <c r="I137" s="36">
        <f>I11</f>
        <v/>
      </c>
      <c r="J137" s="36">
        <f>J11</f>
        <v/>
      </c>
      <c r="K137" s="36">
        <f>K11</f>
        <v/>
      </c>
      <c r="L137" s="36">
        <f>L11</f>
        <v/>
      </c>
      <c r="M137" s="36">
        <f>M11</f>
        <v/>
      </c>
      <c r="N137" s="36">
        <f>N11</f>
        <v/>
      </c>
      <c r="O137" s="36">
        <f>O11</f>
        <v/>
      </c>
      <c r="P137" s="36">
        <f>P11</f>
        <v/>
      </c>
      <c r="Q137" s="36">
        <f>Q11</f>
        <v/>
      </c>
      <c r="R137" s="36">
        <f>R11</f>
        <v/>
      </c>
      <c r="S137" s="36">
        <f>S11</f>
        <v/>
      </c>
      <c r="T137" s="36">
        <f>T11</f>
        <v/>
      </c>
      <c r="U137" s="36">
        <f>U11</f>
        <v/>
      </c>
      <c r="V137" s="36">
        <f>V11</f>
        <v/>
      </c>
      <c r="W137" s="36">
        <f>W11</f>
        <v/>
      </c>
      <c r="X137" s="36">
        <f>X11</f>
        <v/>
      </c>
      <c r="Y137" s="36">
        <f>Y11</f>
        <v/>
      </c>
      <c r="Z137" s="36">
        <f>Z11</f>
        <v/>
      </c>
      <c r="AA137" s="36">
        <f>AA11</f>
        <v/>
      </c>
      <c r="AB137" s="36">
        <f>AB134*AB132</f>
        <v/>
      </c>
      <c r="AC137" s="36">
        <f>AC134*AC132</f>
        <v/>
      </c>
      <c r="AD137" s="36">
        <f>AD134*AD132</f>
        <v/>
      </c>
      <c r="AE137" s="36">
        <f>AE134*AE132</f>
        <v/>
      </c>
      <c r="AF137" s="36">
        <f>AF134*AF132</f>
        <v/>
      </c>
      <c r="AG137" s="36">
        <f>AG134*AG132</f>
        <v/>
      </c>
      <c r="AH137" s="36">
        <f>AH134*AH132</f>
        <v/>
      </c>
      <c r="AI137" s="36">
        <f>AI134*AI132</f>
        <v/>
      </c>
      <c r="AK137" s="36">
        <f>AK11</f>
        <v/>
      </c>
      <c r="AL137" s="36">
        <f>AL11</f>
        <v/>
      </c>
      <c r="AM137" s="36">
        <f>AM11</f>
        <v/>
      </c>
      <c r="AN137" s="36">
        <f>AN11</f>
        <v/>
      </c>
      <c r="AO137" s="36">
        <f>AO11</f>
        <v/>
      </c>
      <c r="AP137" s="36">
        <f>AA137+AB137+AC137+AD137</f>
        <v/>
      </c>
      <c r="AQ137" s="36">
        <f>AE137+AF137+AG137+AH137</f>
        <v/>
      </c>
      <c r="AR137" s="36">
        <f>AR134*AR132</f>
        <v/>
      </c>
      <c r="AS137" s="36">
        <f>AS134*AS132</f>
        <v/>
      </c>
      <c r="AT137" s="36">
        <f>AT134*AT132</f>
        <v/>
      </c>
    </row>
    <row r="138">
      <c r="D138" s="9" t="inlineStr">
        <is>
          <t>Other Tx transaction revenue ($M, derived)</t>
        </is>
      </c>
      <c r="G138" s="36">
        <f>G12</f>
        <v/>
      </c>
      <c r="H138" s="36">
        <f>H12</f>
        <v/>
      </c>
      <c r="I138" s="36">
        <f>I12</f>
        <v/>
      </c>
      <c r="J138" s="36">
        <f>J12</f>
        <v/>
      </c>
      <c r="K138" s="36">
        <f>K12</f>
        <v/>
      </c>
      <c r="L138" s="36">
        <f>L12</f>
        <v/>
      </c>
      <c r="M138" s="36">
        <f>M12</f>
        <v/>
      </c>
      <c r="N138" s="36">
        <f>N12</f>
        <v/>
      </c>
      <c r="O138" s="36">
        <f>O12</f>
        <v/>
      </c>
      <c r="P138" s="36">
        <f>P12</f>
        <v/>
      </c>
      <c r="Q138" s="36">
        <f>Q12</f>
        <v/>
      </c>
      <c r="R138" s="36">
        <f>R12</f>
        <v/>
      </c>
      <c r="S138" s="36">
        <f>S12</f>
        <v/>
      </c>
      <c r="T138" s="36">
        <f>T12</f>
        <v/>
      </c>
      <c r="U138" s="36">
        <f>U12</f>
        <v/>
      </c>
      <c r="V138" s="36">
        <f>V12</f>
        <v/>
      </c>
      <c r="W138" s="36">
        <f>W12</f>
        <v/>
      </c>
      <c r="X138" s="36">
        <f>X12</f>
        <v/>
      </c>
      <c r="Y138" s="36">
        <f>Y12</f>
        <v/>
      </c>
      <c r="Z138" s="36">
        <f>Z12</f>
        <v/>
      </c>
      <c r="AA138" s="36">
        <f>AA12</f>
        <v/>
      </c>
      <c r="AB138" s="36">
        <f>AB135*AB132</f>
        <v/>
      </c>
      <c r="AC138" s="36">
        <f>AC135*AC132</f>
        <v/>
      </c>
      <c r="AD138" s="36">
        <f>AD135*AD132</f>
        <v/>
      </c>
      <c r="AE138" s="36">
        <f>AE135*AE132</f>
        <v/>
      </c>
      <c r="AF138" s="36">
        <f>AF135*AF132</f>
        <v/>
      </c>
      <c r="AG138" s="36">
        <f>AG135*AG132</f>
        <v/>
      </c>
      <c r="AH138" s="36">
        <f>AH135*AH132</f>
        <v/>
      </c>
      <c r="AI138" s="36">
        <f>AI135*AI132</f>
        <v/>
      </c>
      <c r="AK138" s="36">
        <f>AK12</f>
        <v/>
      </c>
      <c r="AL138" s="36">
        <f>AL12</f>
        <v/>
      </c>
      <c r="AM138" s="36">
        <f>AM12</f>
        <v/>
      </c>
      <c r="AN138" s="36">
        <f>AN12</f>
        <v/>
      </c>
      <c r="AO138" s="36">
        <f>AO12</f>
        <v/>
      </c>
      <c r="AP138" s="36">
        <f>AA138+AB138+AC138+AD138</f>
        <v/>
      </c>
      <c r="AQ138" s="36">
        <f>AE138+AF138+AG138+AH138</f>
        <v/>
      </c>
      <c r="AR138" s="36">
        <f>AR135*AR132</f>
        <v/>
      </c>
      <c r="AS138" s="36">
        <f>AS135*AS132</f>
        <v/>
      </c>
      <c r="AT138" s="36">
        <f>AT135*AT132</f>
        <v/>
      </c>
    </row>
    <row r="139"/>
    <row r="140">
      <c r="D140" s="9" t="inlineStr">
        <is>
          <t>QoQ growth: stablecoin [DRIVER]</t>
        </is>
      </c>
      <c r="H140" s="46">
        <f>IFERROR(H16/G16-1,"")</f>
        <v/>
      </c>
      <c r="I140" s="46">
        <f>IFERROR(I16/H16-1,"")</f>
        <v/>
      </c>
      <c r="J140" s="46">
        <f>IFERROR(J16/I16-1,"")</f>
        <v/>
      </c>
      <c r="K140" s="46">
        <f>IFERROR(K16/J16-1,"")</f>
        <v/>
      </c>
      <c r="L140" s="46">
        <f>IFERROR(L16/K16-1,"")</f>
        <v/>
      </c>
      <c r="M140" s="46">
        <f>IFERROR(M16/L16-1,"")</f>
        <v/>
      </c>
      <c r="N140" s="46">
        <f>IFERROR(N16/M16-1,"")</f>
        <v/>
      </c>
      <c r="O140" s="46">
        <f>IFERROR(O16/N16-1,"")</f>
        <v/>
      </c>
      <c r="P140" s="46">
        <f>IFERROR(P16/O16-1,"")</f>
        <v/>
      </c>
      <c r="Q140" s="46">
        <f>IFERROR(Q16/P16-1,"")</f>
        <v/>
      </c>
      <c r="R140" s="46">
        <f>IFERROR(R16/Q16-1,"")</f>
        <v/>
      </c>
      <c r="S140" s="46">
        <f>IFERROR(S16/R16-1,"")</f>
        <v/>
      </c>
      <c r="T140" s="46">
        <f>IFERROR(T16/S16-1,"")</f>
        <v/>
      </c>
      <c r="U140" s="46">
        <f>IFERROR(U16/T16-1,"")</f>
        <v/>
      </c>
      <c r="V140" s="46">
        <f>IFERROR(V16/U16-1,"")</f>
        <v/>
      </c>
      <c r="W140" s="46">
        <f>IFERROR(W16/V16-1,"")</f>
        <v/>
      </c>
      <c r="X140" s="46">
        <f>IFERROR(X16/W16-1,"")</f>
        <v/>
      </c>
      <c r="Y140" s="46">
        <f>IFERROR(Y16/X16-1,"")</f>
        <v/>
      </c>
      <c r="Z140" s="46">
        <f>IFERROR(Z16/Y16-1,"")</f>
        <v/>
      </c>
      <c r="AA140" s="46">
        <f>IFERROR(AA16/Z16-1,"")</f>
        <v/>
      </c>
      <c r="AB140" s="47" t="n">
        <v>0.03</v>
      </c>
      <c r="AC140" s="47" t="n">
        <v>0.04</v>
      </c>
      <c r="AD140" s="47" t="n">
        <v>0.04</v>
      </c>
      <c r="AE140" s="47" t="n">
        <v>0.04</v>
      </c>
      <c r="AF140" s="47" t="n">
        <v>0.04</v>
      </c>
      <c r="AG140" s="47" t="n">
        <v>0.04</v>
      </c>
      <c r="AH140" s="47" t="n">
        <v>0.04</v>
      </c>
      <c r="AI140" s="47" t="n">
        <v>0.04</v>
      </c>
      <c r="AL140" s="46">
        <f>IFERROR(AL16/AK16-1,"")</f>
        <v/>
      </c>
      <c r="AM140" s="46">
        <f>IFERROR(AM16/AL16-1,"")</f>
        <v/>
      </c>
      <c r="AN140" s="46">
        <f>IFERROR(AN16/AM16-1,"")</f>
        <v/>
      </c>
      <c r="AO140" s="46">
        <f>IFERROR(AO16/AN16-1,"")</f>
        <v/>
      </c>
      <c r="AR140" s="47" t="n">
        <v>0.15</v>
      </c>
      <c r="AS140" s="47" t="n">
        <v>0.12</v>
      </c>
      <c r="AT140" s="47" t="n">
        <v>0.1</v>
      </c>
      <c r="AX140" s="8" t="inlineStr">
        <is>
          <t>2Q26 set so S&amp;S total = $605M guide mid ($565-645M)</t>
        </is>
      </c>
    </row>
    <row r="141">
      <c r="C141" s="9" t="inlineStr">
        <is>
          <t>Stablecoin ($M, derived)</t>
        </is>
      </c>
      <c r="G141" s="36">
        <f>G16</f>
        <v/>
      </c>
      <c r="H141" s="36">
        <f>H16</f>
        <v/>
      </c>
      <c r="I141" s="36">
        <f>I16</f>
        <v/>
      </c>
      <c r="J141" s="36">
        <f>J16</f>
        <v/>
      </c>
      <c r="K141" s="36">
        <f>K16</f>
        <v/>
      </c>
      <c r="L141" s="36">
        <f>L16</f>
        <v/>
      </c>
      <c r="M141" s="36">
        <f>M16</f>
        <v/>
      </c>
      <c r="N141" s="36">
        <f>N16</f>
        <v/>
      </c>
      <c r="O141" s="36">
        <f>O16</f>
        <v/>
      </c>
      <c r="P141" s="36">
        <f>P16</f>
        <v/>
      </c>
      <c r="Q141" s="36">
        <f>Q16</f>
        <v/>
      </c>
      <c r="R141" s="36">
        <f>R16</f>
        <v/>
      </c>
      <c r="S141" s="36">
        <f>S16</f>
        <v/>
      </c>
      <c r="T141" s="36">
        <f>T16</f>
        <v/>
      </c>
      <c r="U141" s="36">
        <f>U16</f>
        <v/>
      </c>
      <c r="V141" s="36">
        <f>V16</f>
        <v/>
      </c>
      <c r="W141" s="36">
        <f>W16</f>
        <v/>
      </c>
      <c r="X141" s="36">
        <f>X16</f>
        <v/>
      </c>
      <c r="Y141" s="36">
        <f>Y16</f>
        <v/>
      </c>
      <c r="Z141" s="36">
        <f>Z16</f>
        <v/>
      </c>
      <c r="AA141" s="36">
        <f>AA16</f>
        <v/>
      </c>
      <c r="AB141" s="36">
        <f>AA141*(1+AB140)</f>
        <v/>
      </c>
      <c r="AC141" s="36">
        <f>AB141*(1+AC140)</f>
        <v/>
      </c>
      <c r="AD141" s="36">
        <f>AC141*(1+AD140)</f>
        <v/>
      </c>
      <c r="AE141" s="36">
        <f>AD141*(1+AE140)</f>
        <v/>
      </c>
      <c r="AF141" s="36">
        <f>AE141*(1+AF140)</f>
        <v/>
      </c>
      <c r="AG141" s="36">
        <f>AF141*(1+AG140)</f>
        <v/>
      </c>
      <c r="AH141" s="36">
        <f>AG141*(1+AH140)</f>
        <v/>
      </c>
      <c r="AI141" s="36">
        <f>AH141*(1+AI140)</f>
        <v/>
      </c>
      <c r="AK141" s="36">
        <f>AK16</f>
        <v/>
      </c>
      <c r="AL141" s="36">
        <f>AL16</f>
        <v/>
      </c>
      <c r="AM141" s="36">
        <f>AM16</f>
        <v/>
      </c>
      <c r="AN141" s="36">
        <f>AN16</f>
        <v/>
      </c>
      <c r="AO141" s="36">
        <f>AO16</f>
        <v/>
      </c>
      <c r="AP141" s="36">
        <f>AA141+AB141+AC141+AD141</f>
        <v/>
      </c>
      <c r="AQ141" s="36">
        <f>AE141+AF141+AG141+AH141</f>
        <v/>
      </c>
      <c r="AR141" s="36">
        <f>AQ141*(1+AR140)</f>
        <v/>
      </c>
      <c r="AS141" s="36">
        <f>AR141*(1+AS140)</f>
        <v/>
      </c>
      <c r="AT141" s="36">
        <f>AS141*(1+AT140)</f>
        <v/>
      </c>
    </row>
    <row r="142">
      <c r="D142" s="9" t="inlineStr">
        <is>
          <t>QoQ growth: blockchain rewards [DRIVER]</t>
        </is>
      </c>
      <c r="H142" s="46">
        <f>IFERROR(H17/G17-1,"")</f>
        <v/>
      </c>
      <c r="I142" s="46">
        <f>IFERROR(I17/H17-1,"")</f>
        <v/>
      </c>
      <c r="J142" s="46">
        <f>IFERROR(J17/I17-1,"")</f>
        <v/>
      </c>
      <c r="K142" s="46">
        <f>IFERROR(K17/J17-1,"")</f>
        <v/>
      </c>
      <c r="L142" s="46">
        <f>IFERROR(L17/K17-1,"")</f>
        <v/>
      </c>
      <c r="M142" s="46">
        <f>IFERROR(M17/L17-1,"")</f>
        <v/>
      </c>
      <c r="N142" s="46">
        <f>IFERROR(N17/M17-1,"")</f>
        <v/>
      </c>
      <c r="O142" s="46">
        <f>IFERROR(O17/N17-1,"")</f>
        <v/>
      </c>
      <c r="P142" s="46">
        <f>IFERROR(P17/O17-1,"")</f>
        <v/>
      </c>
      <c r="Q142" s="46">
        <f>IFERROR(Q17/P17-1,"")</f>
        <v/>
      </c>
      <c r="R142" s="46">
        <f>IFERROR(R17/Q17-1,"")</f>
        <v/>
      </c>
      <c r="S142" s="46">
        <f>IFERROR(S17/R17-1,"")</f>
        <v/>
      </c>
      <c r="T142" s="46">
        <f>IFERROR(T17/S17-1,"")</f>
        <v/>
      </c>
      <c r="U142" s="46">
        <f>IFERROR(U17/T17-1,"")</f>
        <v/>
      </c>
      <c r="V142" s="46">
        <f>IFERROR(V17/U17-1,"")</f>
        <v/>
      </c>
      <c r="W142" s="46">
        <f>IFERROR(W17/V17-1,"")</f>
        <v/>
      </c>
      <c r="X142" s="46">
        <f>IFERROR(X17/W17-1,"")</f>
        <v/>
      </c>
      <c r="Y142" s="46">
        <f>IFERROR(Y17/X17-1,"")</f>
        <v/>
      </c>
      <c r="Z142" s="46">
        <f>IFERROR(Z17/Y17-1,"")</f>
        <v/>
      </c>
      <c r="AA142" s="46">
        <f>IFERROR(AA17/Z17-1,"")</f>
        <v/>
      </c>
      <c r="AB142" s="47" t="n">
        <v>0.05</v>
      </c>
      <c r="AC142" s="47" t="n">
        <v>0.03</v>
      </c>
      <c r="AD142" s="47" t="n">
        <v>0.03</v>
      </c>
      <c r="AE142" s="47" t="n">
        <v>0.03</v>
      </c>
      <c r="AF142" s="47" t="n">
        <v>0.03</v>
      </c>
      <c r="AG142" s="47" t="n">
        <v>0.03</v>
      </c>
      <c r="AH142" s="47" t="n">
        <v>0.03</v>
      </c>
      <c r="AI142" s="47" t="n">
        <v>0.03</v>
      </c>
      <c r="AL142" s="46">
        <f>IFERROR(AL17/AK17-1,"")</f>
        <v/>
      </c>
      <c r="AM142" s="46">
        <f>IFERROR(AM17/AL17-1,"")</f>
        <v/>
      </c>
      <c r="AN142" s="46">
        <f>IFERROR(AN17/AM17-1,"")</f>
        <v/>
      </c>
      <c r="AO142" s="46">
        <f>IFERROR(AO17/AN17-1,"")</f>
        <v/>
      </c>
      <c r="AR142" s="47" t="n">
        <v>0.12</v>
      </c>
      <c r="AS142" s="47" t="n">
        <v>0.1</v>
      </c>
      <c r="AT142" s="47" t="n">
        <v>0.08</v>
      </c>
    </row>
    <row r="143">
      <c r="C143" s="9" t="inlineStr">
        <is>
          <t>Blockchain Rewards ($M, derived)</t>
        </is>
      </c>
      <c r="G143" s="36">
        <f>G17</f>
        <v/>
      </c>
      <c r="H143" s="36">
        <f>H17</f>
        <v/>
      </c>
      <c r="I143" s="36">
        <f>I17</f>
        <v/>
      </c>
      <c r="J143" s="36">
        <f>J17</f>
        <v/>
      </c>
      <c r="K143" s="36">
        <f>K17</f>
        <v/>
      </c>
      <c r="L143" s="36">
        <f>L17</f>
        <v/>
      </c>
      <c r="M143" s="36">
        <f>M17</f>
        <v/>
      </c>
      <c r="N143" s="36">
        <f>N17</f>
        <v/>
      </c>
      <c r="O143" s="36">
        <f>O17</f>
        <v/>
      </c>
      <c r="P143" s="36">
        <f>P17</f>
        <v/>
      </c>
      <c r="Q143" s="36">
        <f>Q17</f>
        <v/>
      </c>
      <c r="R143" s="36">
        <f>R17</f>
        <v/>
      </c>
      <c r="S143" s="36">
        <f>S17</f>
        <v/>
      </c>
      <c r="T143" s="36">
        <f>T17</f>
        <v/>
      </c>
      <c r="U143" s="36">
        <f>U17</f>
        <v/>
      </c>
      <c r="V143" s="36">
        <f>V17</f>
        <v/>
      </c>
      <c r="W143" s="36">
        <f>W17</f>
        <v/>
      </c>
      <c r="X143" s="36">
        <f>X17</f>
        <v/>
      </c>
      <c r="Y143" s="36">
        <f>Y17</f>
        <v/>
      </c>
      <c r="Z143" s="36">
        <f>Z17</f>
        <v/>
      </c>
      <c r="AA143" s="36">
        <f>AA17</f>
        <v/>
      </c>
      <c r="AB143" s="36">
        <f>AA143*(1+AB142)</f>
        <v/>
      </c>
      <c r="AC143" s="36">
        <f>AB143*(1+AC142)</f>
        <v/>
      </c>
      <c r="AD143" s="36">
        <f>AC143*(1+AD142)</f>
        <v/>
      </c>
      <c r="AE143" s="36">
        <f>AD143*(1+AE142)</f>
        <v/>
      </c>
      <c r="AF143" s="36">
        <f>AE143*(1+AF142)</f>
        <v/>
      </c>
      <c r="AG143" s="36">
        <f>AF143*(1+AG142)</f>
        <v/>
      </c>
      <c r="AH143" s="36">
        <f>AG143*(1+AH142)</f>
        <v/>
      </c>
      <c r="AI143" s="36">
        <f>AH143*(1+AI142)</f>
        <v/>
      </c>
      <c r="AK143" s="36">
        <f>AK17</f>
        <v/>
      </c>
      <c r="AL143" s="36">
        <f>AL17</f>
        <v/>
      </c>
      <c r="AM143" s="36">
        <f>AM17</f>
        <v/>
      </c>
      <c r="AN143" s="36">
        <f>AN17</f>
        <v/>
      </c>
      <c r="AO143" s="36">
        <f>AO17</f>
        <v/>
      </c>
      <c r="AP143" s="36">
        <f>AA143+AB143+AC143+AD143</f>
        <v/>
      </c>
      <c r="AQ143" s="36">
        <f>AE143+AF143+AG143+AH143</f>
        <v/>
      </c>
      <c r="AR143" s="36">
        <f>AQ143*(1+AR142)</f>
        <v/>
      </c>
      <c r="AS143" s="36">
        <f>AR143*(1+AS142)</f>
        <v/>
      </c>
      <c r="AT143" s="36">
        <f>AS143*(1+AT142)</f>
        <v/>
      </c>
    </row>
    <row r="144">
      <c r="D144" s="9" t="inlineStr">
        <is>
          <t>QoQ growth: interest finance [DRIVER]</t>
        </is>
      </c>
      <c r="H144" s="46">
        <f>IFERROR(H21/G21-1,"")</f>
        <v/>
      </c>
      <c r="I144" s="46">
        <f>IFERROR(I21/H21-1,"")</f>
        <v/>
      </c>
      <c r="J144" s="46">
        <f>IFERROR(J21/I21-1,"")</f>
        <v/>
      </c>
      <c r="K144" s="46">
        <f>IFERROR(K21/J21-1,"")</f>
        <v/>
      </c>
      <c r="L144" s="46">
        <f>IFERROR(L21/K21-1,"")</f>
        <v/>
      </c>
      <c r="M144" s="46">
        <f>IFERROR(M21/L21-1,"")</f>
        <v/>
      </c>
      <c r="N144" s="46">
        <f>IFERROR(N21/M21-1,"")</f>
        <v/>
      </c>
      <c r="O144" s="46">
        <f>IFERROR(O21/N21-1,"")</f>
        <v/>
      </c>
      <c r="P144" s="46">
        <f>IFERROR(P21/O21-1,"")</f>
        <v/>
      </c>
      <c r="Q144" s="46">
        <f>IFERROR(Q21/P21-1,"")</f>
        <v/>
      </c>
      <c r="R144" s="46">
        <f>IFERROR(R21/Q21-1,"")</f>
        <v/>
      </c>
      <c r="S144" s="46">
        <f>IFERROR(S21/R21-1,"")</f>
        <v/>
      </c>
      <c r="T144" s="46">
        <f>IFERROR(T21/S21-1,"")</f>
        <v/>
      </c>
      <c r="U144" s="46">
        <f>IFERROR(U21/T21-1,"")</f>
        <v/>
      </c>
      <c r="V144" s="46">
        <f>IFERROR(V21/U21-1,"")</f>
        <v/>
      </c>
      <c r="W144" s="46">
        <f>IFERROR(W21/V21-1,"")</f>
        <v/>
      </c>
      <c r="X144" s="46">
        <f>IFERROR(X21/W21-1,"")</f>
        <v/>
      </c>
      <c r="Y144" s="46">
        <f>IFERROR(Y21/X21-1,"")</f>
        <v/>
      </c>
      <c r="Z144" s="46">
        <f>IFERROR(Z21/Y21-1,"")</f>
        <v/>
      </c>
      <c r="AA144" s="46">
        <f>IFERROR(AA21/Z21-1,"")</f>
        <v/>
      </c>
      <c r="AB144" s="47" t="n">
        <v>0.03</v>
      </c>
      <c r="AC144" s="47" t="n">
        <v>0.02</v>
      </c>
      <c r="AD144" s="47" t="n">
        <v>0.02</v>
      </c>
      <c r="AE144" s="47" t="n">
        <v>0.02</v>
      </c>
      <c r="AF144" s="47" t="n">
        <v>0.02</v>
      </c>
      <c r="AG144" s="47" t="n">
        <v>0.02</v>
      </c>
      <c r="AH144" s="47" t="n">
        <v>0.02</v>
      </c>
      <c r="AI144" s="47" t="n">
        <v>0.02</v>
      </c>
      <c r="AL144" s="46">
        <f>IFERROR(AL21/AK21-1,"")</f>
        <v/>
      </c>
      <c r="AM144" s="46">
        <f>IFERROR(AM21/AL21-1,"")</f>
        <v/>
      </c>
      <c r="AN144" s="46">
        <f>IFERROR(AN21/AM21-1,"")</f>
        <v/>
      </c>
      <c r="AO144" s="46">
        <f>IFERROR(AO21/AN21-1,"")</f>
        <v/>
      </c>
      <c r="AR144" s="47" t="n">
        <v>0.08</v>
      </c>
      <c r="AS144" s="47" t="n">
        <v>0.06</v>
      </c>
      <c r="AT144" s="47" t="n">
        <v>0.05</v>
      </c>
    </row>
    <row r="145">
      <c r="C145" s="9" t="inlineStr">
        <is>
          <t>Interest Finance ($M, derived)</t>
        </is>
      </c>
      <c r="G145" s="36">
        <f>G21</f>
        <v/>
      </c>
      <c r="H145" s="36">
        <f>H21</f>
        <v/>
      </c>
      <c r="I145" s="36">
        <f>I21</f>
        <v/>
      </c>
      <c r="J145" s="36">
        <f>J21</f>
        <v/>
      </c>
      <c r="K145" s="36">
        <f>K21</f>
        <v/>
      </c>
      <c r="L145" s="36">
        <f>L21</f>
        <v/>
      </c>
      <c r="M145" s="36">
        <f>M21</f>
        <v/>
      </c>
      <c r="N145" s="36">
        <f>N21</f>
        <v/>
      </c>
      <c r="O145" s="36">
        <f>O21</f>
        <v/>
      </c>
      <c r="P145" s="36">
        <f>P21</f>
        <v/>
      </c>
      <c r="Q145" s="36">
        <f>Q21</f>
        <v/>
      </c>
      <c r="R145" s="36">
        <f>R21</f>
        <v/>
      </c>
      <c r="S145" s="36">
        <f>S21</f>
        <v/>
      </c>
      <c r="T145" s="36">
        <f>T21</f>
        <v/>
      </c>
      <c r="U145" s="36">
        <f>U21</f>
        <v/>
      </c>
      <c r="V145" s="36">
        <f>V21</f>
        <v/>
      </c>
      <c r="W145" s="36">
        <f>W21</f>
        <v/>
      </c>
      <c r="X145" s="36">
        <f>X21</f>
        <v/>
      </c>
      <c r="Y145" s="36">
        <f>Y21</f>
        <v/>
      </c>
      <c r="Z145" s="36">
        <f>Z21</f>
        <v/>
      </c>
      <c r="AA145" s="36">
        <f>AA21</f>
        <v/>
      </c>
      <c r="AB145" s="36">
        <f>AA145*(1+AB144)</f>
        <v/>
      </c>
      <c r="AC145" s="36">
        <f>AB145*(1+AC144)</f>
        <v/>
      </c>
      <c r="AD145" s="36">
        <f>AC145*(1+AD144)</f>
        <v/>
      </c>
      <c r="AE145" s="36">
        <f>AD145*(1+AE144)</f>
        <v/>
      </c>
      <c r="AF145" s="36">
        <f>AE145*(1+AF144)</f>
        <v/>
      </c>
      <c r="AG145" s="36">
        <f>AF145*(1+AG144)</f>
        <v/>
      </c>
      <c r="AH145" s="36">
        <f>AG145*(1+AH144)</f>
        <v/>
      </c>
      <c r="AI145" s="36">
        <f>AH145*(1+AI144)</f>
        <v/>
      </c>
      <c r="AK145" s="36">
        <f>AK21</f>
        <v/>
      </c>
      <c r="AL145" s="36">
        <f>AL21</f>
        <v/>
      </c>
      <c r="AM145" s="36">
        <f>AM21</f>
        <v/>
      </c>
      <c r="AN145" s="36">
        <f>AN21</f>
        <v/>
      </c>
      <c r="AO145" s="36">
        <f>AO21</f>
        <v/>
      </c>
      <c r="AP145" s="36">
        <f>AA145+AB145+AC145+AD145</f>
        <v/>
      </c>
      <c r="AQ145" s="36">
        <f>AE145+AF145+AG145+AH145</f>
        <v/>
      </c>
      <c r="AR145" s="36">
        <f>AQ145*(1+AR144)</f>
        <v/>
      </c>
      <c r="AS145" s="36">
        <f>AR145*(1+AS144)</f>
        <v/>
      </c>
      <c r="AT145" s="36">
        <f>AS145*(1+AT144)</f>
        <v/>
      </c>
    </row>
    <row r="146">
      <c r="D146" s="9" t="inlineStr">
        <is>
          <t>QoQ growth: other sns [DRIVER]</t>
        </is>
      </c>
      <c r="H146" s="46">
        <f>IFERROR(H22/G22-1,"")</f>
        <v/>
      </c>
      <c r="I146" s="46">
        <f>IFERROR(I22/H22-1,"")</f>
        <v/>
      </c>
      <c r="J146" s="46">
        <f>IFERROR(J22/I22-1,"")</f>
        <v/>
      </c>
      <c r="K146" s="46">
        <f>IFERROR(K22/J22-1,"")</f>
        <v/>
      </c>
      <c r="L146" s="46">
        <f>IFERROR(L22/K22-1,"")</f>
        <v/>
      </c>
      <c r="M146" s="46">
        <f>IFERROR(M22/L22-1,"")</f>
        <v/>
      </c>
      <c r="N146" s="46">
        <f>IFERROR(N22/M22-1,"")</f>
        <v/>
      </c>
      <c r="O146" s="46">
        <f>IFERROR(O22/N22-1,"")</f>
        <v/>
      </c>
      <c r="P146" s="46">
        <f>IFERROR(P22/O22-1,"")</f>
        <v/>
      </c>
      <c r="Q146" s="46">
        <f>IFERROR(Q22/P22-1,"")</f>
        <v/>
      </c>
      <c r="R146" s="46">
        <f>IFERROR(R22/Q22-1,"")</f>
        <v/>
      </c>
      <c r="S146" s="46">
        <f>IFERROR(S22/R22-1,"")</f>
        <v/>
      </c>
      <c r="T146" s="46">
        <f>IFERROR(T22/S22-1,"")</f>
        <v/>
      </c>
      <c r="U146" s="46">
        <f>IFERROR(U22/T22-1,"")</f>
        <v/>
      </c>
      <c r="V146" s="46">
        <f>IFERROR(V22/U22-1,"")</f>
        <v/>
      </c>
      <c r="W146" s="46">
        <f>IFERROR(W22/V22-1,"")</f>
        <v/>
      </c>
      <c r="X146" s="46">
        <f>IFERROR(X22/W22-1,"")</f>
        <v/>
      </c>
      <c r="Y146" s="46">
        <f>IFERROR(Y22/X22-1,"")</f>
        <v/>
      </c>
      <c r="Z146" s="46">
        <f>IFERROR(Z22/Y22-1,"")</f>
        <v/>
      </c>
      <c r="AA146" s="46">
        <f>IFERROR(AA22/Z22-1,"")</f>
        <v/>
      </c>
      <c r="AB146" s="47" t="n">
        <v>0.05</v>
      </c>
      <c r="AC146" s="47" t="n">
        <v>0.04</v>
      </c>
      <c r="AD146" s="47" t="n">
        <v>0.04</v>
      </c>
      <c r="AE146" s="47" t="n">
        <v>0.04</v>
      </c>
      <c r="AF146" s="47" t="n">
        <v>0.04</v>
      </c>
      <c r="AG146" s="47" t="n">
        <v>0.04</v>
      </c>
      <c r="AH146" s="47" t="n">
        <v>0.04</v>
      </c>
      <c r="AI146" s="47" t="n">
        <v>0.04</v>
      </c>
      <c r="AL146" s="46">
        <f>IFERROR(AL22/AK22-1,"")</f>
        <v/>
      </c>
      <c r="AM146" s="46">
        <f>IFERROR(AM22/AL22-1,"")</f>
        <v/>
      </c>
      <c r="AN146" s="46">
        <f>IFERROR(AN22/AM22-1,"")</f>
        <v/>
      </c>
      <c r="AO146" s="46">
        <f>IFERROR(AO22/AN22-1,"")</f>
        <v/>
      </c>
      <c r="AR146" s="47" t="n">
        <v>0.15</v>
      </c>
      <c r="AS146" s="47" t="n">
        <v>0.12</v>
      </c>
      <c r="AT146" s="47" t="n">
        <v>0.1</v>
      </c>
    </row>
    <row r="147">
      <c r="C147" s="9" t="inlineStr">
        <is>
          <t>Other Sns ($M, derived)</t>
        </is>
      </c>
      <c r="G147" s="36">
        <f>G22</f>
        <v/>
      </c>
      <c r="H147" s="36">
        <f>H22</f>
        <v/>
      </c>
      <c r="I147" s="36">
        <f>I22</f>
        <v/>
      </c>
      <c r="J147" s="36">
        <f>J22</f>
        <v/>
      </c>
      <c r="K147" s="36">
        <f>K22</f>
        <v/>
      </c>
      <c r="L147" s="36">
        <f>L22</f>
        <v/>
      </c>
      <c r="M147" s="36">
        <f>M22</f>
        <v/>
      </c>
      <c r="N147" s="36">
        <f>N22</f>
        <v/>
      </c>
      <c r="O147" s="36">
        <f>O22</f>
        <v/>
      </c>
      <c r="P147" s="36">
        <f>P22</f>
        <v/>
      </c>
      <c r="Q147" s="36">
        <f>Q22</f>
        <v/>
      </c>
      <c r="R147" s="36">
        <f>R22</f>
        <v/>
      </c>
      <c r="S147" s="36">
        <f>S22</f>
        <v/>
      </c>
      <c r="T147" s="36">
        <f>T22</f>
        <v/>
      </c>
      <c r="U147" s="36">
        <f>U22</f>
        <v/>
      </c>
      <c r="V147" s="36">
        <f>V22</f>
        <v/>
      </c>
      <c r="W147" s="36">
        <f>W22</f>
        <v/>
      </c>
      <c r="X147" s="36">
        <f>X22</f>
        <v/>
      </c>
      <c r="Y147" s="36">
        <f>Y22</f>
        <v/>
      </c>
      <c r="Z147" s="36">
        <f>Z22</f>
        <v/>
      </c>
      <c r="AA147" s="36">
        <f>AA22</f>
        <v/>
      </c>
      <c r="AB147" s="36">
        <f>AA147*(1+AB146)</f>
        <v/>
      </c>
      <c r="AC147" s="36">
        <f>AB147*(1+AC146)</f>
        <v/>
      </c>
      <c r="AD147" s="36">
        <f>AC147*(1+AD146)</f>
        <v/>
      </c>
      <c r="AE147" s="36">
        <f>AD147*(1+AE146)</f>
        <v/>
      </c>
      <c r="AF147" s="36">
        <f>AE147*(1+AF146)</f>
        <v/>
      </c>
      <c r="AG147" s="36">
        <f>AF147*(1+AG146)</f>
        <v/>
      </c>
      <c r="AH147" s="36">
        <f>AG147*(1+AH146)</f>
        <v/>
      </c>
      <c r="AI147" s="36">
        <f>AH147*(1+AI146)</f>
        <v/>
      </c>
      <c r="AK147" s="36">
        <f>AK22</f>
        <v/>
      </c>
      <c r="AL147" s="36">
        <f>AL22</f>
        <v/>
      </c>
      <c r="AM147" s="36">
        <f>AM22</f>
        <v/>
      </c>
      <c r="AN147" s="36">
        <f>AN22</f>
        <v/>
      </c>
      <c r="AO147" s="36">
        <f>AO22</f>
        <v/>
      </c>
      <c r="AP147" s="36">
        <f>AA147+AB147+AC147+AD147</f>
        <v/>
      </c>
      <c r="AQ147" s="36">
        <f>AE147+AF147+AG147+AH147</f>
        <v/>
      </c>
      <c r="AR147" s="36">
        <f>AQ147*(1+AR146)</f>
        <v/>
      </c>
      <c r="AS147" s="36">
        <f>AR147*(1+AS146)</f>
        <v/>
      </c>
      <c r="AT147" s="36">
        <f>AS147*(1+AT146)</f>
        <v/>
      </c>
    </row>
    <row r="148">
      <c r="D148" s="9" t="inlineStr">
        <is>
          <t>QoQ growth: corp interest [DRIVER]</t>
        </is>
      </c>
      <c r="H148" s="46">
        <f>IFERROR(H29/G29-1,"")</f>
        <v/>
      </c>
      <c r="I148" s="46">
        <f>IFERROR(I29/H29-1,"")</f>
        <v/>
      </c>
      <c r="J148" s="46">
        <f>IFERROR(J29/I29-1,"")</f>
        <v/>
      </c>
      <c r="K148" s="46">
        <f>IFERROR(K29/J29-1,"")</f>
        <v/>
      </c>
      <c r="L148" s="46">
        <f>IFERROR(L29/K29-1,"")</f>
        <v/>
      </c>
      <c r="M148" s="46">
        <f>IFERROR(M29/L29-1,"")</f>
        <v/>
      </c>
      <c r="N148" s="46">
        <f>IFERROR(N29/M29-1,"")</f>
        <v/>
      </c>
      <c r="O148" s="46">
        <f>IFERROR(O29/N29-1,"")</f>
        <v/>
      </c>
      <c r="P148" s="46">
        <f>IFERROR(P29/O29-1,"")</f>
        <v/>
      </c>
      <c r="Q148" s="46">
        <f>IFERROR(Q29/P29-1,"")</f>
        <v/>
      </c>
      <c r="R148" s="46">
        <f>IFERROR(R29/Q29-1,"")</f>
        <v/>
      </c>
      <c r="S148" s="46">
        <f>IFERROR(S29/R29-1,"")</f>
        <v/>
      </c>
      <c r="T148" s="46">
        <f>IFERROR(T29/S29-1,"")</f>
        <v/>
      </c>
      <c r="U148" s="46">
        <f>IFERROR(U29/T29-1,"")</f>
        <v/>
      </c>
      <c r="V148" s="46">
        <f>IFERROR(V29/U29-1,"")</f>
        <v/>
      </c>
      <c r="W148" s="46">
        <f>IFERROR(W29/V29-1,"")</f>
        <v/>
      </c>
      <c r="X148" s="46">
        <f>IFERROR(X29/W29-1,"")</f>
        <v/>
      </c>
      <c r="Y148" s="46">
        <f>IFERROR(Y29/X29-1,"")</f>
        <v/>
      </c>
      <c r="Z148" s="46">
        <f>IFERROR(Z29/Y29-1,"")</f>
        <v/>
      </c>
      <c r="AA148" s="46">
        <f>IFERROR(AA29/Z29-1,"")</f>
        <v/>
      </c>
      <c r="AB148" s="47" t="n">
        <v>-0.02</v>
      </c>
      <c r="AC148" s="47" t="n">
        <v>-0.02</v>
      </c>
      <c r="AD148" s="47" t="n">
        <v>-0.02</v>
      </c>
      <c r="AE148" s="47" t="n">
        <v>-0.02</v>
      </c>
      <c r="AF148" s="47" t="n">
        <v>-0.02</v>
      </c>
      <c r="AG148" s="47" t="n">
        <v>-0.02</v>
      </c>
      <c r="AH148" s="47" t="n">
        <v>-0.02</v>
      </c>
      <c r="AI148" s="47" t="n">
        <v>-0.02</v>
      </c>
      <c r="AL148" s="46">
        <f>IFERROR(AL29/AK29-1,"")</f>
        <v/>
      </c>
      <c r="AM148" s="46">
        <f>IFERROR(AM29/AL29-1,"")</f>
        <v/>
      </c>
      <c r="AN148" s="46">
        <f>IFERROR(AN29/AM29-1,"")</f>
        <v/>
      </c>
      <c r="AO148" s="46">
        <f>IFERROR(AO29/AN29-1,"")</f>
        <v/>
      </c>
      <c r="AR148" s="47" t="n">
        <v>0.05</v>
      </c>
      <c r="AS148" s="47" t="n">
        <v>0.05</v>
      </c>
      <c r="AT148" s="47" t="n">
        <v>0.05</v>
      </c>
    </row>
    <row r="149">
      <c r="C149" s="9" t="inlineStr">
        <is>
          <t>Corp Interest ($M, derived)</t>
        </is>
      </c>
      <c r="G149" s="36">
        <f>G29</f>
        <v/>
      </c>
      <c r="H149" s="36">
        <f>H29</f>
        <v/>
      </c>
      <c r="I149" s="36">
        <f>I29</f>
        <v/>
      </c>
      <c r="J149" s="36">
        <f>J29</f>
        <v/>
      </c>
      <c r="K149" s="36">
        <f>K29</f>
        <v/>
      </c>
      <c r="L149" s="36">
        <f>L29</f>
        <v/>
      </c>
      <c r="M149" s="36">
        <f>M29</f>
        <v/>
      </c>
      <c r="N149" s="36">
        <f>N29</f>
        <v/>
      </c>
      <c r="O149" s="36">
        <f>O29</f>
        <v/>
      </c>
      <c r="P149" s="36">
        <f>P29</f>
        <v/>
      </c>
      <c r="Q149" s="36">
        <f>Q29</f>
        <v/>
      </c>
      <c r="R149" s="36">
        <f>R29</f>
        <v/>
      </c>
      <c r="S149" s="36">
        <f>S29</f>
        <v/>
      </c>
      <c r="T149" s="36">
        <f>T29</f>
        <v/>
      </c>
      <c r="U149" s="36">
        <f>U29</f>
        <v/>
      </c>
      <c r="V149" s="36">
        <f>V29</f>
        <v/>
      </c>
      <c r="W149" s="36">
        <f>W29</f>
        <v/>
      </c>
      <c r="X149" s="36">
        <f>X29</f>
        <v/>
      </c>
      <c r="Y149" s="36">
        <f>Y29</f>
        <v/>
      </c>
      <c r="Z149" s="36">
        <f>Z29</f>
        <v/>
      </c>
      <c r="AA149" s="36">
        <f>AA29</f>
        <v/>
      </c>
      <c r="AB149" s="36">
        <f>AA149*(1+AB148)</f>
        <v/>
      </c>
      <c r="AC149" s="36">
        <f>AB149*(1+AC148)</f>
        <v/>
      </c>
      <c r="AD149" s="36">
        <f>AC149*(1+AD148)</f>
        <v/>
      </c>
      <c r="AE149" s="36">
        <f>AD149*(1+AE148)</f>
        <v/>
      </c>
      <c r="AF149" s="36">
        <f>AE149*(1+AF148)</f>
        <v/>
      </c>
      <c r="AG149" s="36">
        <f>AF149*(1+AG148)</f>
        <v/>
      </c>
      <c r="AH149" s="36">
        <f>AG149*(1+AH148)</f>
        <v/>
      </c>
      <c r="AI149" s="36">
        <f>AH149*(1+AI148)</f>
        <v/>
      </c>
      <c r="AK149" s="36">
        <f>AK29</f>
        <v/>
      </c>
      <c r="AL149" s="36">
        <f>AL29</f>
        <v/>
      </c>
      <c r="AM149" s="36">
        <f>AM29</f>
        <v/>
      </c>
      <c r="AN149" s="36">
        <f>AN29</f>
        <v/>
      </c>
      <c r="AO149" s="36">
        <f>AO29</f>
        <v/>
      </c>
      <c r="AP149" s="36">
        <f>AA149+AB149+AC149+AD149</f>
        <v/>
      </c>
      <c r="AQ149" s="36">
        <f>AE149+AF149+AG149+AH149</f>
        <v/>
      </c>
      <c r="AR149" s="36">
        <f>AQ149*(1+AR148)</f>
        <v/>
      </c>
      <c r="AS149" s="36">
        <f>AR149*(1+AS148)</f>
        <v/>
      </c>
      <c r="AT149" s="36">
        <f>AS149*(1+AT148)</f>
        <v/>
      </c>
    </row>
    <row r="150"/>
    <row r="151"/>
    <row r="152">
      <c r="B152" s="23" t="inlineStr">
        <is>
          <t>Balance Sheet</t>
        </is>
      </c>
      <c r="C152" s="23" t="n"/>
      <c r="D152" s="23" t="n"/>
      <c r="E152" s="23" t="n"/>
      <c r="F152" s="23" t="n"/>
      <c r="G152" s="23" t="n"/>
      <c r="H152" s="23" t="n"/>
      <c r="I152" s="23" t="n"/>
      <c r="J152" s="23" t="n"/>
      <c r="K152" s="23" t="n"/>
      <c r="L152" s="23" t="n"/>
      <c r="M152" s="23" t="n"/>
      <c r="N152" s="23" t="n"/>
      <c r="O152" s="23" t="n"/>
      <c r="P152" s="23" t="n"/>
      <c r="Q152" s="23" t="n"/>
      <c r="R152" s="23" t="n"/>
      <c r="S152" s="23" t="n"/>
      <c r="T152" s="23" t="n"/>
      <c r="U152" s="23" t="n"/>
      <c r="V152" s="23" t="n"/>
      <c r="W152" s="23" t="n"/>
      <c r="X152" s="23" t="n"/>
      <c r="Y152" s="23" t="n"/>
      <c r="Z152" s="23" t="n"/>
      <c r="AA152" s="23" t="n"/>
      <c r="AB152" s="23" t="n"/>
      <c r="AC152" s="23" t="n"/>
      <c r="AD152" s="23" t="n"/>
      <c r="AE152" s="23" t="n"/>
      <c r="AF152" s="23" t="n"/>
      <c r="AG152" s="23" t="n"/>
      <c r="AH152" s="23" t="n"/>
      <c r="AI152" s="23" t="n"/>
      <c r="AK152" s="23" t="n"/>
      <c r="AL152" s="23" t="n"/>
      <c r="AM152" s="23" t="n"/>
      <c r="AN152" s="23" t="n"/>
      <c r="AO152" s="23" t="n"/>
      <c r="AP152" s="23" t="n"/>
      <c r="AQ152" s="23" t="n"/>
      <c r="AR152" s="23" t="n"/>
      <c r="AS152" s="23" t="n"/>
      <c r="AT152" s="23" t="n"/>
    </row>
    <row r="153">
      <c r="C153" s="8" t="inlineStr">
        <is>
          <t>Source: own-year 10-Qs (Q1-Q3) + 10-K comparatives (4Q columns). SAB 121 safeguarding pair EXCLUDED per SAB 122 retrospective de-recognition (memo below). Regime-sparse rows are expected.</t>
        </is>
      </c>
    </row>
    <row r="154">
      <c r="D154" s="9" t="inlineStr">
        <is>
          <t>Cash and cash equivalents</t>
        </is>
      </c>
      <c r="G154" s="35" t="n">
        <v>1983.318</v>
      </c>
      <c r="H154" s="35" t="n">
        <v>4365.982</v>
      </c>
      <c r="I154" s="35" t="n">
        <v>6352.775</v>
      </c>
      <c r="J154" s="35" t="n">
        <v>7123.478</v>
      </c>
      <c r="K154" s="35" t="n">
        <v>6116.388</v>
      </c>
      <c r="L154" s="35" t="n">
        <v>5682.068</v>
      </c>
      <c r="M154" s="35" t="n">
        <v>5006.584</v>
      </c>
      <c r="N154" s="35" t="n">
        <v>4425.021</v>
      </c>
      <c r="O154" s="35" t="n">
        <v>5018.409</v>
      </c>
      <c r="P154" s="35" t="n">
        <v>5166.733</v>
      </c>
      <c r="Q154" s="35" t="n">
        <v>5100.799</v>
      </c>
      <c r="R154" s="35" t="n">
        <v>5139.351</v>
      </c>
      <c r="S154" s="35" t="n">
        <v>6711.4</v>
      </c>
      <c r="T154" s="35" t="n">
        <v>7225.535</v>
      </c>
      <c r="U154" s="35" t="n">
        <v>7723.806</v>
      </c>
      <c r="V154" s="35" t="n">
        <v>8543.903</v>
      </c>
      <c r="W154" s="35" t="n">
        <v>8051.169</v>
      </c>
      <c r="X154" s="35" t="n">
        <v>7539.388</v>
      </c>
      <c r="Y154" s="35" t="n">
        <v>8676.275</v>
      </c>
      <c r="Z154" s="35" t="n">
        <v>11285.452</v>
      </c>
      <c r="AA154" s="35" t="n">
        <v>10205.022</v>
      </c>
      <c r="AB154" s="36">
        <f>AB387-AB155-AB389</f>
        <v/>
      </c>
      <c r="AC154" s="36">
        <f>AC387-AC155-AC389</f>
        <v/>
      </c>
      <c r="AD154" s="36">
        <f>AD387-AD155-AD389</f>
        <v/>
      </c>
      <c r="AE154" s="36">
        <f>AE387-AE155-AE389</f>
        <v/>
      </c>
      <c r="AF154" s="36">
        <f>AF387-AF155-AF389</f>
        <v/>
      </c>
      <c r="AG154" s="36">
        <f>AG387-AG155-AG389</f>
        <v/>
      </c>
      <c r="AH154" s="36">
        <f>AH387-AH155-AH389</f>
        <v/>
      </c>
      <c r="AI154" s="36">
        <f>AI387-AI155-AI389</f>
        <v/>
      </c>
      <c r="AK154" s="35" t="n">
        <v>7123.478</v>
      </c>
      <c r="AL154" s="35" t="n">
        <v>4425.021</v>
      </c>
      <c r="AM154" s="35" t="n">
        <v>5139.351</v>
      </c>
      <c r="AN154" s="35" t="n">
        <v>8543.903</v>
      </c>
      <c r="AO154" s="35" t="n">
        <v>11285.452</v>
      </c>
      <c r="AP154" s="36">
        <f>AD154</f>
        <v/>
      </c>
      <c r="AQ154" s="36">
        <f>AH154</f>
        <v/>
      </c>
      <c r="AR154" s="36">
        <f>AR387-AR155-AR389</f>
        <v/>
      </c>
      <c r="AS154" s="36">
        <f>AS387-AS155-AS389</f>
        <v/>
      </c>
      <c r="AT154" s="36">
        <f>AT387-AT155-AT389</f>
        <v/>
      </c>
    </row>
    <row r="155">
      <c r="D155" s="9" t="inlineStr">
        <is>
          <t>Restricted cash and cash equivalents</t>
        </is>
      </c>
      <c r="G155" s="37" t="n">
        <v>30.841</v>
      </c>
      <c r="H155" s="37" t="n">
        <v>30.842</v>
      </c>
      <c r="I155" s="37" t="n">
        <v>30.884</v>
      </c>
      <c r="J155" s="37" t="n">
        <v>30.951</v>
      </c>
      <c r="K155" s="37" t="n">
        <v>27.111</v>
      </c>
      <c r="L155" s="37" t="n">
        <v>28.962</v>
      </c>
      <c r="M155" s="37" t="n">
        <v>23.113</v>
      </c>
      <c r="N155" s="37" t="n">
        <v>25.873</v>
      </c>
      <c r="O155" s="37" t="n">
        <v>26.712</v>
      </c>
      <c r="P155" s="37" t="n">
        <v>20.697</v>
      </c>
      <c r="Q155" s="37" t="n">
        <v>26.319</v>
      </c>
      <c r="R155" s="37" t="n">
        <v>22.992</v>
      </c>
      <c r="S155" s="37" t="n">
        <v>33.499</v>
      </c>
      <c r="T155" s="37" t="n">
        <v>34.282</v>
      </c>
      <c r="U155" s="37" t="n">
        <v>31.881</v>
      </c>
      <c r="V155" s="37" t="n">
        <v>38.519</v>
      </c>
      <c r="W155" s="37" t="n">
        <v>55.672</v>
      </c>
      <c r="X155" s="37" t="n">
        <v>69.19</v>
      </c>
      <c r="Y155" s="37" t="n">
        <v>78.867</v>
      </c>
      <c r="Z155" s="37" t="n">
        <v>334.318</v>
      </c>
      <c r="AA155" s="37" t="n">
        <v>294.807</v>
      </c>
      <c r="AB155" s="38">
        <f>AA155</f>
        <v/>
      </c>
      <c r="AC155" s="38">
        <f>AB155</f>
        <v/>
      </c>
      <c r="AD155" s="38">
        <f>AC155</f>
        <v/>
      </c>
      <c r="AE155" s="38">
        <f>AD155</f>
        <v/>
      </c>
      <c r="AF155" s="38">
        <f>AE155</f>
        <v/>
      </c>
      <c r="AG155" s="38">
        <f>AF155</f>
        <v/>
      </c>
      <c r="AH155" s="38">
        <f>AG155</f>
        <v/>
      </c>
      <c r="AI155" s="38">
        <f>AH155</f>
        <v/>
      </c>
      <c r="AK155" s="37" t="n">
        <v>30.951</v>
      </c>
      <c r="AL155" s="37" t="n">
        <v>25.873</v>
      </c>
      <c r="AM155" s="37" t="n">
        <v>22.992</v>
      </c>
      <c r="AN155" s="37" t="n">
        <v>38.519</v>
      </c>
      <c r="AO155" s="37" t="n">
        <v>334.318</v>
      </c>
      <c r="AP155" s="38">
        <f>AD155</f>
        <v/>
      </c>
      <c r="AQ155" s="38">
        <f>AH155</f>
        <v/>
      </c>
      <c r="AR155" s="38">
        <f>AQ155</f>
        <v/>
      </c>
      <c r="AS155" s="38">
        <f>AR155</f>
        <v/>
      </c>
      <c r="AT155" s="38">
        <f>AS155</f>
        <v/>
      </c>
    </row>
    <row r="156">
      <c r="D156" s="9" t="inlineStr">
        <is>
          <t>Customer custodial funds</t>
        </is>
      </c>
      <c r="G156" s="37" t="n">
        <v>6291.776</v>
      </c>
      <c r="H156" s="37" t="n">
        <v>8961.812</v>
      </c>
      <c r="I156" s="37" t="n">
        <v>8956.966</v>
      </c>
      <c r="J156" s="37" t="n">
        <v>10617.552</v>
      </c>
      <c r="K156" s="37" t="n">
        <v>10023.385</v>
      </c>
      <c r="L156" s="37" t="n">
        <v>7181.148</v>
      </c>
      <c r="M156" s="37" t="n">
        <v>6591.105</v>
      </c>
      <c r="N156" s="37" t="n">
        <v>5041.119</v>
      </c>
      <c r="O156" s="37" t="n">
        <v>5370.658</v>
      </c>
      <c r="P156" s="37" t="n">
        <v>3848.078</v>
      </c>
      <c r="Q156" s="37" t="n">
        <v>3474.489</v>
      </c>
      <c r="R156" s="37" t="n">
        <v>4570.845</v>
      </c>
      <c r="S156" s="37" t="n">
        <v>5201.906</v>
      </c>
      <c r="T156" s="37" t="n">
        <v>4197.837</v>
      </c>
      <c r="U156" s="37" t="n">
        <v>4035.045</v>
      </c>
      <c r="V156" s="37" t="n">
        <v>6158.949</v>
      </c>
      <c r="W156" s="37" t="n">
        <v>5369.865</v>
      </c>
      <c r="X156" s="37" t="n">
        <v>5121.64</v>
      </c>
      <c r="Y156" s="37" t="n">
        <v>5672.037</v>
      </c>
      <c r="Z156" s="37" t="n">
        <v>5347.428</v>
      </c>
      <c r="AA156" s="37" t="n">
        <v>5476.614</v>
      </c>
      <c r="AB156" s="38">
        <f>AB253*AB129*1000</f>
        <v/>
      </c>
      <c r="AC156" s="38">
        <f>AC253*AC129*1000</f>
        <v/>
      </c>
      <c r="AD156" s="38">
        <f>AD253*AD129*1000</f>
        <v/>
      </c>
      <c r="AE156" s="38">
        <f>AE253*AE129*1000</f>
        <v/>
      </c>
      <c r="AF156" s="38">
        <f>AF253*AF129*1000</f>
        <v/>
      </c>
      <c r="AG156" s="38">
        <f>AG253*AG129*1000</f>
        <v/>
      </c>
      <c r="AH156" s="38">
        <f>AH253*AH129*1000</f>
        <v/>
      </c>
      <c r="AI156" s="38">
        <f>AI253*AI129*1000</f>
        <v/>
      </c>
      <c r="AK156" s="37" t="n">
        <v>10617.552</v>
      </c>
      <c r="AL156" s="37" t="n">
        <v>5041.119</v>
      </c>
      <c r="AM156" s="37" t="n">
        <v>4570.845</v>
      </c>
      <c r="AN156" s="37" t="n">
        <v>6158.949</v>
      </c>
      <c r="AO156" s="37" t="n">
        <v>5347.428</v>
      </c>
      <c r="AP156" s="38">
        <f>AD156</f>
        <v/>
      </c>
      <c r="AQ156" s="38">
        <f>AH156</f>
        <v/>
      </c>
      <c r="AR156" s="38">
        <f>AR253*AR129/4*1000</f>
        <v/>
      </c>
      <c r="AS156" s="38">
        <f>AS253*AS129/4*1000</f>
        <v/>
      </c>
      <c r="AT156" s="38">
        <f>AT253*AT129/4*1000</f>
        <v/>
      </c>
    </row>
    <row r="157">
      <c r="D157" s="9" t="inlineStr">
        <is>
          <t>USDC (folded into cash/restricted/loans from 4Q25)</t>
        </is>
      </c>
      <c r="G157" s="37" t="n">
        <v>102.118</v>
      </c>
      <c r="H157" s="37" t="n">
        <v>144.993</v>
      </c>
      <c r="I157" s="37" t="n">
        <v>92.107</v>
      </c>
      <c r="J157" s="37" t="n">
        <v>100.096</v>
      </c>
      <c r="K157" s="37" t="n">
        <v>179.885</v>
      </c>
      <c r="L157" s="37" t="n">
        <v>361.714</v>
      </c>
      <c r="M157" s="37" t="n">
        <v>368.121</v>
      </c>
      <c r="N157" s="37" t="n">
        <v>861.149</v>
      </c>
      <c r="O157" s="37" t="n">
        <v>302.851</v>
      </c>
      <c r="P157" s="37" t="n">
        <v>315.508</v>
      </c>
      <c r="Q157" s="37" t="n">
        <v>400.799</v>
      </c>
      <c r="R157" s="37" t="n">
        <v>576.028</v>
      </c>
      <c r="S157" s="37" t="n">
        <v>860.669</v>
      </c>
      <c r="T157" s="37" t="n">
        <v>1056.648</v>
      </c>
      <c r="U157" s="37" t="n">
        <v>871.425</v>
      </c>
      <c r="V157" s="37" t="n">
        <v>1241.808</v>
      </c>
      <c r="W157" s="37" t="n">
        <v>2225.054</v>
      </c>
      <c r="X157" s="37" t="n">
        <v>2153.824</v>
      </c>
      <c r="Y157" s="37" t="n">
        <v>3696.441</v>
      </c>
      <c r="Z157" s="39" t="n"/>
      <c r="AA157" s="39" t="n"/>
      <c r="AK157" s="37" t="n">
        <v>100.096</v>
      </c>
      <c r="AL157" s="37" t="n">
        <v>861.149</v>
      </c>
      <c r="AM157" s="37" t="n">
        <v>576.028</v>
      </c>
      <c r="AN157" s="37" t="n">
        <v>1241.808</v>
      </c>
      <c r="AO157" s="39" t="n"/>
      <c r="AP157" s="38">
        <f>AD157</f>
        <v/>
      </c>
      <c r="AQ157" s="38">
        <f>AH157</f>
        <v/>
      </c>
    </row>
    <row r="158">
      <c r="D158" s="9" t="inlineStr">
        <is>
          <t>Crypto assets held for operations (2024+)</t>
        </is>
      </c>
      <c r="G158" s="39" t="n"/>
      <c r="H158" s="39" t="n"/>
      <c r="I158" s="39" t="n"/>
      <c r="J158" s="39" t="n"/>
      <c r="K158" s="39" t="n"/>
      <c r="L158" s="39" t="n"/>
      <c r="M158" s="39" t="n"/>
      <c r="N158" s="39" t="n"/>
      <c r="O158" s="39" t="n"/>
      <c r="P158" s="39" t="n"/>
      <c r="Q158" s="39" t="n"/>
      <c r="R158" s="37" t="n">
        <v>74.10299999999999</v>
      </c>
      <c r="S158" s="39" t="n"/>
      <c r="T158" s="39" t="n"/>
      <c r="U158" s="39" t="n"/>
      <c r="V158" s="37" t="n">
        <v>82.78100000000001</v>
      </c>
      <c r="W158" s="37" t="n">
        <v>67.485</v>
      </c>
      <c r="X158" s="37" t="n">
        <v>125.974</v>
      </c>
      <c r="Y158" s="37" t="n">
        <v>161.145</v>
      </c>
      <c r="Z158" s="37" t="n">
        <v>120.831</v>
      </c>
      <c r="AA158" s="37" t="n">
        <v>90.661</v>
      </c>
      <c r="AB158" s="38">
        <f>AA158</f>
        <v/>
      </c>
      <c r="AC158" s="38">
        <f>AB158</f>
        <v/>
      </c>
      <c r="AD158" s="38">
        <f>AC158</f>
        <v/>
      </c>
      <c r="AE158" s="38">
        <f>AD158</f>
        <v/>
      </c>
      <c r="AF158" s="38">
        <f>AE158</f>
        <v/>
      </c>
      <c r="AG158" s="38">
        <f>AF158</f>
        <v/>
      </c>
      <c r="AH158" s="38">
        <f>AG158</f>
        <v/>
      </c>
      <c r="AI158" s="38">
        <f>AH158</f>
        <v/>
      </c>
      <c r="AK158" s="39" t="n"/>
      <c r="AL158" s="39" t="n"/>
      <c r="AM158" s="37" t="n">
        <v>74.10299999999999</v>
      </c>
      <c r="AN158" s="37" t="n">
        <v>82.78100000000001</v>
      </c>
      <c r="AO158" s="37" t="n">
        <v>120.831</v>
      </c>
      <c r="AP158" s="38">
        <f>AD158</f>
        <v/>
      </c>
      <c r="AQ158" s="38">
        <f>AH158</f>
        <v/>
      </c>
      <c r="AR158" s="38">
        <f>AQ158</f>
        <v/>
      </c>
      <c r="AS158" s="38">
        <f>AR158</f>
        <v/>
      </c>
      <c r="AT158" s="38">
        <f>AS158</f>
        <v/>
      </c>
    </row>
    <row r="159">
      <c r="D159" s="9" t="inlineStr">
        <is>
          <t>Loan receivables (2024+)</t>
        </is>
      </c>
      <c r="G159" s="39" t="n"/>
      <c r="H159" s="39" t="n"/>
      <c r="I159" s="39" t="n"/>
      <c r="J159" s="39" t="n"/>
      <c r="K159" s="39" t="n"/>
      <c r="L159" s="39" t="n"/>
      <c r="M159" s="39" t="n"/>
      <c r="N159" s="39" t="n"/>
      <c r="O159" s="39" t="n"/>
      <c r="P159" s="39" t="n"/>
      <c r="Q159" s="39" t="n"/>
      <c r="R159" s="37" t="n">
        <v>193.425</v>
      </c>
      <c r="S159" s="37" t="n">
        <v>529.143</v>
      </c>
      <c r="T159" s="37" t="n">
        <v>440.351</v>
      </c>
      <c r="U159" s="37" t="n">
        <v>398.239</v>
      </c>
      <c r="V159" s="37" t="n">
        <v>475.37</v>
      </c>
      <c r="W159" s="37" t="n">
        <v>454.473</v>
      </c>
      <c r="X159" s="37" t="n">
        <v>803.366</v>
      </c>
      <c r="Y159" s="37" t="n">
        <v>859.056</v>
      </c>
      <c r="Z159" s="37" t="n">
        <v>1354.692</v>
      </c>
      <c r="AA159" s="37" t="n">
        <v>1444.733</v>
      </c>
      <c r="AB159" s="38">
        <f>AA159</f>
        <v/>
      </c>
      <c r="AC159" s="38">
        <f>AB159</f>
        <v/>
      </c>
      <c r="AD159" s="38">
        <f>AC159</f>
        <v/>
      </c>
      <c r="AE159" s="38">
        <f>AD159</f>
        <v/>
      </c>
      <c r="AF159" s="38">
        <f>AE159</f>
        <v/>
      </c>
      <c r="AG159" s="38">
        <f>AF159</f>
        <v/>
      </c>
      <c r="AH159" s="38">
        <f>AG159</f>
        <v/>
      </c>
      <c r="AI159" s="38">
        <f>AH159</f>
        <v/>
      </c>
      <c r="AK159" s="39" t="n"/>
      <c r="AL159" s="39" t="n"/>
      <c r="AM159" s="37" t="n">
        <v>193.425</v>
      </c>
      <c r="AN159" s="37" t="n">
        <v>475.37</v>
      </c>
      <c r="AO159" s="37" t="n">
        <v>1354.692</v>
      </c>
      <c r="AP159" s="38">
        <f>AD159</f>
        <v/>
      </c>
      <c r="AQ159" s="38">
        <f>AH159</f>
        <v/>
      </c>
      <c r="AR159" s="38">
        <f>AQ159</f>
        <v/>
      </c>
      <c r="AS159" s="38">
        <f>AR159</f>
        <v/>
      </c>
      <c r="AT159" s="38">
        <f>AS159</f>
        <v/>
      </c>
    </row>
    <row r="160">
      <c r="D160" s="9" t="inlineStr">
        <is>
          <t>Crypto assets held as collateral (4Q23+)</t>
        </is>
      </c>
      <c r="G160" s="39" t="n"/>
      <c r="H160" s="39" t="n"/>
      <c r="I160" s="39" t="n"/>
      <c r="J160" s="39" t="n"/>
      <c r="K160" s="39" t="n"/>
      <c r="L160" s="39" t="n"/>
      <c r="M160" s="39" t="n"/>
      <c r="N160" s="39" t="n"/>
      <c r="O160" s="39" t="n"/>
      <c r="P160" s="39" t="n"/>
      <c r="Q160" s="39" t="n"/>
      <c r="R160" s="37" t="n">
        <v>354.008</v>
      </c>
      <c r="S160" s="37" t="n">
        <v>106.61</v>
      </c>
      <c r="T160" s="37" t="n">
        <v>21.119</v>
      </c>
      <c r="U160" s="39" t="n"/>
      <c r="V160" s="37" t="n">
        <v>767.484</v>
      </c>
      <c r="W160" s="37" t="n">
        <v>597.548</v>
      </c>
      <c r="X160" s="37" t="n">
        <v>951.272</v>
      </c>
      <c r="Y160" s="37" t="n">
        <v>1017.382</v>
      </c>
      <c r="Z160" s="37" t="n">
        <v>822.827</v>
      </c>
      <c r="AA160" s="37" t="n">
        <v>1141.633</v>
      </c>
      <c r="AB160" s="38">
        <f>AA160</f>
        <v/>
      </c>
      <c r="AC160" s="38">
        <f>AB160</f>
        <v/>
      </c>
      <c r="AD160" s="38">
        <f>AC160</f>
        <v/>
      </c>
      <c r="AE160" s="38">
        <f>AD160</f>
        <v/>
      </c>
      <c r="AF160" s="38">
        <f>AE160</f>
        <v/>
      </c>
      <c r="AG160" s="38">
        <f>AF160</f>
        <v/>
      </c>
      <c r="AH160" s="38">
        <f>AG160</f>
        <v/>
      </c>
      <c r="AI160" s="38">
        <f>AH160</f>
        <v/>
      </c>
      <c r="AK160" s="39" t="n"/>
      <c r="AL160" s="39" t="n"/>
      <c r="AM160" s="37" t="n">
        <v>354.008</v>
      </c>
      <c r="AN160" s="37" t="n">
        <v>767.484</v>
      </c>
      <c r="AO160" s="37" t="n">
        <v>822.827</v>
      </c>
      <c r="AP160" s="38">
        <f>AD160</f>
        <v/>
      </c>
      <c r="AQ160" s="38">
        <f>AH160</f>
        <v/>
      </c>
      <c r="AR160" s="38">
        <f>AQ160</f>
        <v/>
      </c>
      <c r="AS160" s="38">
        <f>AR160</f>
        <v/>
      </c>
      <c r="AT160" s="38">
        <f>AS160</f>
        <v/>
      </c>
    </row>
    <row r="161">
      <c r="D161" s="9" t="inlineStr">
        <is>
          <t>Crypto assets borrowed (4Q23+)</t>
        </is>
      </c>
      <c r="G161" s="39" t="n"/>
      <c r="H161" s="39" t="n"/>
      <c r="I161" s="39" t="n"/>
      <c r="J161" s="39" t="n"/>
      <c r="K161" s="39" t="n"/>
      <c r="L161" s="39" t="n"/>
      <c r="M161" s="39" t="n"/>
      <c r="N161" s="39" t="n"/>
      <c r="O161" s="39" t="n"/>
      <c r="P161" s="39" t="n"/>
      <c r="Q161" s="39" t="n"/>
      <c r="R161" s="37" t="n">
        <v>45.212</v>
      </c>
      <c r="S161" s="37" t="n">
        <v>231.348</v>
      </c>
      <c r="T161" s="37" t="n">
        <v>223.123</v>
      </c>
      <c r="U161" s="37" t="n">
        <v>252.885</v>
      </c>
      <c r="V161" s="37" t="n">
        <v>261.052</v>
      </c>
      <c r="W161" s="37" t="n">
        <v>235.433</v>
      </c>
      <c r="X161" s="37" t="n">
        <v>223.62</v>
      </c>
      <c r="Y161" s="37" t="n">
        <v>346.008</v>
      </c>
      <c r="Z161" s="37" t="n">
        <v>318.849</v>
      </c>
      <c r="AA161" s="37" t="n">
        <v>246.38</v>
      </c>
      <c r="AB161" s="38">
        <f>AA161</f>
        <v/>
      </c>
      <c r="AC161" s="38">
        <f>AB161</f>
        <v/>
      </c>
      <c r="AD161" s="38">
        <f>AC161</f>
        <v/>
      </c>
      <c r="AE161" s="38">
        <f>AD161</f>
        <v/>
      </c>
      <c r="AF161" s="38">
        <f>AE161</f>
        <v/>
      </c>
      <c r="AG161" s="38">
        <f>AF161</f>
        <v/>
      </c>
      <c r="AH161" s="38">
        <f>AG161</f>
        <v/>
      </c>
      <c r="AI161" s="38">
        <f>AH161</f>
        <v/>
      </c>
      <c r="AK161" s="39" t="n"/>
      <c r="AL161" s="39" t="n"/>
      <c r="AM161" s="37" t="n">
        <v>45.212</v>
      </c>
      <c r="AN161" s="37" t="n">
        <v>261.052</v>
      </c>
      <c r="AO161" s="37" t="n">
        <v>318.849</v>
      </c>
      <c r="AP161" s="38">
        <f>AD161</f>
        <v/>
      </c>
      <c r="AQ161" s="38">
        <f>AH161</f>
        <v/>
      </c>
      <c r="AR161" s="38">
        <f>AQ161</f>
        <v/>
      </c>
      <c r="AS161" s="38">
        <f>AR161</f>
        <v/>
      </c>
      <c r="AT161" s="38">
        <f>AS161</f>
        <v/>
      </c>
    </row>
    <row r="162">
      <c r="D162" s="9" t="inlineStr">
        <is>
          <t>Accounts receivable, net (2024+)</t>
        </is>
      </c>
      <c r="G162" s="39" t="n"/>
      <c r="H162" s="39" t="n"/>
      <c r="I162" s="39" t="n"/>
      <c r="J162" s="39" t="n"/>
      <c r="K162" s="39" t="n"/>
      <c r="L162" s="39" t="n"/>
      <c r="M162" s="39" t="n"/>
      <c r="N162" s="39" t="n"/>
      <c r="O162" s="39" t="n"/>
      <c r="P162" s="39" t="n"/>
      <c r="Q162" s="39" t="n"/>
      <c r="R162" s="37" t="n">
        <v>168.29</v>
      </c>
      <c r="S162" s="37" t="n">
        <v>280.357</v>
      </c>
      <c r="T162" s="37" t="n">
        <v>236.444</v>
      </c>
      <c r="U162" s="37" t="n">
        <v>187.004</v>
      </c>
      <c r="V162" s="37" t="n">
        <v>265.251</v>
      </c>
      <c r="W162" s="37" t="n">
        <v>245.112</v>
      </c>
      <c r="X162" s="37" t="n">
        <v>222.996</v>
      </c>
      <c r="Y162" s="37" t="n">
        <v>308.423</v>
      </c>
      <c r="Z162" s="37" t="n">
        <v>307.119</v>
      </c>
      <c r="AA162" s="37" t="n">
        <v>296.237</v>
      </c>
      <c r="AB162" s="38">
        <f>AB250*AB32</f>
        <v/>
      </c>
      <c r="AC162" s="38">
        <f>AC250*AC32</f>
        <v/>
      </c>
      <c r="AD162" s="38">
        <f>AD250*AD32</f>
        <v/>
      </c>
      <c r="AE162" s="38">
        <f>AE250*AE32</f>
        <v/>
      </c>
      <c r="AF162" s="38">
        <f>AF250*AF32</f>
        <v/>
      </c>
      <c r="AG162" s="38">
        <f>AG250*AG32</f>
        <v/>
      </c>
      <c r="AH162" s="38">
        <f>AH250*AH32</f>
        <v/>
      </c>
      <c r="AI162" s="38">
        <f>AI250*AI32</f>
        <v/>
      </c>
      <c r="AK162" s="39" t="n"/>
      <c r="AL162" s="39" t="n"/>
      <c r="AM162" s="37" t="n">
        <v>168.29</v>
      </c>
      <c r="AN162" s="37" t="n">
        <v>265.251</v>
      </c>
      <c r="AO162" s="37" t="n">
        <v>307.119</v>
      </c>
      <c r="AP162" s="38">
        <f>AD162</f>
        <v/>
      </c>
      <c r="AQ162" s="38">
        <f>AH162</f>
        <v/>
      </c>
      <c r="AR162" s="38">
        <f>AR250*AR32/4</f>
        <v/>
      </c>
      <c r="AS162" s="38">
        <f>AS250*AS32/4</f>
        <v/>
      </c>
      <c r="AT162" s="38">
        <f>AT250*AT32/4</f>
        <v/>
      </c>
    </row>
    <row r="163">
      <c r="D163" s="9" t="inlineStr">
        <is>
          <t>Accounts and loans receivable, net (2021-2023)</t>
        </is>
      </c>
      <c r="G163" s="37" t="n">
        <v>208.828</v>
      </c>
      <c r="H163" s="37" t="n">
        <v>184.579</v>
      </c>
      <c r="I163" s="37" t="n">
        <v>237.131</v>
      </c>
      <c r="J163" s="37" t="n">
        <v>304.706</v>
      </c>
      <c r="K163" s="37" t="n">
        <v>346.048</v>
      </c>
      <c r="L163" s="37" t="n">
        <v>245.616</v>
      </c>
      <c r="M163" s="37" t="n">
        <v>240.354</v>
      </c>
      <c r="N163" s="37" t="n">
        <v>404.376</v>
      </c>
      <c r="O163" s="37" t="n">
        <v>480.404</v>
      </c>
      <c r="P163" s="37" t="n">
        <v>427.21</v>
      </c>
      <c r="Q163" s="37" t="n">
        <v>397.466</v>
      </c>
      <c r="R163" s="39" t="n"/>
      <c r="S163" s="39" t="n"/>
      <c r="T163" s="39" t="n"/>
      <c r="U163" s="39" t="n"/>
      <c r="V163" s="39" t="n"/>
      <c r="W163" s="39" t="n"/>
      <c r="X163" s="39" t="n"/>
      <c r="Y163" s="39" t="n"/>
      <c r="Z163" s="39" t="n"/>
      <c r="AA163" s="39" t="n"/>
      <c r="AK163" s="37" t="n">
        <v>304.706</v>
      </c>
      <c r="AL163" s="37" t="n">
        <v>404.376</v>
      </c>
      <c r="AM163" s="39" t="n"/>
      <c r="AN163" s="39" t="n"/>
      <c r="AO163" s="39" t="n"/>
      <c r="AP163" s="38">
        <f>AD163</f>
        <v/>
      </c>
      <c r="AQ163" s="38">
        <f>AH163</f>
        <v/>
      </c>
    </row>
    <row r="164">
      <c r="D164" s="9" t="inlineStr">
        <is>
          <t>Income tax receivable (2021-2023)</t>
        </is>
      </c>
      <c r="G164" s="39" t="n"/>
      <c r="H164" s="37" t="n">
        <v>435.096</v>
      </c>
      <c r="I164" s="37" t="n">
        <v>94.68899999999999</v>
      </c>
      <c r="J164" s="37" t="n">
        <v>61.231</v>
      </c>
      <c r="K164" s="37" t="n">
        <v>56.767</v>
      </c>
      <c r="L164" s="37" t="n">
        <v>62.406</v>
      </c>
      <c r="M164" s="37" t="n">
        <v>60.522</v>
      </c>
      <c r="N164" s="37" t="n">
        <v>60.441</v>
      </c>
      <c r="O164" s="37" t="n">
        <v>67.947</v>
      </c>
      <c r="P164" s="37" t="n">
        <v>64.759</v>
      </c>
      <c r="Q164" s="37" t="n">
        <v>69.727</v>
      </c>
      <c r="R164" s="39" t="n"/>
      <c r="S164" s="39" t="n"/>
      <c r="T164" s="39" t="n"/>
      <c r="U164" s="39" t="n"/>
      <c r="V164" s="39" t="n"/>
      <c r="W164" s="39" t="n"/>
      <c r="X164" s="39" t="n"/>
      <c r="Y164" s="39" t="n"/>
      <c r="Z164" s="39" t="n"/>
      <c r="AA164" s="39" t="n"/>
      <c r="AK164" s="37" t="n">
        <v>61.231</v>
      </c>
      <c r="AL164" s="37" t="n">
        <v>60.441</v>
      </c>
      <c r="AM164" s="39" t="n"/>
      <c r="AN164" s="39" t="n"/>
      <c r="AO164" s="39" t="n"/>
      <c r="AP164" s="38">
        <f>AD164</f>
        <v/>
      </c>
      <c r="AQ164" s="38">
        <f>AH164</f>
        <v/>
      </c>
    </row>
    <row r="165">
      <c r="D165" s="9" t="inlineStr">
        <is>
          <t>Marketable investments (2025+)</t>
        </is>
      </c>
      <c r="G165" s="39" t="n"/>
      <c r="H165" s="39" t="n"/>
      <c r="I165" s="39" t="n"/>
      <c r="J165" s="39" t="n"/>
      <c r="K165" s="39" t="n"/>
      <c r="L165" s="39" t="n"/>
      <c r="M165" s="39" t="n"/>
      <c r="N165" s="39" t="n"/>
      <c r="O165" s="39" t="n"/>
      <c r="P165" s="39" t="n"/>
      <c r="Q165" s="39" t="n"/>
      <c r="R165" s="39" t="n"/>
      <c r="S165" s="39" t="n"/>
      <c r="T165" s="39" t="n"/>
      <c r="U165" s="39" t="n"/>
      <c r="V165" s="39" t="n"/>
      <c r="W165" s="39" t="n"/>
      <c r="X165" s="39" t="n"/>
      <c r="Y165" s="37" t="n">
        <v>1093.395</v>
      </c>
      <c r="Z165" s="37" t="n">
        <v>309.765</v>
      </c>
      <c r="AA165" s="37" t="n">
        <v>232.98</v>
      </c>
      <c r="AB165" s="38">
        <f>AA165</f>
        <v/>
      </c>
      <c r="AC165" s="38">
        <f>AB165</f>
        <v/>
      </c>
      <c r="AD165" s="38">
        <f>AC165</f>
        <v/>
      </c>
      <c r="AE165" s="38">
        <f>AD165</f>
        <v/>
      </c>
      <c r="AF165" s="38">
        <f>AE165</f>
        <v/>
      </c>
      <c r="AG165" s="38">
        <f>AF165</f>
        <v/>
      </c>
      <c r="AH165" s="38">
        <f>AG165</f>
        <v/>
      </c>
      <c r="AI165" s="38">
        <f>AH165</f>
        <v/>
      </c>
      <c r="AK165" s="39" t="n"/>
      <c r="AL165" s="39" t="n"/>
      <c r="AM165" s="39" t="n"/>
      <c r="AN165" s="39" t="n"/>
      <c r="AO165" s="37" t="n">
        <v>309.765</v>
      </c>
      <c r="AP165" s="38">
        <f>AD165</f>
        <v/>
      </c>
      <c r="AQ165" s="38">
        <f>AH165</f>
        <v/>
      </c>
      <c r="AR165" s="38">
        <f>AQ165</f>
        <v/>
      </c>
      <c r="AS165" s="38">
        <f>AR165</f>
        <v/>
      </c>
      <c r="AT165" s="38">
        <f>AS165</f>
        <v/>
      </c>
    </row>
    <row r="166">
      <c r="D166" s="9" t="inlineStr">
        <is>
          <t>Prepaid expenses and other current assets (2021-2023)</t>
        </is>
      </c>
      <c r="G166" s="37" t="n">
        <v>55.662</v>
      </c>
      <c r="H166" s="37" t="n">
        <v>114.751</v>
      </c>
      <c r="I166" s="37" t="n">
        <v>105.165</v>
      </c>
      <c r="J166" s="37" t="n">
        <v>135.849</v>
      </c>
      <c r="K166" s="37" t="n">
        <v>191.068</v>
      </c>
      <c r="L166" s="37" t="n">
        <v>146.463</v>
      </c>
      <c r="M166" s="37" t="n">
        <v>277.044</v>
      </c>
      <c r="N166" s="37" t="n">
        <v>217.048</v>
      </c>
      <c r="O166" s="37" t="n">
        <v>219.075</v>
      </c>
      <c r="P166" s="37" t="n">
        <v>175.399</v>
      </c>
      <c r="Q166" s="37" t="n">
        <v>157.714</v>
      </c>
      <c r="R166" s="39" t="n"/>
      <c r="S166" s="39" t="n"/>
      <c r="T166" s="39" t="n"/>
      <c r="U166" s="39" t="n"/>
      <c r="V166" s="39" t="n"/>
      <c r="W166" s="39" t="n"/>
      <c r="X166" s="39" t="n"/>
      <c r="Y166" s="39" t="n"/>
      <c r="Z166" s="39" t="n"/>
      <c r="AA166" s="39" t="n"/>
      <c r="AK166" s="37" t="n">
        <v>135.849</v>
      </c>
      <c r="AL166" s="37" t="n">
        <v>217.048</v>
      </c>
      <c r="AM166" s="39" t="n"/>
      <c r="AN166" s="39" t="n"/>
      <c r="AO166" s="39" t="n"/>
      <c r="AP166" s="38">
        <f>AD166</f>
        <v/>
      </c>
      <c r="AQ166" s="38">
        <f>AH166</f>
        <v/>
      </c>
    </row>
    <row r="167">
      <c r="D167" s="9" t="inlineStr">
        <is>
          <t>Other current assets (2024+)</t>
        </is>
      </c>
      <c r="G167" s="39" t="n"/>
      <c r="H167" s="39" t="n"/>
      <c r="I167" s="39" t="n"/>
      <c r="J167" s="39" t="n"/>
      <c r="K167" s="39" t="n"/>
      <c r="L167" s="39" t="n"/>
      <c r="M167" s="39" t="n"/>
      <c r="N167" s="39" t="n"/>
      <c r="O167" s="39" t="n"/>
      <c r="P167" s="39" t="n"/>
      <c r="Q167" s="39" t="n"/>
      <c r="R167" s="37" t="n">
        <v>212.54</v>
      </c>
      <c r="S167" s="37" t="n">
        <v>379.537</v>
      </c>
      <c r="T167" s="37" t="n">
        <v>253.226</v>
      </c>
      <c r="U167" s="37" t="n">
        <v>255.975</v>
      </c>
      <c r="V167" s="37" t="n">
        <v>277.536</v>
      </c>
      <c r="W167" s="37" t="n">
        <v>151.977</v>
      </c>
      <c r="X167" s="37" t="n">
        <v>279.23</v>
      </c>
      <c r="Y167" s="37" t="n">
        <v>184.16</v>
      </c>
      <c r="Z167" s="37" t="n">
        <v>187.164</v>
      </c>
      <c r="AA167" s="37" t="n">
        <v>250.743</v>
      </c>
      <c r="AB167" s="38">
        <f>AB251*AB32</f>
        <v/>
      </c>
      <c r="AC167" s="38">
        <f>AC251*AC32</f>
        <v/>
      </c>
      <c r="AD167" s="38">
        <f>AD251*AD32</f>
        <v/>
      </c>
      <c r="AE167" s="38">
        <f>AE251*AE32</f>
        <v/>
      </c>
      <c r="AF167" s="38">
        <f>AF251*AF32</f>
        <v/>
      </c>
      <c r="AG167" s="38">
        <f>AG251*AG32</f>
        <v/>
      </c>
      <c r="AH167" s="38">
        <f>AH251*AH32</f>
        <v/>
      </c>
      <c r="AI167" s="38">
        <f>AI251*AI32</f>
        <v/>
      </c>
      <c r="AK167" s="39" t="n"/>
      <c r="AL167" s="39" t="n"/>
      <c r="AM167" s="37" t="n">
        <v>212.54</v>
      </c>
      <c r="AN167" s="37" t="n">
        <v>277.536</v>
      </c>
      <c r="AO167" s="37" t="n">
        <v>187.164</v>
      </c>
      <c r="AP167" s="38">
        <f>AD167</f>
        <v/>
      </c>
      <c r="AQ167" s="38">
        <f>AH167</f>
        <v/>
      </c>
      <c r="AR167" s="38">
        <f>AR251*AR32/4</f>
        <v/>
      </c>
      <c r="AS167" s="38">
        <f>AS251*AS32/4</f>
        <v/>
      </c>
      <c r="AT167" s="38">
        <f>AT251*AT32/4</f>
        <v/>
      </c>
    </row>
    <row r="168">
      <c r="A168" s="17" t="inlineStr">
        <is>
          <t>x</t>
        </is>
      </c>
      <c r="C168" s="13" t="inlineStr">
        <is>
          <t>Total Current Assets</t>
        </is>
      </c>
      <c r="G168" s="40">
        <f>SUM(G154:G167)</f>
        <v/>
      </c>
      <c r="H168" s="40">
        <f>SUM(H154:H167)</f>
        <v/>
      </c>
      <c r="I168" s="40">
        <f>SUM(I154:I167)</f>
        <v/>
      </c>
      <c r="J168" s="40">
        <f>SUM(J154:J167)</f>
        <v/>
      </c>
      <c r="K168" s="40">
        <f>SUM(K154:K167)</f>
        <v/>
      </c>
      <c r="L168" s="40">
        <f>SUM(L154:L167)</f>
        <v/>
      </c>
      <c r="M168" s="40">
        <f>SUM(M154:M167)</f>
        <v/>
      </c>
      <c r="N168" s="40">
        <f>SUM(N154:N167)</f>
        <v/>
      </c>
      <c r="O168" s="40">
        <f>SUM(O154:O167)</f>
        <v/>
      </c>
      <c r="P168" s="40">
        <f>SUM(P154:P167)</f>
        <v/>
      </c>
      <c r="Q168" s="40">
        <f>SUM(Q154:Q167)</f>
        <v/>
      </c>
      <c r="R168" s="40">
        <f>SUM(R154:R167)</f>
        <v/>
      </c>
      <c r="S168" s="40">
        <f>SUM(S154:S167)</f>
        <v/>
      </c>
      <c r="T168" s="40">
        <f>SUM(T154:T167)</f>
        <v/>
      </c>
      <c r="U168" s="40">
        <f>SUM(U154:U167)</f>
        <v/>
      </c>
      <c r="V168" s="40">
        <f>SUM(V154:V167)</f>
        <v/>
      </c>
      <c r="W168" s="40">
        <f>SUM(W154:W167)</f>
        <v/>
      </c>
      <c r="X168" s="40">
        <f>SUM(X154:X167)</f>
        <v/>
      </c>
      <c r="Y168" s="40">
        <f>SUM(Y154:Y167)</f>
        <v/>
      </c>
      <c r="Z168" s="40">
        <f>SUM(Z154:Z167)</f>
        <v/>
      </c>
      <c r="AA168" s="40">
        <f>SUM(AA154:AA167)</f>
        <v/>
      </c>
      <c r="AB168" s="40">
        <f>SUM(AB154:AB167)</f>
        <v/>
      </c>
      <c r="AC168" s="40">
        <f>SUM(AC154:AC167)</f>
        <v/>
      </c>
      <c r="AD168" s="40">
        <f>SUM(AD154:AD167)</f>
        <v/>
      </c>
      <c r="AE168" s="40">
        <f>SUM(AE154:AE167)</f>
        <v/>
      </c>
      <c r="AF168" s="40">
        <f>SUM(AF154:AF167)</f>
        <v/>
      </c>
      <c r="AG168" s="40">
        <f>SUM(AG154:AG167)</f>
        <v/>
      </c>
      <c r="AH168" s="40">
        <f>SUM(AH154:AH167)</f>
        <v/>
      </c>
      <c r="AI168" s="40">
        <f>SUM(AI154:AI167)</f>
        <v/>
      </c>
      <c r="AK168" s="40">
        <f>SUM(AK154:AK167)</f>
        <v/>
      </c>
      <c r="AL168" s="40">
        <f>SUM(AL154:AL167)</f>
        <v/>
      </c>
      <c r="AM168" s="40">
        <f>SUM(AM154:AM167)</f>
        <v/>
      </c>
      <c r="AN168" s="40">
        <f>SUM(AN154:AN167)</f>
        <v/>
      </c>
      <c r="AO168" s="40">
        <f>SUM(AO154:AO167)</f>
        <v/>
      </c>
      <c r="AP168" s="40">
        <f>AD168</f>
        <v/>
      </c>
      <c r="AQ168" s="40">
        <f>AH168</f>
        <v/>
      </c>
      <c r="AR168" s="40">
        <f>SUM(AR154:AR167)</f>
        <v/>
      </c>
      <c r="AS168" s="40">
        <f>SUM(AS154:AS167)</f>
        <v/>
      </c>
      <c r="AT168" s="40">
        <f>SUM(AT154:AT167)</f>
        <v/>
      </c>
    </row>
    <row r="169">
      <c r="D169" s="8" t="inlineStr">
        <is>
          <t>Reconciliation: variance vs. as-reported</t>
        </is>
      </c>
      <c r="G169" s="41">
        <f>IF(_reported!G20="","",G168-_reported!G20)</f>
        <v/>
      </c>
      <c r="H169" s="41">
        <f>IF(_reported!H20="","",H168-_reported!H20)</f>
        <v/>
      </c>
      <c r="I169" s="41">
        <f>IF(_reported!I20="","",I168-_reported!I20)</f>
        <v/>
      </c>
      <c r="J169" s="41">
        <f>IF(_reported!J20="","",J168-_reported!J20)</f>
        <v/>
      </c>
      <c r="K169" s="41">
        <f>IF(_reported!K20="","",K168-_reported!K20)</f>
        <v/>
      </c>
      <c r="L169" s="41">
        <f>IF(_reported!L20="","",L168-_reported!L20)</f>
        <v/>
      </c>
      <c r="M169" s="41">
        <f>IF(_reported!M20="","",M168-_reported!M20)</f>
        <v/>
      </c>
      <c r="N169" s="41">
        <f>IF(_reported!N20="","",N168-_reported!N20)</f>
        <v/>
      </c>
      <c r="O169" s="41">
        <f>IF(_reported!O20="","",O168-_reported!O20)</f>
        <v/>
      </c>
      <c r="P169" s="41">
        <f>IF(_reported!P20="","",P168-_reported!P20)</f>
        <v/>
      </c>
      <c r="Q169" s="41">
        <f>IF(_reported!Q20="","",Q168-_reported!Q20)</f>
        <v/>
      </c>
      <c r="R169" s="41">
        <f>IF(_reported!R20="","",R168-_reported!R20)</f>
        <v/>
      </c>
      <c r="S169" s="41">
        <f>IF(_reported!S20="","",S168-_reported!S20)</f>
        <v/>
      </c>
      <c r="T169" s="41">
        <f>IF(_reported!T20="","",T168-_reported!T20)</f>
        <v/>
      </c>
      <c r="U169" s="41">
        <f>IF(_reported!U20="","",U168-_reported!U20)</f>
        <v/>
      </c>
      <c r="V169" s="41">
        <f>IF(_reported!V20="","",V168-_reported!V20)</f>
        <v/>
      </c>
      <c r="W169" s="41">
        <f>IF(_reported!W20="","",W168-_reported!W20)</f>
        <v/>
      </c>
      <c r="X169" s="41">
        <f>IF(_reported!X20="","",X168-_reported!X20)</f>
        <v/>
      </c>
      <c r="Y169" s="41">
        <f>IF(_reported!Y20="","",Y168-_reported!Y20)</f>
        <v/>
      </c>
      <c r="Z169" s="41">
        <f>IF(_reported!Z20="","",Z168-_reported!Z20)</f>
        <v/>
      </c>
      <c r="AA169" s="41">
        <f>IF(_reported!AA20="","",AA168-_reported!AA20)</f>
        <v/>
      </c>
      <c r="AB169" s="41">
        <f>IF(_reported!AB20="","",AB168-_reported!AB20)</f>
        <v/>
      </c>
      <c r="AC169" s="41">
        <f>IF(_reported!AC20="","",AC168-_reported!AC20)</f>
        <v/>
      </c>
      <c r="AD169" s="41">
        <f>IF(_reported!AD20="","",AD168-_reported!AD20)</f>
        <v/>
      </c>
      <c r="AE169" s="41">
        <f>IF(_reported!AE20="","",AE168-_reported!AE20)</f>
        <v/>
      </c>
      <c r="AF169" s="41">
        <f>IF(_reported!AF20="","",AF168-_reported!AF20)</f>
        <v/>
      </c>
      <c r="AG169" s="41">
        <f>IF(_reported!AG20="","",AG168-_reported!AG20)</f>
        <v/>
      </c>
      <c r="AH169" s="41">
        <f>IF(_reported!AH20="","",AH168-_reported!AH20)</f>
        <v/>
      </c>
      <c r="AI169" s="41">
        <f>IF(_reported!AI20="","",AI168-_reported!AI20)</f>
        <v/>
      </c>
      <c r="AK169" s="41">
        <f>IF(_reported!AK20="","",AK168-_reported!AK20)</f>
        <v/>
      </c>
      <c r="AL169" s="41">
        <f>IF(_reported!AL20="","",AL168-_reported!AL20)</f>
        <v/>
      </c>
      <c r="AM169" s="41">
        <f>IF(_reported!AM20="","",AM168-_reported!AM20)</f>
        <v/>
      </c>
      <c r="AN169" s="41">
        <f>IF(_reported!AN20="","",AN168-_reported!AN20)</f>
        <v/>
      </c>
      <c r="AO169" s="41">
        <f>IF(_reported!AO20="","",AO168-_reported!AO20)</f>
        <v/>
      </c>
      <c r="AP169" s="42">
        <f>AA169+AB169+AC169+AD169</f>
        <v/>
      </c>
      <c r="AQ169" s="42">
        <f>AE169+AF169+AG169+AH169</f>
        <v/>
      </c>
      <c r="AR169" s="41">
        <f>IF(_reported!AR20="","",AR168-_reported!AR20)</f>
        <v/>
      </c>
      <c r="AS169" s="41">
        <f>IF(_reported!AS20="","",AS168-_reported!AS20)</f>
        <v/>
      </c>
      <c r="AT169" s="41">
        <f>IF(_reported!AT20="","",AT168-_reported!AT20)</f>
        <v/>
      </c>
    </row>
    <row r="170">
      <c r="D170" s="9" t="inlineStr">
        <is>
          <t>Crypto assets held (pre-ASU 2023-08)</t>
        </is>
      </c>
      <c r="G170" s="37" t="n">
        <v>651.356</v>
      </c>
      <c r="H170" s="37" t="n">
        <v>585.846</v>
      </c>
      <c r="I170" s="37" t="n">
        <v>833.763</v>
      </c>
      <c r="J170" s="37" t="n">
        <v>988.193</v>
      </c>
      <c r="K170" s="37" t="n">
        <v>1333.333</v>
      </c>
      <c r="L170" s="37" t="n">
        <v>539.683</v>
      </c>
      <c r="M170" s="37" t="n">
        <v>623.073</v>
      </c>
      <c r="N170" s="37" t="n">
        <v>424.393</v>
      </c>
      <c r="O170" s="37" t="n">
        <v>514.502</v>
      </c>
      <c r="P170" s="37" t="n">
        <v>485.347</v>
      </c>
      <c r="Q170" s="37" t="n">
        <v>455.986</v>
      </c>
      <c r="R170" s="39" t="n"/>
      <c r="S170" s="39" t="n"/>
      <c r="T170" s="39" t="n"/>
      <c r="U170" s="39" t="n"/>
      <c r="V170" s="39" t="n"/>
      <c r="W170" s="39" t="n"/>
      <c r="X170" s="39" t="n"/>
      <c r="Y170" s="39" t="n"/>
      <c r="Z170" s="39" t="n"/>
      <c r="AA170" s="39" t="n"/>
      <c r="AK170" s="37" t="n">
        <v>988.193</v>
      </c>
      <c r="AL170" s="37" t="n">
        <v>424.393</v>
      </c>
      <c r="AM170" s="39" t="n"/>
      <c r="AN170" s="39" t="n"/>
      <c r="AO170" s="39" t="n"/>
      <c r="AP170" s="38">
        <f>AD170</f>
        <v/>
      </c>
      <c r="AQ170" s="38">
        <f>AH170</f>
        <v/>
      </c>
    </row>
    <row r="171">
      <c r="D171" s="9" t="inlineStr">
        <is>
          <t>Crypto assets held for investment (2024+)</t>
        </is>
      </c>
      <c r="G171" s="39" t="n"/>
      <c r="H171" s="39" t="n"/>
      <c r="I171" s="39" t="n"/>
      <c r="J171" s="39" t="n"/>
      <c r="K171" s="39" t="n"/>
      <c r="L171" s="39" t="n"/>
      <c r="M171" s="39" t="n"/>
      <c r="N171" s="39" t="n"/>
      <c r="O171" s="39" t="n"/>
      <c r="P171" s="39" t="n"/>
      <c r="Q171" s="39" t="n"/>
      <c r="R171" s="37" t="n">
        <v>330.61</v>
      </c>
      <c r="S171" s="37" t="n">
        <v>1522.328</v>
      </c>
      <c r="T171" s="37" t="n">
        <v>1234.158</v>
      </c>
      <c r="U171" s="37" t="n">
        <v>1260.718</v>
      </c>
      <c r="V171" s="37" t="n">
        <v>1552.995</v>
      </c>
      <c r="W171" s="37" t="n">
        <v>1268.001</v>
      </c>
      <c r="X171" s="37" t="n">
        <v>1838.887</v>
      </c>
      <c r="Y171" s="37" t="n">
        <v>2597.277</v>
      </c>
      <c r="Z171" s="37" t="n">
        <v>1998.871</v>
      </c>
      <c r="AA171" s="37" t="n">
        <v>1601.231</v>
      </c>
      <c r="AB171" s="38">
        <f>AA171</f>
        <v/>
      </c>
      <c r="AC171" s="38">
        <f>AB171</f>
        <v/>
      </c>
      <c r="AD171" s="38">
        <f>AC171</f>
        <v/>
      </c>
      <c r="AE171" s="38">
        <f>AD171</f>
        <v/>
      </c>
      <c r="AF171" s="38">
        <f>AE171</f>
        <v/>
      </c>
      <c r="AG171" s="38">
        <f>AF171</f>
        <v/>
      </c>
      <c r="AH171" s="38">
        <f>AG171</f>
        <v/>
      </c>
      <c r="AI171" s="38">
        <f>AH171</f>
        <v/>
      </c>
      <c r="AK171" s="39" t="n"/>
      <c r="AL171" s="39" t="n"/>
      <c r="AM171" s="37" t="n">
        <v>330.61</v>
      </c>
      <c r="AN171" s="37" t="n">
        <v>1552.995</v>
      </c>
      <c r="AO171" s="37" t="n">
        <v>1998.871</v>
      </c>
      <c r="AP171" s="38">
        <f>AD171</f>
        <v/>
      </c>
      <c r="AQ171" s="38">
        <f>AH171</f>
        <v/>
      </c>
      <c r="AR171" s="38">
        <f>AQ171</f>
        <v/>
      </c>
      <c r="AS171" s="38">
        <f>AR171</f>
        <v/>
      </c>
      <c r="AT171" s="38">
        <f>AS171</f>
        <v/>
      </c>
    </row>
    <row r="172">
      <c r="D172" s="9" t="inlineStr">
        <is>
          <t>Strategic investments (2025+)</t>
        </is>
      </c>
      <c r="G172" s="39" t="n"/>
      <c r="H172" s="39" t="n"/>
      <c r="I172" s="39" t="n"/>
      <c r="J172" s="39" t="n"/>
      <c r="K172" s="39" t="n"/>
      <c r="L172" s="39" t="n"/>
      <c r="M172" s="39" t="n"/>
      <c r="N172" s="39" t="n"/>
      <c r="O172" s="39" t="n"/>
      <c r="P172" s="39" t="n"/>
      <c r="Q172" s="39" t="n"/>
      <c r="R172" s="39" t="n"/>
      <c r="S172" s="39" t="n"/>
      <c r="T172" s="39" t="n"/>
      <c r="U172" s="39" t="n"/>
      <c r="V172" s="39" t="n"/>
      <c r="W172" s="39" t="n"/>
      <c r="X172" s="37" t="n">
        <v>1933.843</v>
      </c>
      <c r="Y172" s="37" t="n">
        <v>401.728</v>
      </c>
      <c r="Z172" s="37" t="n">
        <v>622.985</v>
      </c>
      <c r="AA172" s="37" t="n">
        <v>832.42</v>
      </c>
      <c r="AB172" s="38">
        <f>AA172</f>
        <v/>
      </c>
      <c r="AC172" s="38">
        <f>AB172</f>
        <v/>
      </c>
      <c r="AD172" s="38">
        <f>AC172</f>
        <v/>
      </c>
      <c r="AE172" s="38">
        <f>AD172</f>
        <v/>
      </c>
      <c r="AF172" s="38">
        <f>AE172</f>
        <v/>
      </c>
      <c r="AG172" s="38">
        <f>AF172</f>
        <v/>
      </c>
      <c r="AH172" s="38">
        <f>AG172</f>
        <v/>
      </c>
      <c r="AI172" s="38">
        <f>AH172</f>
        <v/>
      </c>
      <c r="AK172" s="39" t="n"/>
      <c r="AL172" s="39" t="n"/>
      <c r="AM172" s="39" t="n"/>
      <c r="AN172" s="39" t="n"/>
      <c r="AO172" s="37" t="n">
        <v>622.985</v>
      </c>
      <c r="AP172" s="38">
        <f>AD172</f>
        <v/>
      </c>
      <c r="AQ172" s="38">
        <f>AH172</f>
        <v/>
      </c>
      <c r="AR172" s="38">
        <f>AQ172</f>
        <v/>
      </c>
      <c r="AS172" s="38">
        <f>AR172</f>
        <v/>
      </c>
      <c r="AT172" s="38">
        <f>AS172</f>
        <v/>
      </c>
    </row>
    <row r="173">
      <c r="D173" s="9" t="inlineStr">
        <is>
          <t>Deferred tax assets (2023+)</t>
        </is>
      </c>
      <c r="G173" s="39" t="n"/>
      <c r="H173" s="39" t="n"/>
      <c r="I173" s="39" t="n"/>
      <c r="J173" s="39" t="n"/>
      <c r="K173" s="39" t="n"/>
      <c r="L173" s="39" t="n"/>
      <c r="M173" s="39" t="n"/>
      <c r="N173" s="37" t="n">
        <v>1046.791</v>
      </c>
      <c r="O173" s="39" t="n"/>
      <c r="P173" s="39" t="n"/>
      <c r="Q173" s="39" t="n"/>
      <c r="R173" s="37" t="n">
        <v>1272.233</v>
      </c>
      <c r="S173" s="37" t="n">
        <v>879.671</v>
      </c>
      <c r="T173" s="37" t="n">
        <v>1010.154</v>
      </c>
      <c r="U173" s="37" t="n">
        <v>1032.959</v>
      </c>
      <c r="V173" s="37" t="n">
        <v>941.298</v>
      </c>
      <c r="W173" s="37" t="n">
        <v>995.529</v>
      </c>
      <c r="X173" s="37" t="n">
        <v>541.354</v>
      </c>
      <c r="Y173" s="37" t="n">
        <v>324.096</v>
      </c>
      <c r="Z173" s="37" t="n">
        <v>570.819</v>
      </c>
      <c r="AA173" s="37" t="n">
        <v>647.664</v>
      </c>
      <c r="AB173" s="38">
        <f>AA173</f>
        <v/>
      </c>
      <c r="AC173" s="38">
        <f>AB173</f>
        <v/>
      </c>
      <c r="AD173" s="38">
        <f>AC173</f>
        <v/>
      </c>
      <c r="AE173" s="38">
        <f>AD173</f>
        <v/>
      </c>
      <c r="AF173" s="38">
        <f>AE173</f>
        <v/>
      </c>
      <c r="AG173" s="38">
        <f>AF173</f>
        <v/>
      </c>
      <c r="AH173" s="38">
        <f>AG173</f>
        <v/>
      </c>
      <c r="AI173" s="38">
        <f>AH173</f>
        <v/>
      </c>
      <c r="AK173" s="39" t="n"/>
      <c r="AL173" s="37" t="n">
        <v>1046.791</v>
      </c>
      <c r="AM173" s="37" t="n">
        <v>1272.233</v>
      </c>
      <c r="AN173" s="37" t="n">
        <v>941.298</v>
      </c>
      <c r="AO173" s="37" t="n">
        <v>570.819</v>
      </c>
      <c r="AP173" s="38">
        <f>AD173</f>
        <v/>
      </c>
      <c r="AQ173" s="38">
        <f>AH173</f>
        <v/>
      </c>
      <c r="AR173" s="38">
        <f>AQ173</f>
        <v/>
      </c>
      <c r="AS173" s="38">
        <f>AR173</f>
        <v/>
      </c>
      <c r="AT173" s="38">
        <f>AS173</f>
        <v/>
      </c>
    </row>
    <row r="174">
      <c r="D174" s="9" t="inlineStr">
        <is>
          <t>Lease right-of-use assets (2021-2023)</t>
        </is>
      </c>
      <c r="G174" s="37" t="n">
        <v>110.791</v>
      </c>
      <c r="H174" s="37" t="n">
        <v>105.296</v>
      </c>
      <c r="I174" s="37" t="n">
        <v>105.583</v>
      </c>
      <c r="J174" s="37" t="n">
        <v>98.38500000000001</v>
      </c>
      <c r="K174" s="37" t="n">
        <v>91.431</v>
      </c>
      <c r="L174" s="37" t="n">
        <v>85.97199999999999</v>
      </c>
      <c r="M174" s="37" t="n">
        <v>76.465</v>
      </c>
      <c r="N174" s="37" t="n">
        <v>69.357</v>
      </c>
      <c r="O174" s="37" t="n">
        <v>38.864</v>
      </c>
      <c r="P174" s="37" t="n">
        <v>18.21</v>
      </c>
      <c r="Q174" s="37" t="n">
        <v>15.412</v>
      </c>
      <c r="R174" s="39" t="n"/>
      <c r="S174" s="39" t="n"/>
      <c r="T174" s="39" t="n"/>
      <c r="U174" s="39" t="n"/>
      <c r="V174" s="39" t="n"/>
      <c r="W174" s="39" t="n"/>
      <c r="X174" s="39" t="n"/>
      <c r="Y174" s="39" t="n"/>
      <c r="Z174" s="39" t="n"/>
      <c r="AA174" s="39" t="n"/>
      <c r="AK174" s="37" t="n">
        <v>98.38500000000001</v>
      </c>
      <c r="AL174" s="37" t="n">
        <v>69.357</v>
      </c>
      <c r="AM174" s="39" t="n"/>
      <c r="AN174" s="39" t="n"/>
      <c r="AO174" s="39" t="n"/>
      <c r="AP174" s="38">
        <f>AD174</f>
        <v/>
      </c>
      <c r="AQ174" s="38">
        <f>AH174</f>
        <v/>
      </c>
    </row>
    <row r="175">
      <c r="D175" s="9" t="inlineStr">
        <is>
          <t>Property / Software and equipment, net</t>
        </is>
      </c>
      <c r="G175" s="37" t="n">
        <v>50.331</v>
      </c>
      <c r="H175" s="37" t="n">
        <v>52.175</v>
      </c>
      <c r="I175" s="37" t="n">
        <v>55.632</v>
      </c>
      <c r="J175" s="37" t="n">
        <v>59.23</v>
      </c>
      <c r="K175" s="37" t="n">
        <v>65.861</v>
      </c>
      <c r="L175" s="37" t="n">
        <v>142.209</v>
      </c>
      <c r="M175" s="37" t="n">
        <v>170.922</v>
      </c>
      <c r="N175" s="37" t="n">
        <v>171.853</v>
      </c>
      <c r="O175" s="37" t="n">
        <v>172.843</v>
      </c>
      <c r="P175" s="37" t="n">
        <v>186.046</v>
      </c>
      <c r="Q175" s="37" t="n">
        <v>202.274</v>
      </c>
      <c r="R175" s="37" t="n">
        <v>192.55</v>
      </c>
      <c r="S175" s="39" t="n"/>
      <c r="T175" s="39" t="n"/>
      <c r="U175" s="39" t="n"/>
      <c r="V175" s="37" t="n">
        <v>200.08</v>
      </c>
      <c r="W175" s="39" t="n"/>
      <c r="X175" s="39" t="n"/>
      <c r="Y175" s="39" t="n"/>
      <c r="Z175" s="37" t="n">
        <v>264.573</v>
      </c>
      <c r="AA175" s="39" t="n"/>
      <c r="AB175" s="38">
        <f>AA175+AB254*AB32-AB255*AA175</f>
        <v/>
      </c>
      <c r="AC175" s="38">
        <f>AB175+AC254*AC32-AC255*AB175</f>
        <v/>
      </c>
      <c r="AD175" s="38">
        <f>AC175+AD254*AD32-AD255*AC175</f>
        <v/>
      </c>
      <c r="AE175" s="38">
        <f>AD175+AE254*AE32-AE255*AD175</f>
        <v/>
      </c>
      <c r="AF175" s="38">
        <f>AE175+AF254*AF32-AF255*AE175</f>
        <v/>
      </c>
      <c r="AG175" s="38">
        <f>AF175+AG254*AG32-AG255*AF175</f>
        <v/>
      </c>
      <c r="AH175" s="38">
        <f>AG175+AH254*AH32-AH255*AG175</f>
        <v/>
      </c>
      <c r="AI175" s="38">
        <f>AH175+AI254*AI32-AI255*AH175</f>
        <v/>
      </c>
      <c r="AK175" s="37" t="n">
        <v>59.23</v>
      </c>
      <c r="AL175" s="37" t="n">
        <v>171.853</v>
      </c>
      <c r="AM175" s="37" t="n">
        <v>192.55</v>
      </c>
      <c r="AN175" s="37" t="n">
        <v>200.08</v>
      </c>
      <c r="AO175" s="37" t="n">
        <v>264.573</v>
      </c>
      <c r="AP175" s="38">
        <f>AD175</f>
        <v/>
      </c>
      <c r="AQ175" s="38">
        <f>AH175</f>
        <v/>
      </c>
      <c r="AR175" s="38">
        <f>AQ175+AR254*AR32-AR255*AQ175</f>
        <v/>
      </c>
      <c r="AS175" s="38">
        <f>AR175+AS254*AS32-AS255*AR175</f>
        <v/>
      </c>
      <c r="AT175" s="38">
        <f>AS175+AT254*AT32-AT255*AS175</f>
        <v/>
      </c>
    </row>
    <row r="176">
      <c r="D176" s="9" t="inlineStr">
        <is>
          <t>Goodwill</t>
        </is>
      </c>
      <c r="G176" s="37" t="n">
        <v>481.379</v>
      </c>
      <c r="H176" s="37" t="n">
        <v>501.259</v>
      </c>
      <c r="I176" s="37" t="n">
        <v>567.42</v>
      </c>
      <c r="J176" s="37" t="n">
        <v>625.758</v>
      </c>
      <c r="K176" s="37" t="n">
        <v>1080.176</v>
      </c>
      <c r="L176" s="37" t="n">
        <v>1073.906</v>
      </c>
      <c r="M176" s="37" t="n">
        <v>1073.906</v>
      </c>
      <c r="N176" s="37" t="n">
        <v>1073.906</v>
      </c>
      <c r="O176" s="37" t="n">
        <v>1139.67</v>
      </c>
      <c r="P176" s="37" t="n">
        <v>1139.67</v>
      </c>
      <c r="Q176" s="37" t="n">
        <v>1139.67</v>
      </c>
      <c r="R176" s="37" t="n">
        <v>1139.67</v>
      </c>
      <c r="S176" s="37" t="n">
        <v>1139.67</v>
      </c>
      <c r="T176" s="37" t="n">
        <v>1139.67</v>
      </c>
      <c r="U176" s="37" t="n">
        <v>1139.67</v>
      </c>
      <c r="V176" s="37" t="n">
        <v>1139.67</v>
      </c>
      <c r="W176" s="37" t="n">
        <v>1153.621</v>
      </c>
      <c r="X176" s="37" t="n">
        <v>1153.621</v>
      </c>
      <c r="Y176" s="37" t="n">
        <v>4004.112</v>
      </c>
      <c r="Z176" s="37" t="n">
        <v>4168.967</v>
      </c>
      <c r="AA176" s="37" t="n">
        <v>4208.389</v>
      </c>
      <c r="AB176" s="38">
        <f>AA176</f>
        <v/>
      </c>
      <c r="AC176" s="38">
        <f>AB176</f>
        <v/>
      </c>
      <c r="AD176" s="38">
        <f>AC176</f>
        <v/>
      </c>
      <c r="AE176" s="38">
        <f>AD176</f>
        <v/>
      </c>
      <c r="AF176" s="38">
        <f>AE176</f>
        <v/>
      </c>
      <c r="AG176" s="38">
        <f>AF176</f>
        <v/>
      </c>
      <c r="AH176" s="38">
        <f>AG176</f>
        <v/>
      </c>
      <c r="AI176" s="38">
        <f>AH176</f>
        <v/>
      </c>
      <c r="AK176" s="37" t="n">
        <v>625.758</v>
      </c>
      <c r="AL176" s="37" t="n">
        <v>1073.906</v>
      </c>
      <c r="AM176" s="37" t="n">
        <v>1139.67</v>
      </c>
      <c r="AN176" s="37" t="n">
        <v>1139.67</v>
      </c>
      <c r="AO176" s="37" t="n">
        <v>4168.967</v>
      </c>
      <c r="AP176" s="38">
        <f>AD176</f>
        <v/>
      </c>
      <c r="AQ176" s="38">
        <f>AH176</f>
        <v/>
      </c>
      <c r="AR176" s="38">
        <f>AQ176</f>
        <v/>
      </c>
      <c r="AS176" s="38">
        <f>AR176</f>
        <v/>
      </c>
      <c r="AT176" s="38">
        <f>AS176</f>
        <v/>
      </c>
    </row>
    <row r="177">
      <c r="D177" s="9" t="inlineStr">
        <is>
          <t>Intangible assets, net</t>
        </is>
      </c>
      <c r="G177" s="37" t="n">
        <v>93.032</v>
      </c>
      <c r="H177" s="37" t="n">
        <v>119.889</v>
      </c>
      <c r="I177" s="37" t="n">
        <v>142.183</v>
      </c>
      <c r="J177" s="37" t="n">
        <v>176.689</v>
      </c>
      <c r="K177" s="37" t="n">
        <v>219.128</v>
      </c>
      <c r="L177" s="37" t="n">
        <v>189.508</v>
      </c>
      <c r="M177" s="37" t="n">
        <v>161.669</v>
      </c>
      <c r="N177" s="37" t="n">
        <v>135.429</v>
      </c>
      <c r="O177" s="37" t="n">
        <v>129.692</v>
      </c>
      <c r="P177" s="37" t="n">
        <v>108.134</v>
      </c>
      <c r="Q177" s="37" t="n">
        <v>94.935</v>
      </c>
      <c r="R177" s="37" t="n">
        <v>86.422</v>
      </c>
      <c r="S177" s="39" t="n"/>
      <c r="T177" s="39" t="n"/>
      <c r="U177" s="39" t="n"/>
      <c r="V177" s="37" t="n">
        <v>46.804</v>
      </c>
      <c r="W177" s="39" t="n"/>
      <c r="X177" s="39" t="n"/>
      <c r="Y177" s="37" t="n">
        <v>1417.823</v>
      </c>
      <c r="Z177" s="37" t="n">
        <v>1397.794</v>
      </c>
      <c r="AA177" s="37" t="n">
        <v>1364.983</v>
      </c>
      <c r="AB177" s="38">
        <f>AA177*(1-AB256)</f>
        <v/>
      </c>
      <c r="AC177" s="38">
        <f>AB177*(1-AC256)</f>
        <v/>
      </c>
      <c r="AD177" s="38">
        <f>AC177*(1-AD256)</f>
        <v/>
      </c>
      <c r="AE177" s="38">
        <f>AD177*(1-AE256)</f>
        <v/>
      </c>
      <c r="AF177" s="38">
        <f>AE177*(1-AF256)</f>
        <v/>
      </c>
      <c r="AG177" s="38">
        <f>AF177*(1-AG256)</f>
        <v/>
      </c>
      <c r="AH177" s="38">
        <f>AG177*(1-AH256)</f>
        <v/>
      </c>
      <c r="AI177" s="38">
        <f>AH177*(1-AI256)</f>
        <v/>
      </c>
      <c r="AK177" s="37" t="n">
        <v>176.689</v>
      </c>
      <c r="AL177" s="37" t="n">
        <v>135.429</v>
      </c>
      <c r="AM177" s="37" t="n">
        <v>86.422</v>
      </c>
      <c r="AN177" s="37" t="n">
        <v>46.804</v>
      </c>
      <c r="AO177" s="37" t="n">
        <v>1397.794</v>
      </c>
      <c r="AP177" s="38">
        <f>AD177</f>
        <v/>
      </c>
      <c r="AQ177" s="38">
        <f>AH177</f>
        <v/>
      </c>
      <c r="AR177" s="38">
        <f>AQ177*(1-AR256)</f>
        <v/>
      </c>
      <c r="AS177" s="38">
        <f>AR177*(1-AS256)</f>
        <v/>
      </c>
      <c r="AT177" s="38">
        <f>AS177*(1-AT256)</f>
        <v/>
      </c>
    </row>
    <row r="178">
      <c r="D178" s="9" t="inlineStr">
        <is>
          <t>Other non-current assets</t>
        </is>
      </c>
      <c r="G178" s="37" t="n">
        <v>141.68</v>
      </c>
      <c r="H178" s="37" t="n">
        <v>187.688</v>
      </c>
      <c r="I178" s="37" t="n">
        <v>879.973</v>
      </c>
      <c r="J178" s="37" t="n">
        <v>952.307</v>
      </c>
      <c r="K178" s="37" t="n">
        <v>1164.613</v>
      </c>
      <c r="L178" s="37" t="n">
        <v>1274.715</v>
      </c>
      <c r="M178" s="37" t="n">
        <v>1382.361</v>
      </c>
      <c r="N178" s="37" t="n">
        <v>354.929</v>
      </c>
      <c r="O178" s="37" t="n">
        <v>1462.343</v>
      </c>
      <c r="P178" s="37" t="n">
        <v>1451.197</v>
      </c>
      <c r="Q178" s="37" t="n">
        <v>1478.096</v>
      </c>
      <c r="R178" s="37" t="n">
        <v>375.622</v>
      </c>
      <c r="S178" s="37" t="n">
        <v>653.862</v>
      </c>
      <c r="T178" s="37" t="n">
        <v>688.559</v>
      </c>
      <c r="U178" s="37" t="n">
        <v>699.694</v>
      </c>
      <c r="V178" s="37" t="n">
        <v>548.451</v>
      </c>
      <c r="W178" s="37" t="n">
        <v>860.067</v>
      </c>
      <c r="X178" s="37" t="n">
        <v>517.833</v>
      </c>
      <c r="Y178" s="37" t="n">
        <v>513.1420000000001</v>
      </c>
      <c r="Z178" s="37" t="n">
        <v>259.378</v>
      </c>
      <c r="AA178" s="37" t="n">
        <v>514.295</v>
      </c>
      <c r="AB178" s="38">
        <f>AA178</f>
        <v/>
      </c>
      <c r="AC178" s="38">
        <f>AB178</f>
        <v/>
      </c>
      <c r="AD178" s="38">
        <f>AC178</f>
        <v/>
      </c>
      <c r="AE178" s="38">
        <f>AD178</f>
        <v/>
      </c>
      <c r="AF178" s="38">
        <f>AE178</f>
        <v/>
      </c>
      <c r="AG178" s="38">
        <f>AF178</f>
        <v/>
      </c>
      <c r="AH178" s="38">
        <f>AG178</f>
        <v/>
      </c>
      <c r="AI178" s="38">
        <f>AH178</f>
        <v/>
      </c>
      <c r="AK178" s="37" t="n">
        <v>952.307</v>
      </c>
      <c r="AL178" s="37" t="n">
        <v>354.929</v>
      </c>
      <c r="AM178" s="37" t="n">
        <v>375.622</v>
      </c>
      <c r="AN178" s="37" t="n">
        <v>548.451</v>
      </c>
      <c r="AO178" s="37" t="n">
        <v>259.378</v>
      </c>
      <c r="AP178" s="38">
        <f>AD178</f>
        <v/>
      </c>
      <c r="AQ178" s="38">
        <f>AH178</f>
        <v/>
      </c>
      <c r="AR178" s="38">
        <f>AQ178</f>
        <v/>
      </c>
      <c r="AS178" s="38">
        <f>AR178</f>
        <v/>
      </c>
      <c r="AT178" s="38">
        <f>AS178</f>
        <v/>
      </c>
    </row>
    <row r="179">
      <c r="A179" s="17" t="inlineStr">
        <is>
          <t>x</t>
        </is>
      </c>
      <c r="B179" s="13" t="inlineStr">
        <is>
          <t>Total Assets</t>
        </is>
      </c>
      <c r="G179" s="40">
        <f>G168+SUM(G170:G178)</f>
        <v/>
      </c>
      <c r="H179" s="40">
        <f>H168+SUM(H170:H178)</f>
        <v/>
      </c>
      <c r="I179" s="40">
        <f>I168+SUM(I170:I178)</f>
        <v/>
      </c>
      <c r="J179" s="40">
        <f>J168+SUM(J170:J178)</f>
        <v/>
      </c>
      <c r="K179" s="40">
        <f>K168+SUM(K170:K178)</f>
        <v/>
      </c>
      <c r="L179" s="40">
        <f>L168+SUM(L170:L178)</f>
        <v/>
      </c>
      <c r="M179" s="40">
        <f>M168+SUM(M170:M178)</f>
        <v/>
      </c>
      <c r="N179" s="40">
        <f>N168+SUM(N170:N178)</f>
        <v/>
      </c>
      <c r="O179" s="40">
        <f>O168+SUM(O170:O178)</f>
        <v/>
      </c>
      <c r="P179" s="40">
        <f>P168+SUM(P170:P178)</f>
        <v/>
      </c>
      <c r="Q179" s="40">
        <f>Q168+SUM(Q170:Q178)</f>
        <v/>
      </c>
      <c r="R179" s="40">
        <f>R168+SUM(R170:R178)</f>
        <v/>
      </c>
      <c r="S179" s="40">
        <f>S168+SUM(S170:S178)</f>
        <v/>
      </c>
      <c r="T179" s="40">
        <f>T168+SUM(T170:T178)</f>
        <v/>
      </c>
      <c r="U179" s="40">
        <f>U168+SUM(U170:U178)</f>
        <v/>
      </c>
      <c r="V179" s="40">
        <f>V168+SUM(V170:V178)</f>
        <v/>
      </c>
      <c r="W179" s="40">
        <f>W168+SUM(W170:W178)</f>
        <v/>
      </c>
      <c r="X179" s="40">
        <f>X168+SUM(X170:X178)</f>
        <v/>
      </c>
      <c r="Y179" s="40">
        <f>Y168+SUM(Y170:Y178)</f>
        <v/>
      </c>
      <c r="Z179" s="40">
        <f>Z168+SUM(Z170:Z178)</f>
        <v/>
      </c>
      <c r="AA179" s="40">
        <f>AA168+SUM(AA170:AA178)</f>
        <v/>
      </c>
      <c r="AB179" s="40">
        <f>AB168+SUM(AB170:AB178)</f>
        <v/>
      </c>
      <c r="AC179" s="40">
        <f>AC168+SUM(AC170:AC178)</f>
        <v/>
      </c>
      <c r="AD179" s="40">
        <f>AD168+SUM(AD170:AD178)</f>
        <v/>
      </c>
      <c r="AE179" s="40">
        <f>AE168+SUM(AE170:AE178)</f>
        <v/>
      </c>
      <c r="AF179" s="40">
        <f>AF168+SUM(AF170:AF178)</f>
        <v/>
      </c>
      <c r="AG179" s="40">
        <f>AG168+SUM(AG170:AG178)</f>
        <v/>
      </c>
      <c r="AH179" s="40">
        <f>AH168+SUM(AH170:AH178)</f>
        <v/>
      </c>
      <c r="AI179" s="40">
        <f>AI168+SUM(AI170:AI178)</f>
        <v/>
      </c>
      <c r="AK179" s="40">
        <f>AK168+SUM(AK170:AK178)</f>
        <v/>
      </c>
      <c r="AL179" s="40">
        <f>AL168+SUM(AL170:AL178)</f>
        <v/>
      </c>
      <c r="AM179" s="40">
        <f>AM168+SUM(AM170:AM178)</f>
        <v/>
      </c>
      <c r="AN179" s="40">
        <f>AN168+SUM(AN170:AN178)</f>
        <v/>
      </c>
      <c r="AO179" s="40">
        <f>AO168+SUM(AO170:AO178)</f>
        <v/>
      </c>
      <c r="AP179" s="40">
        <f>AD179</f>
        <v/>
      </c>
      <c r="AQ179" s="40">
        <f>AH179</f>
        <v/>
      </c>
      <c r="AR179" s="40">
        <f>AR168+SUM(AR170:AR178)</f>
        <v/>
      </c>
      <c r="AS179" s="40">
        <f>AS168+SUM(AS170:AS178)</f>
        <v/>
      </c>
      <c r="AT179" s="40">
        <f>AT168+SUM(AT170:AT178)</f>
        <v/>
      </c>
    </row>
    <row r="180">
      <c r="D180" s="8" t="inlineStr">
        <is>
          <t>Reconciliation: variance vs. as-reported</t>
        </is>
      </c>
      <c r="G180" s="41">
        <f>IF(_reported!G21="","",G179-_reported!G21)</f>
        <v/>
      </c>
      <c r="H180" s="41">
        <f>IF(_reported!H21="","",H179-_reported!H21)</f>
        <v/>
      </c>
      <c r="I180" s="41">
        <f>IF(_reported!I21="","",I179-_reported!I21)</f>
        <v/>
      </c>
      <c r="J180" s="41">
        <f>IF(_reported!J21="","",J179-_reported!J21)</f>
        <v/>
      </c>
      <c r="K180" s="41">
        <f>IF(_reported!K21="","",K179-_reported!K21)</f>
        <v/>
      </c>
      <c r="L180" s="41">
        <f>IF(_reported!L21="","",L179-_reported!L21)</f>
        <v/>
      </c>
      <c r="M180" s="41">
        <f>IF(_reported!M21="","",M179-_reported!M21)</f>
        <v/>
      </c>
      <c r="N180" s="41">
        <f>IF(_reported!N21="","",N179-_reported!N21)</f>
        <v/>
      </c>
      <c r="O180" s="41">
        <f>IF(_reported!O21="","",O179-_reported!O21)</f>
        <v/>
      </c>
      <c r="P180" s="41">
        <f>IF(_reported!P21="","",P179-_reported!P21)</f>
        <v/>
      </c>
      <c r="Q180" s="41">
        <f>IF(_reported!Q21="","",Q179-_reported!Q21)</f>
        <v/>
      </c>
      <c r="R180" s="41">
        <f>IF(_reported!R21="","",R179-_reported!R21)</f>
        <v/>
      </c>
      <c r="S180" s="41">
        <f>IF(_reported!S21="","",S179-_reported!S21)</f>
        <v/>
      </c>
      <c r="T180" s="41">
        <f>IF(_reported!T21="","",T179-_reported!T21)</f>
        <v/>
      </c>
      <c r="U180" s="41">
        <f>IF(_reported!U21="","",U179-_reported!U21)</f>
        <v/>
      </c>
      <c r="V180" s="41">
        <f>IF(_reported!V21="","",V179-_reported!V21)</f>
        <v/>
      </c>
      <c r="W180" s="41">
        <f>IF(_reported!W21="","",W179-_reported!W21)</f>
        <v/>
      </c>
      <c r="X180" s="41">
        <f>IF(_reported!X21="","",X179-_reported!X21)</f>
        <v/>
      </c>
      <c r="Y180" s="41">
        <f>IF(_reported!Y21="","",Y179-_reported!Y21)</f>
        <v/>
      </c>
      <c r="Z180" s="41">
        <f>IF(_reported!Z21="","",Z179-_reported!Z21)</f>
        <v/>
      </c>
      <c r="AA180" s="41">
        <f>IF(_reported!AA21="","",AA179-_reported!AA21)</f>
        <v/>
      </c>
      <c r="AB180" s="41">
        <f>IF(_reported!AB21="","",AB179-_reported!AB21)</f>
        <v/>
      </c>
      <c r="AC180" s="41">
        <f>IF(_reported!AC21="","",AC179-_reported!AC21)</f>
        <v/>
      </c>
      <c r="AD180" s="41">
        <f>IF(_reported!AD21="","",AD179-_reported!AD21)</f>
        <v/>
      </c>
      <c r="AE180" s="41">
        <f>IF(_reported!AE21="","",AE179-_reported!AE21)</f>
        <v/>
      </c>
      <c r="AF180" s="41">
        <f>IF(_reported!AF21="","",AF179-_reported!AF21)</f>
        <v/>
      </c>
      <c r="AG180" s="41">
        <f>IF(_reported!AG21="","",AG179-_reported!AG21)</f>
        <v/>
      </c>
      <c r="AH180" s="41">
        <f>IF(_reported!AH21="","",AH179-_reported!AH21)</f>
        <v/>
      </c>
      <c r="AI180" s="41">
        <f>IF(_reported!AI21="","",AI179-_reported!AI21)</f>
        <v/>
      </c>
      <c r="AK180" s="41">
        <f>IF(_reported!AK21="","",AK179-_reported!AK21)</f>
        <v/>
      </c>
      <c r="AL180" s="41">
        <f>IF(_reported!AL21="","",AL179-_reported!AL21)</f>
        <v/>
      </c>
      <c r="AM180" s="41">
        <f>IF(_reported!AM21="","",AM179-_reported!AM21)</f>
        <v/>
      </c>
      <c r="AN180" s="41">
        <f>IF(_reported!AN21="","",AN179-_reported!AN21)</f>
        <v/>
      </c>
      <c r="AO180" s="41">
        <f>IF(_reported!AO21="","",AO179-_reported!AO21)</f>
        <v/>
      </c>
      <c r="AP180" s="42">
        <f>AA180+AB180+AC180+AD180</f>
        <v/>
      </c>
      <c r="AQ180" s="42">
        <f>AE180+AF180+AG180+AH180</f>
        <v/>
      </c>
      <c r="AR180" s="41">
        <f>IF(_reported!AR21="","",AR179-_reported!AR21)</f>
        <v/>
      </c>
      <c r="AS180" s="41">
        <f>IF(_reported!AS21="","",AS179-_reported!AS21)</f>
        <v/>
      </c>
      <c r="AT180" s="41">
        <f>IF(_reported!AT21="","",AT179-_reported!AT21)</f>
        <v/>
      </c>
    </row>
    <row r="181"/>
    <row r="182">
      <c r="D182" s="9" t="inlineStr">
        <is>
          <t>Customer custodial fund liabilities</t>
        </is>
      </c>
      <c r="G182" s="35" t="n">
        <v>6223.846</v>
      </c>
      <c r="H182" s="35" t="n">
        <v>8968.504999999999</v>
      </c>
      <c r="I182" s="35" t="n">
        <v>8807.977999999999</v>
      </c>
      <c r="J182" s="35" t="n">
        <v>10480.612</v>
      </c>
      <c r="K182" s="35" t="n">
        <v>9742.960999999999</v>
      </c>
      <c r="L182" s="35" t="n">
        <v>7071.557</v>
      </c>
      <c r="M182" s="35" t="n">
        <v>6357.657</v>
      </c>
      <c r="N182" s="35" t="n">
        <v>4829.587</v>
      </c>
      <c r="O182" s="35" t="n">
        <v>5365.658</v>
      </c>
      <c r="P182" s="35" t="n">
        <v>3848.078</v>
      </c>
      <c r="Q182" s="35" t="n">
        <v>3474.489</v>
      </c>
      <c r="R182" s="35" t="n">
        <v>4570.845</v>
      </c>
      <c r="S182" s="35" t="n">
        <v>5201.906</v>
      </c>
      <c r="T182" s="35" t="n">
        <v>4197.837</v>
      </c>
      <c r="U182" s="35" t="n">
        <v>4035.045</v>
      </c>
      <c r="V182" s="35" t="n">
        <v>6158.949</v>
      </c>
      <c r="W182" s="35" t="n">
        <v>5369.865</v>
      </c>
      <c r="X182" s="35" t="n">
        <v>5121.64</v>
      </c>
      <c r="Y182" s="35" t="n">
        <v>5672.037</v>
      </c>
      <c r="Z182" s="35" t="n">
        <v>5347.428</v>
      </c>
      <c r="AA182" s="35" t="n">
        <v>5476.614</v>
      </c>
      <c r="AB182" s="36">
        <f>AB156</f>
        <v/>
      </c>
      <c r="AC182" s="36">
        <f>AC156</f>
        <v/>
      </c>
      <c r="AD182" s="36">
        <f>AD156</f>
        <v/>
      </c>
      <c r="AE182" s="36">
        <f>AE156</f>
        <v/>
      </c>
      <c r="AF182" s="36">
        <f>AF156</f>
        <v/>
      </c>
      <c r="AG182" s="36">
        <f>AG156</f>
        <v/>
      </c>
      <c r="AH182" s="36">
        <f>AH156</f>
        <v/>
      </c>
      <c r="AI182" s="36">
        <f>AI156</f>
        <v/>
      </c>
      <c r="AK182" s="35" t="n">
        <v>10480.612</v>
      </c>
      <c r="AL182" s="35" t="n">
        <v>4829.587</v>
      </c>
      <c r="AM182" s="35" t="n">
        <v>4570.845</v>
      </c>
      <c r="AN182" s="35" t="n">
        <v>6158.949</v>
      </c>
      <c r="AO182" s="35" t="n">
        <v>5347.428</v>
      </c>
      <c r="AP182" s="36">
        <f>AD182</f>
        <v/>
      </c>
      <c r="AQ182" s="36">
        <f>AH182</f>
        <v/>
      </c>
      <c r="AR182" s="36">
        <f>AR156</f>
        <v/>
      </c>
      <c r="AS182" s="36">
        <f>AS156</f>
        <v/>
      </c>
      <c r="AT182" s="36">
        <f>AT156</f>
        <v/>
      </c>
    </row>
    <row r="183">
      <c r="D183" s="9" t="inlineStr">
        <is>
          <t>Accounts payable</t>
        </is>
      </c>
      <c r="G183" s="39" t="n"/>
      <c r="H183" s="39" t="n"/>
      <c r="I183" s="39" t="n"/>
      <c r="J183" s="37" t="n">
        <v>39.833</v>
      </c>
      <c r="K183" s="37" t="n">
        <v>12.65</v>
      </c>
      <c r="L183" s="37" t="n">
        <v>40.745</v>
      </c>
      <c r="M183" s="37" t="n">
        <v>61.514</v>
      </c>
      <c r="N183" s="37" t="n">
        <v>56.043</v>
      </c>
      <c r="O183" s="37" t="n">
        <v>23.694</v>
      </c>
      <c r="P183" s="37" t="n">
        <v>27.983</v>
      </c>
      <c r="Q183" s="37" t="n">
        <v>36.744</v>
      </c>
      <c r="R183" s="37" t="n">
        <v>39.294</v>
      </c>
      <c r="S183" s="39" t="n"/>
      <c r="T183" s="39" t="n"/>
      <c r="U183" s="39" t="n"/>
      <c r="V183" s="37" t="n">
        <v>63.316</v>
      </c>
      <c r="W183" s="39" t="n"/>
      <c r="X183" s="39" t="n"/>
      <c r="Y183" s="39" t="n"/>
      <c r="Z183" s="37" t="n">
        <v>117.605</v>
      </c>
      <c r="AA183" s="39" t="n"/>
      <c r="AK183" s="37" t="n">
        <v>39.833</v>
      </c>
      <c r="AL183" s="37" t="n">
        <v>56.043</v>
      </c>
      <c r="AM183" s="37" t="n">
        <v>39.294</v>
      </c>
      <c r="AN183" s="37" t="n">
        <v>63.316</v>
      </c>
      <c r="AO183" s="37" t="n">
        <v>117.605</v>
      </c>
      <c r="AP183" s="38">
        <f>AD183</f>
        <v/>
      </c>
      <c r="AQ183" s="38">
        <f>AH183</f>
        <v/>
      </c>
    </row>
    <row r="184">
      <c r="D184" s="9" t="inlineStr">
        <is>
          <t>Accounts payable and accrued expenses (2021 10-Qs)</t>
        </is>
      </c>
      <c r="G184" s="37" t="n">
        <v>373.955</v>
      </c>
      <c r="H184" s="37" t="n">
        <v>266.655</v>
      </c>
      <c r="I184" s="37" t="n">
        <v>290.471</v>
      </c>
      <c r="J184" s="39" t="n"/>
      <c r="K184" s="39" t="n"/>
      <c r="L184" s="39" t="n"/>
      <c r="M184" s="39" t="n"/>
      <c r="N184" s="39" t="n"/>
      <c r="O184" s="39" t="n"/>
      <c r="P184" s="39" t="n"/>
      <c r="Q184" s="39" t="n"/>
      <c r="R184" s="39" t="n"/>
      <c r="S184" s="39" t="n"/>
      <c r="T184" s="39" t="n"/>
      <c r="U184" s="39" t="n"/>
      <c r="V184" s="39" t="n"/>
      <c r="W184" s="39" t="n"/>
      <c r="X184" s="39" t="n"/>
      <c r="Y184" s="39" t="n"/>
      <c r="Z184" s="39" t="n"/>
      <c r="AA184" s="39" t="n"/>
      <c r="AK184" s="39" t="n"/>
      <c r="AL184" s="39" t="n"/>
      <c r="AM184" s="39" t="n"/>
      <c r="AN184" s="39" t="n"/>
      <c r="AO184" s="39" t="n"/>
      <c r="AP184" s="38">
        <f>AD184</f>
        <v/>
      </c>
      <c r="AQ184" s="38">
        <f>AH184</f>
        <v/>
      </c>
    </row>
    <row r="185">
      <c r="D185" s="9" t="inlineStr">
        <is>
          <t>Accrued expenses and other current liabilities</t>
        </is>
      </c>
      <c r="G185" s="39" t="n"/>
      <c r="H185" s="39" t="n"/>
      <c r="I185" s="39" t="n"/>
      <c r="J185" s="37" t="n">
        <v>439.559</v>
      </c>
      <c r="K185" s="37" t="n">
        <v>647.96</v>
      </c>
      <c r="L185" s="37" t="n">
        <v>457.399</v>
      </c>
      <c r="M185" s="37" t="n">
        <v>298.101</v>
      </c>
      <c r="N185" s="37" t="n">
        <v>331.236</v>
      </c>
      <c r="O185" s="37" t="n">
        <v>274.983</v>
      </c>
      <c r="P185" s="37" t="n">
        <v>262.251</v>
      </c>
      <c r="Q185" s="37" t="n">
        <v>374.374</v>
      </c>
      <c r="R185" s="37" t="n">
        <v>456.889</v>
      </c>
      <c r="S185" s="37" t="n">
        <v>438.321</v>
      </c>
      <c r="T185" s="37" t="n">
        <v>448.17</v>
      </c>
      <c r="U185" s="37" t="n">
        <v>500.603</v>
      </c>
      <c r="V185" s="37" t="n">
        <v>626.8200000000001</v>
      </c>
      <c r="W185" s="37" t="n">
        <v>662.042</v>
      </c>
      <c r="X185" s="37" t="n">
        <v>601.354</v>
      </c>
      <c r="Y185" s="37" t="n">
        <v>835.468</v>
      </c>
      <c r="Z185" s="37" t="n">
        <v>687.676</v>
      </c>
      <c r="AA185" s="37" t="n">
        <v>726.749</v>
      </c>
      <c r="AB185" s="38">
        <f>AB252*(-AB43)</f>
        <v/>
      </c>
      <c r="AC185" s="38">
        <f>AC252*(-AC43)</f>
        <v/>
      </c>
      <c r="AD185" s="38">
        <f>AD252*(-AD43)</f>
        <v/>
      </c>
      <c r="AE185" s="38">
        <f>AE252*(-AE43)</f>
        <v/>
      </c>
      <c r="AF185" s="38">
        <f>AF252*(-AF43)</f>
        <v/>
      </c>
      <c r="AG185" s="38">
        <f>AG252*(-AG43)</f>
        <v/>
      </c>
      <c r="AH185" s="38">
        <f>AH252*(-AH43)</f>
        <v/>
      </c>
      <c r="AI185" s="38">
        <f>AI252*(-AI43)</f>
        <v/>
      </c>
      <c r="AK185" s="37" t="n">
        <v>439.559</v>
      </c>
      <c r="AL185" s="37" t="n">
        <v>331.236</v>
      </c>
      <c r="AM185" s="37" t="n">
        <v>456.889</v>
      </c>
      <c r="AN185" s="37" t="n">
        <v>626.8200000000001</v>
      </c>
      <c r="AO185" s="37" t="n">
        <v>687.676</v>
      </c>
      <c r="AP185" s="38">
        <f>AD185</f>
        <v/>
      </c>
      <c r="AQ185" s="38">
        <f>AH185</f>
        <v/>
      </c>
      <c r="AR185" s="38">
        <f>AR252*(-AR43/4)</f>
        <v/>
      </c>
      <c r="AS185" s="38">
        <f>AS252*(-AS43/4)</f>
        <v/>
      </c>
      <c r="AT185" s="38">
        <f>AT252*(-AT43/4)</f>
        <v/>
      </c>
    </row>
    <row r="186">
      <c r="D186" s="9" t="inlineStr">
        <is>
          <t>Other current liabilities (2021 10-Qs)</t>
        </is>
      </c>
      <c r="G186" s="37" t="n">
        <v>84.83199999999999</v>
      </c>
      <c r="H186" s="37" t="n">
        <v>44.48</v>
      </c>
      <c r="I186" s="37" t="n">
        <v>39.684</v>
      </c>
      <c r="J186" s="39" t="n"/>
      <c r="K186" s="39" t="n"/>
      <c r="L186" s="39" t="n"/>
      <c r="M186" s="39" t="n"/>
      <c r="N186" s="39" t="n"/>
      <c r="O186" s="39" t="n"/>
      <c r="P186" s="39" t="n"/>
      <c r="Q186" s="39" t="n"/>
      <c r="R186" s="39" t="n"/>
      <c r="S186" s="39" t="n"/>
      <c r="T186" s="39" t="n"/>
      <c r="U186" s="39" t="n"/>
      <c r="V186" s="39" t="n"/>
      <c r="W186" s="39" t="n"/>
      <c r="X186" s="39" t="n"/>
      <c r="Y186" s="39" t="n"/>
      <c r="Z186" s="39" t="n"/>
      <c r="AA186" s="39" t="n"/>
      <c r="AK186" s="39" t="n"/>
      <c r="AL186" s="39" t="n"/>
      <c r="AM186" s="39" t="n"/>
      <c r="AN186" s="39" t="n"/>
      <c r="AO186" s="39" t="n"/>
      <c r="AP186" s="38">
        <f>AD186</f>
        <v/>
      </c>
      <c r="AQ186" s="38">
        <f>AH186</f>
        <v/>
      </c>
    </row>
    <row r="187">
      <c r="D187" s="9" t="inlineStr">
        <is>
          <t>Current portion of long-term debt (2025+)</t>
        </is>
      </c>
      <c r="G187" s="39" t="n"/>
      <c r="H187" s="39" t="n"/>
      <c r="I187" s="39" t="n"/>
      <c r="J187" s="39" t="n"/>
      <c r="K187" s="39" t="n"/>
      <c r="L187" s="39" t="n"/>
      <c r="M187" s="39" t="n"/>
      <c r="N187" s="39" t="n"/>
      <c r="O187" s="39" t="n"/>
      <c r="P187" s="39" t="n"/>
      <c r="Q187" s="39" t="n"/>
      <c r="R187" s="39" t="n"/>
      <c r="S187" s="39" t="n"/>
      <c r="T187" s="39" t="n"/>
      <c r="U187" s="39" t="n"/>
      <c r="V187" s="39" t="n"/>
      <c r="W187" s="39" t="n"/>
      <c r="X187" s="37" t="n">
        <v>1266.577</v>
      </c>
      <c r="Y187" s="37" t="n">
        <v>1268.081</v>
      </c>
      <c r="Z187" s="37" t="n">
        <v>1269.585</v>
      </c>
      <c r="AA187" s="37" t="n">
        <v>1271.056</v>
      </c>
      <c r="AB187" s="38">
        <f>AA187</f>
        <v/>
      </c>
      <c r="AC187" s="38">
        <f>AB187</f>
        <v/>
      </c>
      <c r="AD187" s="38">
        <f>AC187</f>
        <v/>
      </c>
      <c r="AE187" s="38">
        <f>AD187</f>
        <v/>
      </c>
      <c r="AF187" s="38">
        <f>AE187</f>
        <v/>
      </c>
      <c r="AG187" s="38">
        <f>AF187</f>
        <v/>
      </c>
      <c r="AH187" s="38">
        <f>AG187</f>
        <v/>
      </c>
      <c r="AI187" s="38">
        <f>AH187</f>
        <v/>
      </c>
      <c r="AK187" s="39" t="n"/>
      <c r="AL187" s="39" t="n"/>
      <c r="AM187" s="39" t="n"/>
      <c r="AN187" s="39" t="n"/>
      <c r="AO187" s="37" t="n">
        <v>1269.585</v>
      </c>
      <c r="AP187" s="38">
        <f>AD187</f>
        <v/>
      </c>
      <c r="AQ187" s="38">
        <f>AH187</f>
        <v/>
      </c>
      <c r="AR187" s="38">
        <f>AQ187</f>
        <v/>
      </c>
      <c r="AS187" s="38">
        <f>AR187</f>
        <v/>
      </c>
      <c r="AT187" s="38">
        <f>AS187</f>
        <v/>
      </c>
    </row>
    <row r="188">
      <c r="D188" s="9" t="inlineStr">
        <is>
          <t>Short-term borrowings (crypto asset borrowings pre-4Q25)</t>
        </is>
      </c>
      <c r="G188" s="37" t="n">
        <v>543.8200000000001</v>
      </c>
      <c r="H188" s="37" t="n">
        <v>366.991</v>
      </c>
      <c r="I188" s="37" t="n">
        <v>445.172</v>
      </c>
      <c r="J188" s="37" t="n">
        <v>426.665</v>
      </c>
      <c r="K188" s="37" t="n">
        <v>485.564</v>
      </c>
      <c r="L188" s="37" t="n">
        <v>136.548</v>
      </c>
      <c r="M188" s="37" t="n">
        <v>209.678</v>
      </c>
      <c r="N188" s="37" t="n">
        <v>151.505</v>
      </c>
      <c r="O188" s="37" t="n">
        <v>167.823</v>
      </c>
      <c r="P188" s="37" t="n">
        <v>144.503</v>
      </c>
      <c r="Q188" s="37" t="n">
        <v>109.255</v>
      </c>
      <c r="R188" s="37" t="n">
        <v>62.98</v>
      </c>
      <c r="S188" s="37" t="n">
        <v>272.805</v>
      </c>
      <c r="T188" s="37" t="n">
        <v>237.474</v>
      </c>
      <c r="U188" s="37" t="n">
        <v>265.259</v>
      </c>
      <c r="V188" s="37" t="n">
        <v>300.11</v>
      </c>
      <c r="W188" s="37" t="n">
        <v>272.608</v>
      </c>
      <c r="X188" s="37" t="n">
        <v>268.55</v>
      </c>
      <c r="Y188" s="37" t="n">
        <v>386.823</v>
      </c>
      <c r="Z188" s="37" t="n">
        <v>452.105</v>
      </c>
      <c r="AA188" s="37" t="n">
        <v>564.61</v>
      </c>
      <c r="AB188" s="38">
        <f>AA188</f>
        <v/>
      </c>
      <c r="AC188" s="38">
        <f>AB188</f>
        <v/>
      </c>
      <c r="AD188" s="38">
        <f>AC188</f>
        <v/>
      </c>
      <c r="AE188" s="38">
        <f>AD188</f>
        <v/>
      </c>
      <c r="AF188" s="38">
        <f>AE188</f>
        <v/>
      </c>
      <c r="AG188" s="38">
        <f>AF188</f>
        <v/>
      </c>
      <c r="AH188" s="38">
        <f>AG188</f>
        <v/>
      </c>
      <c r="AI188" s="38">
        <f>AH188</f>
        <v/>
      </c>
      <c r="AK188" s="37" t="n">
        <v>426.665</v>
      </c>
      <c r="AL188" s="37" t="n">
        <v>151.505</v>
      </c>
      <c r="AM188" s="37" t="n">
        <v>62.98</v>
      </c>
      <c r="AN188" s="37" t="n">
        <v>300.11</v>
      </c>
      <c r="AO188" s="37" t="n">
        <v>452.105</v>
      </c>
      <c r="AP188" s="38">
        <f>AD188</f>
        <v/>
      </c>
      <c r="AQ188" s="38">
        <f>AH188</f>
        <v/>
      </c>
      <c r="AR188" s="38">
        <f>AQ188</f>
        <v/>
      </c>
      <c r="AS188" s="38">
        <f>AR188</f>
        <v/>
      </c>
      <c r="AT188" s="38">
        <f>AS188</f>
        <v/>
      </c>
    </row>
    <row r="189">
      <c r="D189" s="9" t="inlineStr">
        <is>
          <t>Obligation to return collateral (4Q23+)</t>
        </is>
      </c>
      <c r="G189" s="39" t="n"/>
      <c r="H189" s="39" t="n"/>
      <c r="I189" s="39" t="n"/>
      <c r="J189" s="39" t="n"/>
      <c r="K189" s="39" t="n"/>
      <c r="L189" s="39" t="n"/>
      <c r="M189" s="39" t="n"/>
      <c r="N189" s="39" t="n"/>
      <c r="O189" s="39" t="n"/>
      <c r="P189" s="39" t="n"/>
      <c r="Q189" s="39" t="n"/>
      <c r="R189" s="37" t="n">
        <v>355.071</v>
      </c>
      <c r="S189" s="37" t="n">
        <v>315.09</v>
      </c>
      <c r="T189" s="37" t="n">
        <v>272.171</v>
      </c>
      <c r="U189" s="37" t="n">
        <v>118.224</v>
      </c>
      <c r="V189" s="37" t="n">
        <v>792.125</v>
      </c>
      <c r="W189" s="37" t="n">
        <v>628.854</v>
      </c>
      <c r="X189" s="37" t="n">
        <v>972.6609999999999</v>
      </c>
      <c r="Y189" s="37" t="n">
        <v>1026.945</v>
      </c>
      <c r="Z189" s="37" t="n">
        <v>826.883</v>
      </c>
      <c r="AA189" s="37" t="n">
        <v>1151.861</v>
      </c>
      <c r="AB189" s="38">
        <f>AA189</f>
        <v/>
      </c>
      <c r="AC189" s="38">
        <f>AB189</f>
        <v/>
      </c>
      <c r="AD189" s="38">
        <f>AC189</f>
        <v/>
      </c>
      <c r="AE189" s="38">
        <f>AD189</f>
        <v/>
      </c>
      <c r="AF189" s="38">
        <f>AE189</f>
        <v/>
      </c>
      <c r="AG189" s="38">
        <f>AF189</f>
        <v/>
      </c>
      <c r="AH189" s="38">
        <f>AG189</f>
        <v/>
      </c>
      <c r="AI189" s="38">
        <f>AH189</f>
        <v/>
      </c>
      <c r="AK189" s="39" t="n"/>
      <c r="AL189" s="39" t="n"/>
      <c r="AM189" s="37" t="n">
        <v>355.071</v>
      </c>
      <c r="AN189" s="37" t="n">
        <v>792.125</v>
      </c>
      <c r="AO189" s="37" t="n">
        <v>826.883</v>
      </c>
      <c r="AP189" s="38">
        <f>AD189</f>
        <v/>
      </c>
      <c r="AQ189" s="38">
        <f>AH189</f>
        <v/>
      </c>
      <c r="AR189" s="38">
        <f>AQ189</f>
        <v/>
      </c>
      <c r="AS189" s="38">
        <f>AR189</f>
        <v/>
      </c>
      <c r="AT189" s="38">
        <f>AS189</f>
        <v/>
      </c>
    </row>
    <row r="190">
      <c r="D190" s="9" t="inlineStr">
        <is>
          <t>Lease liabilities, current (2021-2023)</t>
        </is>
      </c>
      <c r="G190" s="37" t="n">
        <v>29.695</v>
      </c>
      <c r="H190" s="37" t="n">
        <v>30.933</v>
      </c>
      <c r="I190" s="37" t="n">
        <v>31.854</v>
      </c>
      <c r="J190" s="37" t="n">
        <v>32.366</v>
      </c>
      <c r="K190" s="37" t="n">
        <v>32.688</v>
      </c>
      <c r="L190" s="37" t="n">
        <v>34.174</v>
      </c>
      <c r="M190" s="37" t="n">
        <v>33.025</v>
      </c>
      <c r="N190" s="37" t="n">
        <v>33.734</v>
      </c>
      <c r="O190" s="37" t="n">
        <v>12.776</v>
      </c>
      <c r="P190" s="37" t="n">
        <v>12.35</v>
      </c>
      <c r="Q190" s="37" t="n">
        <v>12.015</v>
      </c>
      <c r="R190" s="39" t="n"/>
      <c r="S190" s="39" t="n"/>
      <c r="T190" s="39" t="n"/>
      <c r="U190" s="39" t="n"/>
      <c r="V190" s="39" t="n"/>
      <c r="W190" s="39" t="n"/>
      <c r="X190" s="39" t="n"/>
      <c r="Y190" s="39" t="n"/>
      <c r="Z190" s="39" t="n"/>
      <c r="AA190" s="39" t="n"/>
      <c r="AK190" s="37" t="n">
        <v>32.366</v>
      </c>
      <c r="AL190" s="37" t="n">
        <v>33.734</v>
      </c>
      <c r="AM190" s="39" t="n"/>
      <c r="AN190" s="39" t="n"/>
      <c r="AO190" s="39" t="n"/>
      <c r="AP190" s="38">
        <f>AD190</f>
        <v/>
      </c>
      <c r="AQ190" s="38">
        <f>AH190</f>
        <v/>
      </c>
    </row>
    <row r="191">
      <c r="A191" s="17" t="inlineStr">
        <is>
          <t>x</t>
        </is>
      </c>
      <c r="C191" s="13" t="inlineStr">
        <is>
          <t>Total Current Liabilities</t>
        </is>
      </c>
      <c r="G191" s="40">
        <f>SUM(G182:G190)</f>
        <v/>
      </c>
      <c r="H191" s="40">
        <f>SUM(H182:H190)</f>
        <v/>
      </c>
      <c r="I191" s="40">
        <f>SUM(I182:I190)</f>
        <v/>
      </c>
      <c r="J191" s="40">
        <f>SUM(J182:J190)</f>
        <v/>
      </c>
      <c r="K191" s="40">
        <f>SUM(K182:K190)</f>
        <v/>
      </c>
      <c r="L191" s="40">
        <f>SUM(L182:L190)</f>
        <v/>
      </c>
      <c r="M191" s="40">
        <f>SUM(M182:M190)</f>
        <v/>
      </c>
      <c r="N191" s="40">
        <f>SUM(N182:N190)</f>
        <v/>
      </c>
      <c r="O191" s="40">
        <f>SUM(O182:O190)</f>
        <v/>
      </c>
      <c r="P191" s="40">
        <f>SUM(P182:P190)</f>
        <v/>
      </c>
      <c r="Q191" s="40">
        <f>SUM(Q182:Q190)</f>
        <v/>
      </c>
      <c r="R191" s="40">
        <f>SUM(R182:R190)</f>
        <v/>
      </c>
      <c r="S191" s="40">
        <f>SUM(S182:S190)</f>
        <v/>
      </c>
      <c r="T191" s="40">
        <f>SUM(T182:T190)</f>
        <v/>
      </c>
      <c r="U191" s="40">
        <f>SUM(U182:U190)</f>
        <v/>
      </c>
      <c r="V191" s="40">
        <f>SUM(V182:V190)</f>
        <v/>
      </c>
      <c r="W191" s="40">
        <f>SUM(W182:W190)</f>
        <v/>
      </c>
      <c r="X191" s="40">
        <f>SUM(X182:X190)</f>
        <v/>
      </c>
      <c r="Y191" s="40">
        <f>SUM(Y182:Y190)</f>
        <v/>
      </c>
      <c r="Z191" s="40">
        <f>SUM(Z182:Z190)</f>
        <v/>
      </c>
      <c r="AA191" s="40">
        <f>SUM(AA182:AA190)</f>
        <v/>
      </c>
      <c r="AB191" s="40">
        <f>SUM(AB182:AB190)</f>
        <v/>
      </c>
      <c r="AC191" s="40">
        <f>SUM(AC182:AC190)</f>
        <v/>
      </c>
      <c r="AD191" s="40">
        <f>SUM(AD182:AD190)</f>
        <v/>
      </c>
      <c r="AE191" s="40">
        <f>SUM(AE182:AE190)</f>
        <v/>
      </c>
      <c r="AF191" s="40">
        <f>SUM(AF182:AF190)</f>
        <v/>
      </c>
      <c r="AG191" s="40">
        <f>SUM(AG182:AG190)</f>
        <v/>
      </c>
      <c r="AH191" s="40">
        <f>SUM(AH182:AH190)</f>
        <v/>
      </c>
      <c r="AI191" s="40">
        <f>SUM(AI182:AI190)</f>
        <v/>
      </c>
      <c r="AK191" s="40">
        <f>SUM(AK182:AK190)</f>
        <v/>
      </c>
      <c r="AL191" s="40">
        <f>SUM(AL182:AL190)</f>
        <v/>
      </c>
      <c r="AM191" s="40">
        <f>SUM(AM182:AM190)</f>
        <v/>
      </c>
      <c r="AN191" s="40">
        <f>SUM(AN182:AN190)</f>
        <v/>
      </c>
      <c r="AO191" s="40">
        <f>SUM(AO182:AO190)</f>
        <v/>
      </c>
      <c r="AP191" s="40">
        <f>AD191</f>
        <v/>
      </c>
      <c r="AQ191" s="40">
        <f>AH191</f>
        <v/>
      </c>
      <c r="AR191" s="40">
        <f>SUM(AR182:AR190)</f>
        <v/>
      </c>
      <c r="AS191" s="40">
        <f>SUM(AS182:AS190)</f>
        <v/>
      </c>
      <c r="AT191" s="40">
        <f>SUM(AT182:AT190)</f>
        <v/>
      </c>
    </row>
    <row r="192">
      <c r="D192" s="8" t="inlineStr">
        <is>
          <t>Reconciliation: variance vs. as-reported</t>
        </is>
      </c>
      <c r="G192" s="41">
        <f>IF(_reported!G22="","",G191-_reported!G22)</f>
        <v/>
      </c>
      <c r="H192" s="41">
        <f>IF(_reported!H22="","",H191-_reported!H22)</f>
        <v/>
      </c>
      <c r="I192" s="41">
        <f>IF(_reported!I22="","",I191-_reported!I22)</f>
        <v/>
      </c>
      <c r="J192" s="41">
        <f>IF(_reported!J22="","",J191-_reported!J22)</f>
        <v/>
      </c>
      <c r="K192" s="41">
        <f>IF(_reported!K22="","",K191-_reported!K22)</f>
        <v/>
      </c>
      <c r="L192" s="41">
        <f>IF(_reported!L22="","",L191-_reported!L22)</f>
        <v/>
      </c>
      <c r="M192" s="41">
        <f>IF(_reported!M22="","",M191-_reported!M22)</f>
        <v/>
      </c>
      <c r="N192" s="41">
        <f>IF(_reported!N22="","",N191-_reported!N22)</f>
        <v/>
      </c>
      <c r="O192" s="41">
        <f>IF(_reported!O22="","",O191-_reported!O22)</f>
        <v/>
      </c>
      <c r="P192" s="41">
        <f>IF(_reported!P22="","",P191-_reported!P22)</f>
        <v/>
      </c>
      <c r="Q192" s="41">
        <f>IF(_reported!Q22="","",Q191-_reported!Q22)</f>
        <v/>
      </c>
      <c r="R192" s="41">
        <f>IF(_reported!R22="","",R191-_reported!R22)</f>
        <v/>
      </c>
      <c r="S192" s="41">
        <f>IF(_reported!S22="","",S191-_reported!S22)</f>
        <v/>
      </c>
      <c r="T192" s="41">
        <f>IF(_reported!T22="","",T191-_reported!T22)</f>
        <v/>
      </c>
      <c r="U192" s="41">
        <f>IF(_reported!U22="","",U191-_reported!U22)</f>
        <v/>
      </c>
      <c r="V192" s="41">
        <f>IF(_reported!V22="","",V191-_reported!V22)</f>
        <v/>
      </c>
      <c r="W192" s="41">
        <f>IF(_reported!W22="","",W191-_reported!W22)</f>
        <v/>
      </c>
      <c r="X192" s="41">
        <f>IF(_reported!X22="","",X191-_reported!X22)</f>
        <v/>
      </c>
      <c r="Y192" s="41">
        <f>IF(_reported!Y22="","",Y191-_reported!Y22)</f>
        <v/>
      </c>
      <c r="Z192" s="41">
        <f>IF(_reported!Z22="","",Z191-_reported!Z22)</f>
        <v/>
      </c>
      <c r="AA192" s="41">
        <f>IF(_reported!AA22="","",AA191-_reported!AA22)</f>
        <v/>
      </c>
      <c r="AB192" s="41">
        <f>IF(_reported!AB22="","",AB191-_reported!AB22)</f>
        <v/>
      </c>
      <c r="AC192" s="41">
        <f>IF(_reported!AC22="","",AC191-_reported!AC22)</f>
        <v/>
      </c>
      <c r="AD192" s="41">
        <f>IF(_reported!AD22="","",AD191-_reported!AD22)</f>
        <v/>
      </c>
      <c r="AE192" s="41">
        <f>IF(_reported!AE22="","",AE191-_reported!AE22)</f>
        <v/>
      </c>
      <c r="AF192" s="41">
        <f>IF(_reported!AF22="","",AF191-_reported!AF22)</f>
        <v/>
      </c>
      <c r="AG192" s="41">
        <f>IF(_reported!AG22="","",AG191-_reported!AG22)</f>
        <v/>
      </c>
      <c r="AH192" s="41">
        <f>IF(_reported!AH22="","",AH191-_reported!AH22)</f>
        <v/>
      </c>
      <c r="AI192" s="41">
        <f>IF(_reported!AI22="","",AI191-_reported!AI22)</f>
        <v/>
      </c>
      <c r="AK192" s="41">
        <f>IF(_reported!AK22="","",AK191-_reported!AK22)</f>
        <v/>
      </c>
      <c r="AL192" s="41">
        <f>IF(_reported!AL22="","",AL191-_reported!AL22)</f>
        <v/>
      </c>
      <c r="AM192" s="41">
        <f>IF(_reported!AM22="","",AM191-_reported!AM22)</f>
        <v/>
      </c>
      <c r="AN192" s="41">
        <f>IF(_reported!AN22="","",AN191-_reported!AN22)</f>
        <v/>
      </c>
      <c r="AO192" s="41">
        <f>IF(_reported!AO22="","",AO191-_reported!AO22)</f>
        <v/>
      </c>
      <c r="AP192" s="42">
        <f>AA192+AB192+AC192+AD192</f>
        <v/>
      </c>
      <c r="AQ192" s="42">
        <f>AE192+AF192+AG192+AH192</f>
        <v/>
      </c>
      <c r="AR192" s="41">
        <f>IF(_reported!AR22="","",AR191-_reported!AR22)</f>
        <v/>
      </c>
      <c r="AS192" s="41">
        <f>IF(_reported!AS22="","",AS191-_reported!AS22)</f>
        <v/>
      </c>
      <c r="AT192" s="41">
        <f>IF(_reported!AT22="","",AT191-_reported!AT22)</f>
        <v/>
      </c>
    </row>
    <row r="193">
      <c r="D193" s="9" t="inlineStr">
        <is>
          <t>Lease liabilities, non-current (2021-2023)</t>
        </is>
      </c>
      <c r="G193" s="37" t="n">
        <v>88.51900000000001</v>
      </c>
      <c r="H193" s="37" t="n">
        <v>82.292</v>
      </c>
      <c r="I193" s="37" t="n">
        <v>81.602</v>
      </c>
      <c r="J193" s="37" t="n">
        <v>74.078</v>
      </c>
      <c r="K193" s="37" t="n">
        <v>66.425</v>
      </c>
      <c r="L193" s="37" t="n">
        <v>59.317</v>
      </c>
      <c r="M193" s="37" t="n">
        <v>50.167</v>
      </c>
      <c r="N193" s="37" t="n">
        <v>42.044</v>
      </c>
      <c r="O193" s="37" t="n">
        <v>11.289</v>
      </c>
      <c r="P193" s="37" t="n">
        <v>8.611000000000001</v>
      </c>
      <c r="Q193" s="37" t="n">
        <v>5.69</v>
      </c>
      <c r="R193" s="39" t="n"/>
      <c r="S193" s="39" t="n"/>
      <c r="T193" s="39" t="n"/>
      <c r="U193" s="39" t="n"/>
      <c r="V193" s="39" t="n"/>
      <c r="W193" s="39" t="n"/>
      <c r="X193" s="39" t="n"/>
      <c r="Y193" s="39" t="n"/>
      <c r="Z193" s="39" t="n"/>
      <c r="AA193" s="39" t="n"/>
      <c r="AK193" s="37" t="n">
        <v>74.078</v>
      </c>
      <c r="AL193" s="37" t="n">
        <v>42.044</v>
      </c>
      <c r="AM193" s="39" t="n"/>
      <c r="AN193" s="39" t="n"/>
      <c r="AO193" s="39" t="n"/>
      <c r="AP193" s="38">
        <f>AD193</f>
        <v/>
      </c>
      <c r="AQ193" s="38">
        <f>AH193</f>
        <v/>
      </c>
    </row>
    <row r="194">
      <c r="D194" s="9" t="inlineStr">
        <is>
          <t>Convertible senior notes, net (2Q21; in LT debt after)</t>
        </is>
      </c>
      <c r="G194" s="39" t="n"/>
      <c r="H194" s="37" t="n">
        <v>1406.927</v>
      </c>
      <c r="I194" s="39" t="n"/>
      <c r="J194" s="39" t="n"/>
      <c r="K194" s="39" t="n"/>
      <c r="L194" s="39" t="n"/>
      <c r="M194" s="39" t="n"/>
      <c r="N194" s="39" t="n"/>
      <c r="O194" s="39" t="n"/>
      <c r="P194" s="39" t="n"/>
      <c r="Q194" s="39" t="n"/>
      <c r="R194" s="39" t="n"/>
      <c r="S194" s="39" t="n"/>
      <c r="T194" s="39" t="n"/>
      <c r="U194" s="39" t="n"/>
      <c r="V194" s="39" t="n"/>
      <c r="W194" s="39" t="n"/>
      <c r="X194" s="39" t="n"/>
      <c r="Y194" s="39" t="n"/>
      <c r="Z194" s="39" t="n"/>
      <c r="AA194" s="39" t="n"/>
      <c r="AK194" s="39" t="n"/>
      <c r="AL194" s="39" t="n"/>
      <c r="AM194" s="39" t="n"/>
      <c r="AN194" s="39" t="n"/>
      <c r="AO194" s="39" t="n"/>
      <c r="AP194" s="38">
        <f>AD194</f>
        <v/>
      </c>
      <c r="AQ194" s="38">
        <f>AH194</f>
        <v/>
      </c>
    </row>
    <row r="195">
      <c r="D195" s="9" t="inlineStr">
        <is>
          <t>Long-term debt</t>
        </is>
      </c>
      <c r="G195" s="39" t="n"/>
      <c r="H195" s="39" t="n"/>
      <c r="I195" s="37" t="n">
        <v>3382.185</v>
      </c>
      <c r="J195" s="37" t="n">
        <v>3384.795</v>
      </c>
      <c r="K195" s="37" t="n">
        <v>3386.865</v>
      </c>
      <c r="L195" s="37" t="n">
        <v>3389.033</v>
      </c>
      <c r="M195" s="37" t="n">
        <v>3391.237</v>
      </c>
      <c r="N195" s="37" t="n">
        <v>3393.448</v>
      </c>
      <c r="O195" s="37" t="n">
        <v>3395.613</v>
      </c>
      <c r="P195" s="37" t="n">
        <v>3334.257</v>
      </c>
      <c r="Q195" s="37" t="n">
        <v>3076.599</v>
      </c>
      <c r="R195" s="37" t="n">
        <v>2979.957</v>
      </c>
      <c r="S195" s="37" t="n">
        <v>4225.014</v>
      </c>
      <c r="T195" s="37" t="n">
        <v>4228.019</v>
      </c>
      <c r="U195" s="37" t="n">
        <v>4231.047</v>
      </c>
      <c r="V195" s="37" t="n">
        <v>4234.081</v>
      </c>
      <c r="W195" s="37" t="n">
        <v>4237.09</v>
      </c>
      <c r="X195" s="37" t="n">
        <v>2973.545</v>
      </c>
      <c r="Y195" s="37" t="n">
        <v>5933.447</v>
      </c>
      <c r="Z195" s="37" t="n">
        <v>5937.034</v>
      </c>
      <c r="AA195" s="37" t="n">
        <v>5940.628</v>
      </c>
      <c r="AB195" s="38">
        <f>AA195</f>
        <v/>
      </c>
      <c r="AC195" s="38">
        <f>AB195</f>
        <v/>
      </c>
      <c r="AD195" s="38">
        <f>AC195</f>
        <v/>
      </c>
      <c r="AE195" s="38">
        <f>AD195</f>
        <v/>
      </c>
      <c r="AF195" s="38">
        <f>AE195</f>
        <v/>
      </c>
      <c r="AG195" s="38">
        <f>AF195</f>
        <v/>
      </c>
      <c r="AH195" s="38">
        <f>AG195</f>
        <v/>
      </c>
      <c r="AI195" s="38">
        <f>AH195</f>
        <v/>
      </c>
      <c r="AK195" s="37" t="n">
        <v>3384.795</v>
      </c>
      <c r="AL195" s="37" t="n">
        <v>3393.448</v>
      </c>
      <c r="AM195" s="37" t="n">
        <v>2979.957</v>
      </c>
      <c r="AN195" s="37" t="n">
        <v>4234.081</v>
      </c>
      <c r="AO195" s="37" t="n">
        <v>5937.034</v>
      </c>
      <c r="AP195" s="38">
        <f>AD195</f>
        <v/>
      </c>
      <c r="AQ195" s="38">
        <f>AH195</f>
        <v/>
      </c>
      <c r="AR195" s="38">
        <f>AQ195</f>
        <v/>
      </c>
      <c r="AS195" s="38">
        <f>AR195</f>
        <v/>
      </c>
      <c r="AT195" s="38">
        <f>AS195</f>
        <v/>
      </c>
    </row>
    <row r="196">
      <c r="D196" s="9" t="inlineStr">
        <is>
          <t>Other non-current liabilities</t>
        </is>
      </c>
      <c r="G196" s="39" t="n"/>
      <c r="H196" s="39" t="n"/>
      <c r="I196" s="37" t="n">
        <v>14.828</v>
      </c>
      <c r="J196" s="37" t="n">
        <v>14.828</v>
      </c>
      <c r="K196" s="37" t="n">
        <v>23.988</v>
      </c>
      <c r="L196" s="37" t="n">
        <v>12.208</v>
      </c>
      <c r="M196" s="37" t="n">
        <v>27.545</v>
      </c>
      <c r="N196" s="37" t="n">
        <v>19.531</v>
      </c>
      <c r="O196" s="37" t="n">
        <v>17.188</v>
      </c>
      <c r="P196" s="37" t="n">
        <v>14.252</v>
      </c>
      <c r="Q196" s="37" t="n">
        <v>3.395</v>
      </c>
      <c r="R196" s="37" t="n">
        <v>7.216</v>
      </c>
      <c r="S196" s="37" t="n">
        <v>5.87</v>
      </c>
      <c r="T196" s="37" t="n">
        <v>6.666</v>
      </c>
      <c r="U196" s="37" t="n">
        <v>11.001</v>
      </c>
      <c r="V196" s="37" t="n">
        <v>89.708</v>
      </c>
      <c r="W196" s="37" t="n">
        <v>92.307</v>
      </c>
      <c r="X196" s="37" t="n">
        <v>176.822</v>
      </c>
      <c r="Y196" s="37" t="n">
        <v>205.342</v>
      </c>
      <c r="Z196" s="37" t="n">
        <v>240.458</v>
      </c>
      <c r="AA196" s="37" t="n">
        <v>236.701</v>
      </c>
      <c r="AB196" s="38">
        <f>AA196</f>
        <v/>
      </c>
      <c r="AC196" s="38">
        <f>AB196</f>
        <v/>
      </c>
      <c r="AD196" s="38">
        <f>AC196</f>
        <v/>
      </c>
      <c r="AE196" s="38">
        <f>AD196</f>
        <v/>
      </c>
      <c r="AF196" s="38">
        <f>AE196</f>
        <v/>
      </c>
      <c r="AG196" s="38">
        <f>AF196</f>
        <v/>
      </c>
      <c r="AH196" s="38">
        <f>AG196</f>
        <v/>
      </c>
      <c r="AI196" s="38">
        <f>AH196</f>
        <v/>
      </c>
      <c r="AK196" s="37" t="n">
        <v>14.828</v>
      </c>
      <c r="AL196" s="37" t="n">
        <v>19.531</v>
      </c>
      <c r="AM196" s="37" t="n">
        <v>7.216</v>
      </c>
      <c r="AN196" s="37" t="n">
        <v>89.708</v>
      </c>
      <c r="AO196" s="37" t="n">
        <v>240.458</v>
      </c>
      <c r="AP196" s="38">
        <f>AD196</f>
        <v/>
      </c>
      <c r="AQ196" s="38">
        <f>AH196</f>
        <v/>
      </c>
      <c r="AR196" s="38">
        <f>AQ196</f>
        <v/>
      </c>
      <c r="AS196" s="38">
        <f>AR196</f>
        <v/>
      </c>
      <c r="AT196" s="38">
        <f>AS196</f>
        <v/>
      </c>
    </row>
    <row r="197">
      <c r="A197" s="17" t="inlineStr">
        <is>
          <t>x</t>
        </is>
      </c>
      <c r="B197" s="13" t="inlineStr">
        <is>
          <t>Total Liabilities</t>
        </is>
      </c>
      <c r="G197" s="40">
        <f>G191+SUM(G193:G196)</f>
        <v/>
      </c>
      <c r="H197" s="40">
        <f>H191+SUM(H193:H196)</f>
        <v/>
      </c>
      <c r="I197" s="40">
        <f>I191+SUM(I193:I196)</f>
        <v/>
      </c>
      <c r="J197" s="40">
        <f>J191+SUM(J193:J196)</f>
        <v/>
      </c>
      <c r="K197" s="40">
        <f>K191+SUM(K193:K196)</f>
        <v/>
      </c>
      <c r="L197" s="40">
        <f>L191+SUM(L193:L196)</f>
        <v/>
      </c>
      <c r="M197" s="40">
        <f>M191+SUM(M193:M196)</f>
        <v/>
      </c>
      <c r="N197" s="40">
        <f>N191+SUM(N193:N196)</f>
        <v/>
      </c>
      <c r="O197" s="40">
        <f>O191+SUM(O193:O196)</f>
        <v/>
      </c>
      <c r="P197" s="40">
        <f>P191+SUM(P193:P196)</f>
        <v/>
      </c>
      <c r="Q197" s="40">
        <f>Q191+SUM(Q193:Q196)</f>
        <v/>
      </c>
      <c r="R197" s="40">
        <f>R191+SUM(R193:R196)</f>
        <v/>
      </c>
      <c r="S197" s="40">
        <f>S191+SUM(S193:S196)</f>
        <v/>
      </c>
      <c r="T197" s="40">
        <f>T191+SUM(T193:T196)</f>
        <v/>
      </c>
      <c r="U197" s="40">
        <f>U191+SUM(U193:U196)</f>
        <v/>
      </c>
      <c r="V197" s="40">
        <f>V191+SUM(V193:V196)</f>
        <v/>
      </c>
      <c r="W197" s="40">
        <f>W191+SUM(W193:W196)</f>
        <v/>
      </c>
      <c r="X197" s="40">
        <f>X191+SUM(X193:X196)</f>
        <v/>
      </c>
      <c r="Y197" s="40">
        <f>Y191+SUM(Y193:Y196)</f>
        <v/>
      </c>
      <c r="Z197" s="40">
        <f>Z191+SUM(Z193:Z196)</f>
        <v/>
      </c>
      <c r="AA197" s="40">
        <f>AA191+SUM(AA193:AA196)</f>
        <v/>
      </c>
      <c r="AB197" s="40">
        <f>AB191+SUM(AB193:AB196)</f>
        <v/>
      </c>
      <c r="AC197" s="40">
        <f>AC191+SUM(AC193:AC196)</f>
        <v/>
      </c>
      <c r="AD197" s="40">
        <f>AD191+SUM(AD193:AD196)</f>
        <v/>
      </c>
      <c r="AE197" s="40">
        <f>AE191+SUM(AE193:AE196)</f>
        <v/>
      </c>
      <c r="AF197" s="40">
        <f>AF191+SUM(AF193:AF196)</f>
        <v/>
      </c>
      <c r="AG197" s="40">
        <f>AG191+SUM(AG193:AG196)</f>
        <v/>
      </c>
      <c r="AH197" s="40">
        <f>AH191+SUM(AH193:AH196)</f>
        <v/>
      </c>
      <c r="AI197" s="40">
        <f>AI191+SUM(AI193:AI196)</f>
        <v/>
      </c>
      <c r="AK197" s="40">
        <f>AK191+SUM(AK193:AK196)</f>
        <v/>
      </c>
      <c r="AL197" s="40">
        <f>AL191+SUM(AL193:AL196)</f>
        <v/>
      </c>
      <c r="AM197" s="40">
        <f>AM191+SUM(AM193:AM196)</f>
        <v/>
      </c>
      <c r="AN197" s="40">
        <f>AN191+SUM(AN193:AN196)</f>
        <v/>
      </c>
      <c r="AO197" s="40">
        <f>AO191+SUM(AO193:AO196)</f>
        <v/>
      </c>
      <c r="AP197" s="40">
        <f>AD197</f>
        <v/>
      </c>
      <c r="AQ197" s="40">
        <f>AH197</f>
        <v/>
      </c>
      <c r="AR197" s="40">
        <f>AR191+SUM(AR193:AR196)</f>
        <v/>
      </c>
      <c r="AS197" s="40">
        <f>AS191+SUM(AS193:AS196)</f>
        <v/>
      </c>
      <c r="AT197" s="40">
        <f>AT191+SUM(AT193:AT196)</f>
        <v/>
      </c>
    </row>
    <row r="198">
      <c r="D198" s="8" t="inlineStr">
        <is>
          <t>Reconciliation: variance vs. as-reported</t>
        </is>
      </c>
      <c r="G198" s="41">
        <f>IF(_reported!G23="","",G197-_reported!G23)</f>
        <v/>
      </c>
      <c r="H198" s="41">
        <f>IF(_reported!H23="","",H197-_reported!H23)</f>
        <v/>
      </c>
      <c r="I198" s="41">
        <f>IF(_reported!I23="","",I197-_reported!I23)</f>
        <v/>
      </c>
      <c r="J198" s="41">
        <f>IF(_reported!J23="","",J197-_reported!J23)</f>
        <v/>
      </c>
      <c r="K198" s="41">
        <f>IF(_reported!K23="","",K197-_reported!K23)</f>
        <v/>
      </c>
      <c r="L198" s="41">
        <f>IF(_reported!L23="","",L197-_reported!L23)</f>
        <v/>
      </c>
      <c r="M198" s="41">
        <f>IF(_reported!M23="","",M197-_reported!M23)</f>
        <v/>
      </c>
      <c r="N198" s="41">
        <f>IF(_reported!N23="","",N197-_reported!N23)</f>
        <v/>
      </c>
      <c r="O198" s="41">
        <f>IF(_reported!O23="","",O197-_reported!O23)</f>
        <v/>
      </c>
      <c r="P198" s="41">
        <f>IF(_reported!P23="","",P197-_reported!P23)</f>
        <v/>
      </c>
      <c r="Q198" s="41">
        <f>IF(_reported!Q23="","",Q197-_reported!Q23)</f>
        <v/>
      </c>
      <c r="R198" s="41">
        <f>IF(_reported!R23="","",R197-_reported!R23)</f>
        <v/>
      </c>
      <c r="S198" s="41">
        <f>IF(_reported!S23="","",S197-_reported!S23)</f>
        <v/>
      </c>
      <c r="T198" s="41">
        <f>IF(_reported!T23="","",T197-_reported!T23)</f>
        <v/>
      </c>
      <c r="U198" s="41">
        <f>IF(_reported!U23="","",U197-_reported!U23)</f>
        <v/>
      </c>
      <c r="V198" s="41">
        <f>IF(_reported!V23="","",V197-_reported!V23)</f>
        <v/>
      </c>
      <c r="W198" s="41">
        <f>IF(_reported!W23="","",W197-_reported!W23)</f>
        <v/>
      </c>
      <c r="X198" s="41">
        <f>IF(_reported!X23="","",X197-_reported!X23)</f>
        <v/>
      </c>
      <c r="Y198" s="41">
        <f>IF(_reported!Y23="","",Y197-_reported!Y23)</f>
        <v/>
      </c>
      <c r="Z198" s="41">
        <f>IF(_reported!Z23="","",Z197-_reported!Z23)</f>
        <v/>
      </c>
      <c r="AA198" s="41">
        <f>IF(_reported!AA23="","",AA197-_reported!AA23)</f>
        <v/>
      </c>
      <c r="AB198" s="41">
        <f>IF(_reported!AB23="","",AB197-_reported!AB23)</f>
        <v/>
      </c>
      <c r="AC198" s="41">
        <f>IF(_reported!AC23="","",AC197-_reported!AC23)</f>
        <v/>
      </c>
      <c r="AD198" s="41">
        <f>IF(_reported!AD23="","",AD197-_reported!AD23)</f>
        <v/>
      </c>
      <c r="AE198" s="41">
        <f>IF(_reported!AE23="","",AE197-_reported!AE23)</f>
        <v/>
      </c>
      <c r="AF198" s="41">
        <f>IF(_reported!AF23="","",AF197-_reported!AF23)</f>
        <v/>
      </c>
      <c r="AG198" s="41">
        <f>IF(_reported!AG23="","",AG197-_reported!AG23)</f>
        <v/>
      </c>
      <c r="AH198" s="41">
        <f>IF(_reported!AH23="","",AH197-_reported!AH23)</f>
        <v/>
      </c>
      <c r="AI198" s="41">
        <f>IF(_reported!AI23="","",AI197-_reported!AI23)</f>
        <v/>
      </c>
      <c r="AK198" s="41">
        <f>IF(_reported!AK23="","",AK197-_reported!AK23)</f>
        <v/>
      </c>
      <c r="AL198" s="41">
        <f>IF(_reported!AL23="","",AL197-_reported!AL23)</f>
        <v/>
      </c>
      <c r="AM198" s="41">
        <f>IF(_reported!AM23="","",AM197-_reported!AM23)</f>
        <v/>
      </c>
      <c r="AN198" s="41">
        <f>IF(_reported!AN23="","",AN197-_reported!AN23)</f>
        <v/>
      </c>
      <c r="AO198" s="41">
        <f>IF(_reported!AO23="","",AO197-_reported!AO23)</f>
        <v/>
      </c>
      <c r="AP198" s="42">
        <f>AA198+AB198+AC198+AD198</f>
        <v/>
      </c>
      <c r="AQ198" s="42">
        <f>AE198+AF198+AG198+AH198</f>
        <v/>
      </c>
      <c r="AR198" s="41">
        <f>IF(_reported!AR23="","",AR197-_reported!AR23)</f>
        <v/>
      </c>
      <c r="AS198" s="41">
        <f>IF(_reported!AS23="","",AS197-_reported!AS23)</f>
        <v/>
      </c>
      <c r="AT198" s="41">
        <f>IF(_reported!AT23="","",AT197-_reported!AT23)</f>
        <v/>
      </c>
    </row>
    <row r="199"/>
    <row r="200">
      <c r="D200" s="2" t="inlineStr">
        <is>
          <t>Convertible Preferred Stock (mezzanine; converted at Apr 2021 listing)</t>
        </is>
      </c>
      <c r="G200" s="35" t="n">
        <v>552.037</v>
      </c>
      <c r="H200" s="35" t="n">
        <v>0</v>
      </c>
      <c r="I200" s="35" t="n">
        <v>0</v>
      </c>
      <c r="J200" s="43" t="n"/>
      <c r="K200" s="43" t="n"/>
      <c r="L200" s="43" t="n"/>
      <c r="M200" s="43" t="n"/>
      <c r="N200" s="43" t="n"/>
      <c r="O200" s="43" t="n"/>
      <c r="P200" s="43" t="n"/>
      <c r="Q200" s="43" t="n"/>
      <c r="R200" s="43" t="n"/>
      <c r="S200" s="43" t="n"/>
      <c r="T200" s="43" t="n"/>
      <c r="U200" s="43" t="n"/>
      <c r="V200" s="43" t="n"/>
      <c r="W200" s="43" t="n"/>
      <c r="X200" s="43" t="n"/>
      <c r="Y200" s="43" t="n"/>
      <c r="Z200" s="43" t="n"/>
      <c r="AA200" s="43" t="n"/>
      <c r="AK200" s="43" t="n"/>
      <c r="AL200" s="43" t="n"/>
      <c r="AM200" s="43" t="n"/>
      <c r="AN200" s="43" t="n"/>
      <c r="AO200" s="43" t="n"/>
      <c r="AP200" s="36">
        <f>AD200</f>
        <v/>
      </c>
      <c r="AQ200" s="36">
        <f>AH200</f>
        <v/>
      </c>
    </row>
    <row r="201"/>
    <row r="202">
      <c r="D202" s="9" t="inlineStr">
        <is>
          <t>Common stock — Class A (or A+B combined, FY25+)</t>
        </is>
      </c>
      <c r="G202" s="35" t="n">
        <v>0</v>
      </c>
      <c r="H202" s="35" t="n">
        <v>0.001</v>
      </c>
      <c r="I202" s="35" t="n">
        <v>0.001</v>
      </c>
      <c r="J202" s="35" t="n">
        <v>0.002</v>
      </c>
      <c r="K202" s="35" t="n">
        <v>0.002</v>
      </c>
      <c r="L202" s="35" t="n">
        <v>0.002</v>
      </c>
      <c r="M202" s="35" t="n">
        <v>0.002</v>
      </c>
      <c r="N202" s="35" t="n">
        <v>0.002</v>
      </c>
      <c r="O202" s="35" t="n">
        <v>0.002</v>
      </c>
      <c r="P202" s="35" t="n">
        <v>0.002</v>
      </c>
      <c r="Q202" s="35" t="n">
        <v>0.002</v>
      </c>
      <c r="R202" s="35" t="n">
        <v>0.002</v>
      </c>
      <c r="S202" s="35" t="n">
        <v>0.002</v>
      </c>
      <c r="T202" s="35" t="n">
        <v>0.002</v>
      </c>
      <c r="U202" s="35" t="n">
        <v>0.002</v>
      </c>
      <c r="V202" s="35" t="n">
        <v>0.002</v>
      </c>
      <c r="W202" s="35" t="n">
        <v>0.002</v>
      </c>
      <c r="X202" s="35" t="n">
        <v>0.002</v>
      </c>
      <c r="Y202" s="35" t="n">
        <v>0.003</v>
      </c>
      <c r="Z202" s="35" t="n">
        <v>0.003</v>
      </c>
      <c r="AA202" s="35" t="n">
        <v>0.003</v>
      </c>
      <c r="AB202" s="36">
        <f>AA202</f>
        <v/>
      </c>
      <c r="AC202" s="36">
        <f>AB202</f>
        <v/>
      </c>
      <c r="AD202" s="36">
        <f>AC202</f>
        <v/>
      </c>
      <c r="AE202" s="36">
        <f>AD202</f>
        <v/>
      </c>
      <c r="AF202" s="36">
        <f>AE202</f>
        <v/>
      </c>
      <c r="AG202" s="36">
        <f>AF202</f>
        <v/>
      </c>
      <c r="AH202" s="36">
        <f>AG202</f>
        <v/>
      </c>
      <c r="AI202" s="36">
        <f>AH202</f>
        <v/>
      </c>
      <c r="AK202" s="35" t="n">
        <v>0.002</v>
      </c>
      <c r="AL202" s="35" t="n">
        <v>0.002</v>
      </c>
      <c r="AM202" s="35" t="n">
        <v>0.002</v>
      </c>
      <c r="AN202" s="35" t="n">
        <v>0.002</v>
      </c>
      <c r="AO202" s="35" t="n">
        <v>0.003</v>
      </c>
      <c r="AP202" s="36">
        <f>AD202</f>
        <v/>
      </c>
      <c r="AQ202" s="36">
        <f>AH202</f>
        <v/>
      </c>
      <c r="AR202" s="36">
        <f>AQ202</f>
        <v/>
      </c>
      <c r="AS202" s="36">
        <f>AR202</f>
        <v/>
      </c>
      <c r="AT202" s="36">
        <f>AS202</f>
        <v/>
      </c>
    </row>
    <row r="203">
      <c r="D203" s="9" t="inlineStr">
        <is>
          <t>Common stock — Class B</t>
        </is>
      </c>
      <c r="G203" s="37" t="n">
        <v>0</v>
      </c>
      <c r="H203" s="37" t="n">
        <v>0.001</v>
      </c>
      <c r="I203" s="37" t="n">
        <v>0.001</v>
      </c>
      <c r="J203" s="37" t="n">
        <v>0</v>
      </c>
      <c r="K203" s="37" t="n">
        <v>0</v>
      </c>
      <c r="L203" s="37" t="n">
        <v>0</v>
      </c>
      <c r="M203" s="37" t="n">
        <v>0</v>
      </c>
      <c r="N203" s="37" t="n">
        <v>0</v>
      </c>
      <c r="O203" s="37" t="n">
        <v>0</v>
      </c>
      <c r="P203" s="37" t="n">
        <v>0</v>
      </c>
      <c r="Q203" s="37" t="n">
        <v>0</v>
      </c>
      <c r="R203" s="37" t="n">
        <v>0</v>
      </c>
      <c r="S203" s="37" t="n">
        <v>0</v>
      </c>
      <c r="T203" s="37" t="n">
        <v>0</v>
      </c>
      <c r="U203" s="37" t="n">
        <v>0</v>
      </c>
      <c r="V203" s="37" t="n">
        <v>0</v>
      </c>
      <c r="W203" s="37" t="n">
        <v>0</v>
      </c>
      <c r="X203" s="37" t="n">
        <v>0</v>
      </c>
      <c r="Y203" s="39" t="n"/>
      <c r="Z203" s="39" t="n"/>
      <c r="AA203" s="39" t="n"/>
      <c r="AK203" s="37" t="n">
        <v>0</v>
      </c>
      <c r="AL203" s="37" t="n">
        <v>0</v>
      </c>
      <c r="AM203" s="37" t="n">
        <v>0</v>
      </c>
      <c r="AN203" s="37" t="n">
        <v>0</v>
      </c>
      <c r="AO203" s="39" t="n"/>
      <c r="AP203" s="38">
        <f>AD203</f>
        <v/>
      </c>
      <c r="AQ203" s="38">
        <f>AH203</f>
        <v/>
      </c>
    </row>
    <row r="204">
      <c r="D204" s="9" t="inlineStr">
        <is>
          <t>Additional paid-in capital</t>
        </is>
      </c>
      <c r="G204" s="37" t="n">
        <v>804.523</v>
      </c>
      <c r="H204" s="37" t="n">
        <v>1516.533</v>
      </c>
      <c r="I204" s="37" t="n">
        <v>1850.711</v>
      </c>
      <c r="J204" s="37" t="n">
        <v>2034.658</v>
      </c>
      <c r="K204" s="37" t="n">
        <v>2579.216</v>
      </c>
      <c r="L204" s="37" t="n">
        <v>3004.459</v>
      </c>
      <c r="M204" s="37" t="n">
        <v>3380.33</v>
      </c>
      <c r="N204" s="37" t="n">
        <v>3767.686</v>
      </c>
      <c r="O204" s="37" t="n">
        <v>4056.774</v>
      </c>
      <c r="P204" s="37" t="n">
        <v>4239.319</v>
      </c>
      <c r="Q204" s="37" t="n">
        <v>4418.327</v>
      </c>
      <c r="R204" s="37" t="n">
        <v>4491.571</v>
      </c>
      <c r="S204" s="37" t="n">
        <v>4550.408</v>
      </c>
      <c r="T204" s="37" t="n">
        <v>4816.808</v>
      </c>
      <c r="U204" s="37" t="n">
        <v>5087.238</v>
      </c>
      <c r="V204" s="37" t="n">
        <v>5365.99</v>
      </c>
      <c r="W204" s="37" t="n">
        <v>5483.821</v>
      </c>
      <c r="X204" s="37" t="n">
        <v>5639.538</v>
      </c>
      <c r="Y204" s="37" t="n">
        <v>9131.722</v>
      </c>
      <c r="Z204" s="37" t="n">
        <v>8566.853999999999</v>
      </c>
      <c r="AA204" s="37" t="n">
        <v>7666.768</v>
      </c>
      <c r="AB204" s="38">
        <f>AA204+AB267-AB259-AB258*AB267</f>
        <v/>
      </c>
      <c r="AC204" s="38">
        <f>AB204+AC267-AC259-AC258*AC267</f>
        <v/>
      </c>
      <c r="AD204" s="38">
        <f>AC204+AD267-AD259-AD258*AD267</f>
        <v/>
      </c>
      <c r="AE204" s="38">
        <f>AD204+AE267-AE259-AE258*AE267</f>
        <v/>
      </c>
      <c r="AF204" s="38">
        <f>AE204+AF267-AF259-AF258*AF267</f>
        <v/>
      </c>
      <c r="AG204" s="38">
        <f>AF204+AG267-AG259-AG258*AG267</f>
        <v/>
      </c>
      <c r="AH204" s="38">
        <f>AG204+AH267-AH259-AH258*AH267</f>
        <v/>
      </c>
      <c r="AI204" s="38">
        <f>AH204+AI267-AI259-AI258*AI267</f>
        <v/>
      </c>
      <c r="AK204" s="37" t="n">
        <v>2034.658</v>
      </c>
      <c r="AL204" s="37" t="n">
        <v>3767.686</v>
      </c>
      <c r="AM204" s="37" t="n">
        <v>4491.571</v>
      </c>
      <c r="AN204" s="37" t="n">
        <v>5365.99</v>
      </c>
      <c r="AO204" s="37" t="n">
        <v>8566.853999999999</v>
      </c>
      <c r="AP204" s="38">
        <f>AD204</f>
        <v/>
      </c>
      <c r="AQ204" s="38">
        <f>AH204</f>
        <v/>
      </c>
      <c r="AR204" s="38">
        <f>AQ204+AR267-AR259-AR258*AR267</f>
        <v/>
      </c>
      <c r="AS204" s="38">
        <f>AR204+AS267-AS259-AS258*AS267</f>
        <v/>
      </c>
      <c r="AT204" s="38">
        <f>AS204+AT267-AT259-AT258*AT267</f>
        <v/>
      </c>
    </row>
    <row r="205">
      <c r="D205" s="9" t="inlineStr">
        <is>
          <t>Accumulated other comprehensive income (loss)</t>
        </is>
      </c>
      <c r="G205" s="37" t="n">
        <v>2.118</v>
      </c>
      <c r="H205" s="37" t="n">
        <v>2.774</v>
      </c>
      <c r="I205" s="37" t="n">
        <v>-0.432</v>
      </c>
      <c r="J205" s="37" t="n">
        <v>-3.395</v>
      </c>
      <c r="K205" s="37" t="n">
        <v>-3.89</v>
      </c>
      <c r="L205" s="37" t="n">
        <v>-18.183</v>
      </c>
      <c r="M205" s="37" t="n">
        <v>-36.493</v>
      </c>
      <c r="N205" s="37" t="n">
        <v>-38.606</v>
      </c>
      <c r="O205" s="37" t="n">
        <v>-28.409</v>
      </c>
      <c r="P205" s="37" t="n">
        <v>-33.792</v>
      </c>
      <c r="Q205" s="37" t="n">
        <v>-44.113</v>
      </c>
      <c r="R205" s="37" t="n">
        <v>-30.27</v>
      </c>
      <c r="S205" s="37" t="n">
        <v>-37.496</v>
      </c>
      <c r="T205" s="37" t="n">
        <v>-40.271</v>
      </c>
      <c r="U205" s="37" t="n">
        <v>-28.843</v>
      </c>
      <c r="V205" s="37" t="n">
        <v>-50.051</v>
      </c>
      <c r="W205" s="37" t="n">
        <v>-42.092</v>
      </c>
      <c r="X205" s="37" t="n">
        <v>-0.06</v>
      </c>
      <c r="Y205" s="37" t="n">
        <v>3.538</v>
      </c>
      <c r="Z205" s="37" t="n">
        <v>4.973</v>
      </c>
      <c r="AA205" s="37" t="n">
        <v>-13.309</v>
      </c>
      <c r="AB205" s="38">
        <f>AA205</f>
        <v/>
      </c>
      <c r="AC205" s="38">
        <f>AB205</f>
        <v/>
      </c>
      <c r="AD205" s="38">
        <f>AC205</f>
        <v/>
      </c>
      <c r="AE205" s="38">
        <f>AD205</f>
        <v/>
      </c>
      <c r="AF205" s="38">
        <f>AE205</f>
        <v/>
      </c>
      <c r="AG205" s="38">
        <f>AF205</f>
        <v/>
      </c>
      <c r="AH205" s="38">
        <f>AG205</f>
        <v/>
      </c>
      <c r="AI205" s="38">
        <f>AH205</f>
        <v/>
      </c>
      <c r="AK205" s="37" t="n">
        <v>-3.395</v>
      </c>
      <c r="AL205" s="37" t="n">
        <v>-38.606</v>
      </c>
      <c r="AM205" s="37" t="n">
        <v>-30.27</v>
      </c>
      <c r="AN205" s="37" t="n">
        <v>-50.051</v>
      </c>
      <c r="AO205" s="37" t="n">
        <v>4.973</v>
      </c>
      <c r="AP205" s="38">
        <f>AD205</f>
        <v/>
      </c>
      <c r="AQ205" s="38">
        <f>AH205</f>
        <v/>
      </c>
      <c r="AR205" s="38">
        <f>AQ205</f>
        <v/>
      </c>
      <c r="AS205" s="38">
        <f>AR205</f>
        <v/>
      </c>
      <c r="AT205" s="38">
        <f>AS205</f>
        <v/>
      </c>
    </row>
    <row r="206">
      <c r="D206" s="9" t="inlineStr">
        <is>
          <t>Retained earnings</t>
        </is>
      </c>
      <c r="G206" s="37" t="n">
        <v>1497.767</v>
      </c>
      <c r="H206" s="37" t="n">
        <v>3104.116</v>
      </c>
      <c r="I206" s="37" t="n">
        <v>3510.216</v>
      </c>
      <c r="J206" s="37" t="n">
        <v>4350.424</v>
      </c>
      <c r="K206" s="37" t="n">
        <v>3920.765</v>
      </c>
      <c r="L206" s="37" t="n">
        <v>2827.111</v>
      </c>
      <c r="M206" s="37" t="n">
        <v>2282.476</v>
      </c>
      <c r="N206" s="37" t="n">
        <v>1725.475</v>
      </c>
      <c r="O206" s="37" t="n">
        <v>1646.579</v>
      </c>
      <c r="P206" s="37" t="n">
        <v>1549.174</v>
      </c>
      <c r="Q206" s="37" t="n">
        <v>1546.909</v>
      </c>
      <c r="R206" s="37" t="n">
        <v>1820.346</v>
      </c>
      <c r="S206" s="37" t="n">
        <v>3558.08</v>
      </c>
      <c r="T206" s="37" t="n">
        <v>3594.23</v>
      </c>
      <c r="U206" s="37" t="n">
        <v>3669.725</v>
      </c>
      <c r="V206" s="37" t="n">
        <v>4960.901</v>
      </c>
      <c r="W206" s="37" t="n">
        <v>5026.509</v>
      </c>
      <c r="X206" s="37" t="n">
        <v>6455.409</v>
      </c>
      <c r="Y206" s="37" t="n">
        <v>6887.961</v>
      </c>
      <c r="Z206" s="37" t="n">
        <v>6221.228</v>
      </c>
      <c r="AA206" s="37" t="n">
        <v>5827.111</v>
      </c>
      <c r="AB206" s="38">
        <f>AA206+AB57</f>
        <v/>
      </c>
      <c r="AC206" s="38">
        <f>AB206+AC57</f>
        <v/>
      </c>
      <c r="AD206" s="38">
        <f>AC206+AD57</f>
        <v/>
      </c>
      <c r="AE206" s="38">
        <f>AD206+AE57</f>
        <v/>
      </c>
      <c r="AF206" s="38">
        <f>AE206+AF57</f>
        <v/>
      </c>
      <c r="AG206" s="38">
        <f>AF206+AG57</f>
        <v/>
      </c>
      <c r="AH206" s="38">
        <f>AG206+AH57</f>
        <v/>
      </c>
      <c r="AI206" s="38">
        <f>AH206+AI57</f>
        <v/>
      </c>
      <c r="AK206" s="37" t="n">
        <v>4350.424</v>
      </c>
      <c r="AL206" s="37" t="n">
        <v>1725.475</v>
      </c>
      <c r="AM206" s="37" t="n">
        <v>1820.346</v>
      </c>
      <c r="AN206" s="37" t="n">
        <v>4960.901</v>
      </c>
      <c r="AO206" s="37" t="n">
        <v>6221.228</v>
      </c>
      <c r="AP206" s="38">
        <f>AD206</f>
        <v/>
      </c>
      <c r="AQ206" s="38">
        <f>AH206</f>
        <v/>
      </c>
      <c r="AR206" s="38">
        <f>AQ206+AR57</f>
        <v/>
      </c>
      <c r="AS206" s="38">
        <f>AR206+AS57</f>
        <v/>
      </c>
      <c r="AT206" s="38">
        <f>AS206+AT57</f>
        <v/>
      </c>
    </row>
    <row r="207">
      <c r="A207" s="17" t="inlineStr">
        <is>
          <t>x</t>
        </is>
      </c>
      <c r="C207" s="13" t="inlineStr">
        <is>
          <t>Total Shareholders' Equity</t>
        </is>
      </c>
      <c r="G207" s="40">
        <f>SUM(G202:G206)</f>
        <v/>
      </c>
      <c r="H207" s="40">
        <f>SUM(H202:H206)</f>
        <v/>
      </c>
      <c r="I207" s="40">
        <f>SUM(I202:I206)</f>
        <v/>
      </c>
      <c r="J207" s="40">
        <f>SUM(J202:J206)</f>
        <v/>
      </c>
      <c r="K207" s="40">
        <f>SUM(K202:K206)</f>
        <v/>
      </c>
      <c r="L207" s="40">
        <f>SUM(L202:L206)</f>
        <v/>
      </c>
      <c r="M207" s="40">
        <f>SUM(M202:M206)</f>
        <v/>
      </c>
      <c r="N207" s="40">
        <f>SUM(N202:N206)</f>
        <v/>
      </c>
      <c r="O207" s="40">
        <f>SUM(O202:O206)</f>
        <v/>
      </c>
      <c r="P207" s="40">
        <f>SUM(P202:P206)</f>
        <v/>
      </c>
      <c r="Q207" s="40">
        <f>SUM(Q202:Q206)</f>
        <v/>
      </c>
      <c r="R207" s="40">
        <f>SUM(R202:R206)</f>
        <v/>
      </c>
      <c r="S207" s="40">
        <f>SUM(S202:S206)</f>
        <v/>
      </c>
      <c r="T207" s="40">
        <f>SUM(T202:T206)</f>
        <v/>
      </c>
      <c r="U207" s="40">
        <f>SUM(U202:U206)</f>
        <v/>
      </c>
      <c r="V207" s="40">
        <f>SUM(V202:V206)</f>
        <v/>
      </c>
      <c r="W207" s="40">
        <f>SUM(W202:W206)</f>
        <v/>
      </c>
      <c r="X207" s="40">
        <f>SUM(X202:X206)</f>
        <v/>
      </c>
      <c r="Y207" s="40">
        <f>SUM(Y202:Y206)</f>
        <v/>
      </c>
      <c r="Z207" s="40">
        <f>SUM(Z202:Z206)</f>
        <v/>
      </c>
      <c r="AA207" s="40">
        <f>SUM(AA202:AA206)</f>
        <v/>
      </c>
      <c r="AB207" s="40">
        <f>SUM(AB202:AB206)</f>
        <v/>
      </c>
      <c r="AC207" s="40">
        <f>SUM(AC202:AC206)</f>
        <v/>
      </c>
      <c r="AD207" s="40">
        <f>SUM(AD202:AD206)</f>
        <v/>
      </c>
      <c r="AE207" s="40">
        <f>SUM(AE202:AE206)</f>
        <v/>
      </c>
      <c r="AF207" s="40">
        <f>SUM(AF202:AF206)</f>
        <v/>
      </c>
      <c r="AG207" s="40">
        <f>SUM(AG202:AG206)</f>
        <v/>
      </c>
      <c r="AH207" s="40">
        <f>SUM(AH202:AH206)</f>
        <v/>
      </c>
      <c r="AI207" s="40">
        <f>SUM(AI202:AI206)</f>
        <v/>
      </c>
      <c r="AK207" s="40">
        <f>SUM(AK202:AK206)</f>
        <v/>
      </c>
      <c r="AL207" s="40">
        <f>SUM(AL202:AL206)</f>
        <v/>
      </c>
      <c r="AM207" s="40">
        <f>SUM(AM202:AM206)</f>
        <v/>
      </c>
      <c r="AN207" s="40">
        <f>SUM(AN202:AN206)</f>
        <v/>
      </c>
      <c r="AO207" s="40">
        <f>SUM(AO202:AO206)</f>
        <v/>
      </c>
      <c r="AP207" s="40">
        <f>AD207</f>
        <v/>
      </c>
      <c r="AQ207" s="40">
        <f>AH207</f>
        <v/>
      </c>
      <c r="AR207" s="40">
        <f>SUM(AR202:AR206)</f>
        <v/>
      </c>
      <c r="AS207" s="40">
        <f>SUM(AS202:AS206)</f>
        <v/>
      </c>
      <c r="AT207" s="40">
        <f>SUM(AT202:AT206)</f>
        <v/>
      </c>
    </row>
    <row r="208">
      <c r="D208" s="8" t="inlineStr">
        <is>
          <t>Reconciliation: variance vs. as-reported</t>
        </is>
      </c>
      <c r="G208" s="41">
        <f>IF(_reported!G24="","",G207-_reported!G24)</f>
        <v/>
      </c>
      <c r="H208" s="41">
        <f>IF(_reported!H24="","",H207-_reported!H24)</f>
        <v/>
      </c>
      <c r="I208" s="41">
        <f>IF(_reported!I24="","",I207-_reported!I24)</f>
        <v/>
      </c>
      <c r="J208" s="41">
        <f>IF(_reported!J24="","",J207-_reported!J24)</f>
        <v/>
      </c>
      <c r="K208" s="41">
        <f>IF(_reported!K24="","",K207-_reported!K24)</f>
        <v/>
      </c>
      <c r="L208" s="41">
        <f>IF(_reported!L24="","",L207-_reported!L24)</f>
        <v/>
      </c>
      <c r="M208" s="41">
        <f>IF(_reported!M24="","",M207-_reported!M24)</f>
        <v/>
      </c>
      <c r="N208" s="41">
        <f>IF(_reported!N24="","",N207-_reported!N24)</f>
        <v/>
      </c>
      <c r="O208" s="41">
        <f>IF(_reported!O24="","",O207-_reported!O24)</f>
        <v/>
      </c>
      <c r="P208" s="41">
        <f>IF(_reported!P24="","",P207-_reported!P24)</f>
        <v/>
      </c>
      <c r="Q208" s="41">
        <f>IF(_reported!Q24="","",Q207-_reported!Q24)</f>
        <v/>
      </c>
      <c r="R208" s="41">
        <f>IF(_reported!R24="","",R207-_reported!R24)</f>
        <v/>
      </c>
      <c r="S208" s="41">
        <f>IF(_reported!S24="","",S207-_reported!S24)</f>
        <v/>
      </c>
      <c r="T208" s="41">
        <f>IF(_reported!T24="","",T207-_reported!T24)</f>
        <v/>
      </c>
      <c r="U208" s="41">
        <f>IF(_reported!U24="","",U207-_reported!U24)</f>
        <v/>
      </c>
      <c r="V208" s="41">
        <f>IF(_reported!V24="","",V207-_reported!V24)</f>
        <v/>
      </c>
      <c r="W208" s="41">
        <f>IF(_reported!W24="","",W207-_reported!W24)</f>
        <v/>
      </c>
      <c r="X208" s="41">
        <f>IF(_reported!X24="","",X207-_reported!X24)</f>
        <v/>
      </c>
      <c r="Y208" s="41">
        <f>IF(_reported!Y24="","",Y207-_reported!Y24)</f>
        <v/>
      </c>
      <c r="Z208" s="41">
        <f>IF(_reported!Z24="","",Z207-_reported!Z24)</f>
        <v/>
      </c>
      <c r="AA208" s="41">
        <f>IF(_reported!AA24="","",AA207-_reported!AA24)</f>
        <v/>
      </c>
      <c r="AB208" s="41">
        <f>IF(_reported!AB24="","",AB207-_reported!AB24)</f>
        <v/>
      </c>
      <c r="AC208" s="41">
        <f>IF(_reported!AC24="","",AC207-_reported!AC24)</f>
        <v/>
      </c>
      <c r="AD208" s="41">
        <f>IF(_reported!AD24="","",AD207-_reported!AD24)</f>
        <v/>
      </c>
      <c r="AE208" s="41">
        <f>IF(_reported!AE24="","",AE207-_reported!AE24)</f>
        <v/>
      </c>
      <c r="AF208" s="41">
        <f>IF(_reported!AF24="","",AF207-_reported!AF24)</f>
        <v/>
      </c>
      <c r="AG208" s="41">
        <f>IF(_reported!AG24="","",AG207-_reported!AG24)</f>
        <v/>
      </c>
      <c r="AH208" s="41">
        <f>IF(_reported!AH24="","",AH207-_reported!AH24)</f>
        <v/>
      </c>
      <c r="AI208" s="41">
        <f>IF(_reported!AI24="","",AI207-_reported!AI24)</f>
        <v/>
      </c>
      <c r="AK208" s="41">
        <f>IF(_reported!AK24="","",AK207-_reported!AK24)</f>
        <v/>
      </c>
      <c r="AL208" s="41">
        <f>IF(_reported!AL24="","",AL207-_reported!AL24)</f>
        <v/>
      </c>
      <c r="AM208" s="41">
        <f>IF(_reported!AM24="","",AM207-_reported!AM24)</f>
        <v/>
      </c>
      <c r="AN208" s="41">
        <f>IF(_reported!AN24="","",AN207-_reported!AN24)</f>
        <v/>
      </c>
      <c r="AO208" s="41">
        <f>IF(_reported!AO24="","",AO207-_reported!AO24)</f>
        <v/>
      </c>
      <c r="AP208" s="42">
        <f>AA208+AB208+AC208+AD208</f>
        <v/>
      </c>
      <c r="AQ208" s="42">
        <f>AE208+AF208+AG208+AH208</f>
        <v/>
      </c>
      <c r="AR208" s="41">
        <f>IF(_reported!AR24="","",AR207-_reported!AR24)</f>
        <v/>
      </c>
      <c r="AS208" s="41">
        <f>IF(_reported!AS24="","",AS207-_reported!AS24)</f>
        <v/>
      </c>
      <c r="AT208" s="41">
        <f>IF(_reported!AT24="","",AT207-_reported!AT24)</f>
        <v/>
      </c>
    </row>
    <row r="209">
      <c r="A209" s="17" t="inlineStr">
        <is>
          <t>x</t>
        </is>
      </c>
      <c r="B209" s="13" t="inlineStr">
        <is>
          <t>Total Liabilities, Mezzanine + Equity</t>
        </is>
      </c>
      <c r="G209" s="40">
        <f>G197+G200+G207</f>
        <v/>
      </c>
      <c r="H209" s="40">
        <f>H197+H200+H207</f>
        <v/>
      </c>
      <c r="I209" s="40">
        <f>I197+I200+I207</f>
        <v/>
      </c>
      <c r="J209" s="40">
        <f>J197+J200+J207</f>
        <v/>
      </c>
      <c r="K209" s="40">
        <f>K197+K200+K207</f>
        <v/>
      </c>
      <c r="L209" s="40">
        <f>L197+L200+L207</f>
        <v/>
      </c>
      <c r="M209" s="40">
        <f>M197+M200+M207</f>
        <v/>
      </c>
      <c r="N209" s="40">
        <f>N197+N200+N207</f>
        <v/>
      </c>
      <c r="O209" s="40">
        <f>O197+O200+O207</f>
        <v/>
      </c>
      <c r="P209" s="40">
        <f>P197+P200+P207</f>
        <v/>
      </c>
      <c r="Q209" s="40">
        <f>Q197+Q200+Q207</f>
        <v/>
      </c>
      <c r="R209" s="40">
        <f>R197+R200+R207</f>
        <v/>
      </c>
      <c r="S209" s="40">
        <f>S197+S200+S207</f>
        <v/>
      </c>
      <c r="T209" s="40">
        <f>T197+T200+T207</f>
        <v/>
      </c>
      <c r="U209" s="40">
        <f>U197+U200+U207</f>
        <v/>
      </c>
      <c r="V209" s="40">
        <f>V197+V200+V207</f>
        <v/>
      </c>
      <c r="W209" s="40">
        <f>W197+W200+W207</f>
        <v/>
      </c>
      <c r="X209" s="40">
        <f>X197+X200+X207</f>
        <v/>
      </c>
      <c r="Y209" s="40">
        <f>Y197+Y200+Y207</f>
        <v/>
      </c>
      <c r="Z209" s="40">
        <f>Z197+Z200+Z207</f>
        <v/>
      </c>
      <c r="AA209" s="40">
        <f>AA197+AA200+AA207</f>
        <v/>
      </c>
      <c r="AB209" s="40">
        <f>AB197+AB200+AB207</f>
        <v/>
      </c>
      <c r="AC209" s="40">
        <f>AC197+AC200+AC207</f>
        <v/>
      </c>
      <c r="AD209" s="40">
        <f>AD197+AD200+AD207</f>
        <v/>
      </c>
      <c r="AE209" s="40">
        <f>AE197+AE200+AE207</f>
        <v/>
      </c>
      <c r="AF209" s="40">
        <f>AF197+AF200+AF207</f>
        <v/>
      </c>
      <c r="AG209" s="40">
        <f>AG197+AG200+AG207</f>
        <v/>
      </c>
      <c r="AH209" s="40">
        <f>AH197+AH200+AH207</f>
        <v/>
      </c>
      <c r="AI209" s="40">
        <f>AI197+AI200+AI207</f>
        <v/>
      </c>
      <c r="AK209" s="40">
        <f>AK197+AK200+AK207</f>
        <v/>
      </c>
      <c r="AL209" s="40">
        <f>AL197+AL200+AL207</f>
        <v/>
      </c>
      <c r="AM209" s="40">
        <f>AM197+AM200+AM207</f>
        <v/>
      </c>
      <c r="AN209" s="40">
        <f>AN197+AN200+AN207</f>
        <v/>
      </c>
      <c r="AO209" s="40">
        <f>AO197+AO200+AO207</f>
        <v/>
      </c>
      <c r="AP209" s="40">
        <f>AD209</f>
        <v/>
      </c>
      <c r="AQ209" s="40">
        <f>AH209</f>
        <v/>
      </c>
      <c r="AR209" s="40">
        <f>AR197+AR200+AR207</f>
        <v/>
      </c>
      <c r="AS209" s="40">
        <f>AS197+AS200+AS207</f>
        <v/>
      </c>
      <c r="AT209" s="40">
        <f>AT197+AT200+AT207</f>
        <v/>
      </c>
    </row>
    <row r="210">
      <c r="D210" s="8" t="inlineStr">
        <is>
          <t>Reconciliation: variance vs. as-reported</t>
        </is>
      </c>
      <c r="G210" s="41">
        <f>IF(_reported!G25="","",G209-_reported!G25)</f>
        <v/>
      </c>
      <c r="H210" s="41">
        <f>IF(_reported!H25="","",H209-_reported!H25)</f>
        <v/>
      </c>
      <c r="I210" s="41">
        <f>IF(_reported!I25="","",I209-_reported!I25)</f>
        <v/>
      </c>
      <c r="J210" s="41">
        <f>IF(_reported!J25="","",J209-_reported!J25)</f>
        <v/>
      </c>
      <c r="K210" s="41">
        <f>IF(_reported!K25="","",K209-_reported!K25)</f>
        <v/>
      </c>
      <c r="L210" s="41">
        <f>IF(_reported!L25="","",L209-_reported!L25)</f>
        <v/>
      </c>
      <c r="M210" s="41">
        <f>IF(_reported!M25="","",M209-_reported!M25)</f>
        <v/>
      </c>
      <c r="N210" s="41">
        <f>IF(_reported!N25="","",N209-_reported!N25)</f>
        <v/>
      </c>
      <c r="O210" s="41">
        <f>IF(_reported!O25="","",O209-_reported!O25)</f>
        <v/>
      </c>
      <c r="P210" s="41">
        <f>IF(_reported!P25="","",P209-_reported!P25)</f>
        <v/>
      </c>
      <c r="Q210" s="41">
        <f>IF(_reported!Q25="","",Q209-_reported!Q25)</f>
        <v/>
      </c>
      <c r="R210" s="41">
        <f>IF(_reported!R25="","",R209-_reported!R25)</f>
        <v/>
      </c>
      <c r="S210" s="41">
        <f>IF(_reported!S25="","",S209-_reported!S25)</f>
        <v/>
      </c>
      <c r="T210" s="41">
        <f>IF(_reported!T25="","",T209-_reported!T25)</f>
        <v/>
      </c>
      <c r="U210" s="41">
        <f>IF(_reported!U25="","",U209-_reported!U25)</f>
        <v/>
      </c>
      <c r="V210" s="41">
        <f>IF(_reported!V25="","",V209-_reported!V25)</f>
        <v/>
      </c>
      <c r="W210" s="41">
        <f>IF(_reported!W25="","",W209-_reported!W25)</f>
        <v/>
      </c>
      <c r="X210" s="41">
        <f>IF(_reported!X25="","",X209-_reported!X25)</f>
        <v/>
      </c>
      <c r="Y210" s="41">
        <f>IF(_reported!Y25="","",Y209-_reported!Y25)</f>
        <v/>
      </c>
      <c r="Z210" s="41">
        <f>IF(_reported!Z25="","",Z209-_reported!Z25)</f>
        <v/>
      </c>
      <c r="AA210" s="41">
        <f>IF(_reported!AA25="","",AA209-_reported!AA25)</f>
        <v/>
      </c>
      <c r="AB210" s="41">
        <f>IF(_reported!AB25="","",AB209-_reported!AB25)</f>
        <v/>
      </c>
      <c r="AC210" s="41">
        <f>IF(_reported!AC25="","",AC209-_reported!AC25)</f>
        <v/>
      </c>
      <c r="AD210" s="41">
        <f>IF(_reported!AD25="","",AD209-_reported!AD25)</f>
        <v/>
      </c>
      <c r="AE210" s="41">
        <f>IF(_reported!AE25="","",AE209-_reported!AE25)</f>
        <v/>
      </c>
      <c r="AF210" s="41">
        <f>IF(_reported!AF25="","",AF209-_reported!AF25)</f>
        <v/>
      </c>
      <c r="AG210" s="41">
        <f>IF(_reported!AG25="","",AG209-_reported!AG25)</f>
        <v/>
      </c>
      <c r="AH210" s="41">
        <f>IF(_reported!AH25="","",AH209-_reported!AH25)</f>
        <v/>
      </c>
      <c r="AI210" s="41">
        <f>IF(_reported!AI25="","",AI209-_reported!AI25)</f>
        <v/>
      </c>
      <c r="AK210" s="41">
        <f>IF(_reported!AK25="","",AK209-_reported!AK25)</f>
        <v/>
      </c>
      <c r="AL210" s="41">
        <f>IF(_reported!AL25="","",AL209-_reported!AL25)</f>
        <v/>
      </c>
      <c r="AM210" s="41">
        <f>IF(_reported!AM25="","",AM209-_reported!AM25)</f>
        <v/>
      </c>
      <c r="AN210" s="41">
        <f>IF(_reported!AN25="","",AN209-_reported!AN25)</f>
        <v/>
      </c>
      <c r="AO210" s="41">
        <f>IF(_reported!AO25="","",AO209-_reported!AO25)</f>
        <v/>
      </c>
      <c r="AP210" s="42">
        <f>AA210+AB210+AC210+AD210</f>
        <v/>
      </c>
      <c r="AQ210" s="42">
        <f>AE210+AF210+AG210+AH210</f>
        <v/>
      </c>
      <c r="AR210" s="41">
        <f>IF(_reported!AR25="","",AR209-_reported!AR25)</f>
        <v/>
      </c>
      <c r="AS210" s="41">
        <f>IF(_reported!AS25="","",AS209-_reported!AS25)</f>
        <v/>
      </c>
      <c r="AT210" s="41">
        <f>IF(_reported!AT25="","",AT209-_reported!AT25)</f>
        <v/>
      </c>
    </row>
    <row r="211">
      <c r="A211" s="17" t="inlineStr">
        <is>
          <t>x</t>
        </is>
      </c>
      <c r="B211" s="24" t="inlineStr">
        <is>
          <t>PARITY CHECK (Total Assets - Total L&amp;E; must = 0)</t>
        </is>
      </c>
      <c r="G211" s="49">
        <f>G179-G209</f>
        <v/>
      </c>
      <c r="H211" s="49">
        <f>H179-H209</f>
        <v/>
      </c>
      <c r="I211" s="49">
        <f>I179-I209</f>
        <v/>
      </c>
      <c r="J211" s="49">
        <f>J179-J209</f>
        <v/>
      </c>
      <c r="K211" s="49">
        <f>K179-K209</f>
        <v/>
      </c>
      <c r="L211" s="49">
        <f>L179-L209</f>
        <v/>
      </c>
      <c r="M211" s="49">
        <f>M179-M209</f>
        <v/>
      </c>
      <c r="N211" s="49">
        <f>N179-N209</f>
        <v/>
      </c>
      <c r="O211" s="49">
        <f>O179-O209</f>
        <v/>
      </c>
      <c r="P211" s="49">
        <f>P179-P209</f>
        <v/>
      </c>
      <c r="Q211" s="49">
        <f>Q179-Q209</f>
        <v/>
      </c>
      <c r="R211" s="49">
        <f>R179-R209</f>
        <v/>
      </c>
      <c r="S211" s="49">
        <f>S179-S209</f>
        <v/>
      </c>
      <c r="T211" s="49">
        <f>T179-T209</f>
        <v/>
      </c>
      <c r="U211" s="49">
        <f>U179-U209</f>
        <v/>
      </c>
      <c r="V211" s="49">
        <f>V179-V209</f>
        <v/>
      </c>
      <c r="W211" s="49">
        <f>W179-W209</f>
        <v/>
      </c>
      <c r="X211" s="49">
        <f>X179-X209</f>
        <v/>
      </c>
      <c r="Y211" s="49">
        <f>Y179-Y209</f>
        <v/>
      </c>
      <c r="Z211" s="49">
        <f>Z179-Z209</f>
        <v/>
      </c>
      <c r="AA211" s="49">
        <f>AA179-AA209</f>
        <v/>
      </c>
      <c r="AB211" s="49">
        <f>AB179-AB209</f>
        <v/>
      </c>
      <c r="AC211" s="49">
        <f>AC179-AC209</f>
        <v/>
      </c>
      <c r="AD211" s="49">
        <f>AD179-AD209</f>
        <v/>
      </c>
      <c r="AE211" s="49">
        <f>AE179-AE209</f>
        <v/>
      </c>
      <c r="AF211" s="49">
        <f>AF179-AF209</f>
        <v/>
      </c>
      <c r="AG211" s="49">
        <f>AG179-AG209</f>
        <v/>
      </c>
      <c r="AH211" s="49">
        <f>AH179-AH209</f>
        <v/>
      </c>
      <c r="AI211" s="49">
        <f>AI179-AI209</f>
        <v/>
      </c>
      <c r="AK211" s="49">
        <f>AK179-AK209</f>
        <v/>
      </c>
      <c r="AL211" s="49">
        <f>AL179-AL209</f>
        <v/>
      </c>
      <c r="AM211" s="49">
        <f>AM179-AM209</f>
        <v/>
      </c>
      <c r="AN211" s="49">
        <f>AN179-AN209</f>
        <v/>
      </c>
      <c r="AO211" s="49">
        <f>AO179-AO209</f>
        <v/>
      </c>
      <c r="AP211" s="50">
        <f>AD211</f>
        <v/>
      </c>
      <c r="AQ211" s="50">
        <f>AH211</f>
        <v/>
      </c>
      <c r="AR211" s="49">
        <f>AR179-AR209</f>
        <v/>
      </c>
      <c r="AS211" s="49">
        <f>AS179-AS209</f>
        <v/>
      </c>
      <c r="AT211" s="49">
        <f>AT179-AT209</f>
        <v/>
      </c>
    </row>
    <row r="212"/>
    <row r="213">
      <c r="D213" s="8" t="inlineStr">
        <is>
          <t>Memo: SAB 121 safeguarding customer crypto (= assets = liabilities; EXCLUDED above)</t>
        </is>
      </c>
      <c r="G213" s="43" t="n"/>
      <c r="H213" s="43" t="n"/>
      <c r="I213" s="43" t="n"/>
      <c r="J213" s="43" t="n"/>
      <c r="K213" s="43" t="n"/>
      <c r="L213" s="44" t="n">
        <v>88453.87300000001</v>
      </c>
      <c r="M213" s="44" t="n">
        <v>95113.124</v>
      </c>
      <c r="N213" s="44" t="n">
        <v>75413.18799999999</v>
      </c>
      <c r="O213" s="44" t="n">
        <v>124357.889</v>
      </c>
      <c r="P213" s="44" t="n">
        <v>124243.587</v>
      </c>
      <c r="Q213" s="44" t="n">
        <v>114291.909</v>
      </c>
      <c r="R213" s="43" t="n"/>
      <c r="S213" s="44" t="n">
        <v>329506.477</v>
      </c>
      <c r="T213" s="44" t="n">
        <v>269198.067</v>
      </c>
      <c r="U213" s="44" t="n">
        <v>272669.307</v>
      </c>
      <c r="V213" s="43" t="n"/>
      <c r="W213" s="43" t="n"/>
      <c r="X213" s="43" t="n"/>
      <c r="Y213" s="43" t="n"/>
      <c r="Z213" s="43" t="n"/>
      <c r="AA213" s="43" t="n"/>
      <c r="AK213" s="43" t="n"/>
      <c r="AL213" s="44" t="n">
        <v>75413.18799999999</v>
      </c>
      <c r="AM213" s="43" t="n"/>
      <c r="AN213" s="43" t="n"/>
      <c r="AO213" s="43" t="n"/>
      <c r="AP213" s="9">
        <f>AD213</f>
        <v/>
      </c>
      <c r="AQ213" s="9">
        <f>AH213</f>
        <v/>
      </c>
    </row>
    <row r="214"/>
    <row r="215"/>
    <row r="216">
      <c r="B216" s="23" t="inlineStr">
        <is>
          <t>Balance Sheet Ratios &amp; Assumptions</t>
        </is>
      </c>
      <c r="C216" s="23" t="n"/>
      <c r="D216" s="23" t="n"/>
      <c r="E216" s="23" t="n"/>
      <c r="F216" s="23" t="n"/>
      <c r="G216" s="23" t="n"/>
      <c r="H216" s="23" t="n"/>
      <c r="I216" s="23" t="n"/>
      <c r="J216" s="23" t="n"/>
      <c r="K216" s="23" t="n"/>
      <c r="L216" s="23" t="n"/>
      <c r="M216" s="23" t="n"/>
      <c r="N216" s="23" t="n"/>
      <c r="O216" s="23" t="n"/>
      <c r="P216" s="23" t="n"/>
      <c r="Q216" s="23" t="n"/>
      <c r="R216" s="23" t="n"/>
      <c r="S216" s="23" t="n"/>
      <c r="T216" s="23" t="n"/>
      <c r="U216" s="23" t="n"/>
      <c r="V216" s="23" t="n"/>
      <c r="W216" s="23" t="n"/>
      <c r="X216" s="23" t="n"/>
      <c r="Y216" s="23" t="n"/>
      <c r="Z216" s="23" t="n"/>
      <c r="AA216" s="23" t="n"/>
      <c r="AB216" s="23" t="n"/>
      <c r="AC216" s="23" t="n"/>
      <c r="AD216" s="23" t="n"/>
      <c r="AE216" s="23" t="n"/>
      <c r="AF216" s="23" t="n"/>
      <c r="AG216" s="23" t="n"/>
      <c r="AH216" s="23" t="n"/>
      <c r="AI216" s="23" t="n"/>
      <c r="AK216" s="23" t="n"/>
      <c r="AL216" s="23" t="n"/>
      <c r="AM216" s="23" t="n"/>
      <c r="AN216" s="23" t="n"/>
      <c r="AO216" s="23" t="n"/>
      <c r="AP216" s="23" t="n"/>
      <c r="AQ216" s="23" t="n"/>
      <c r="AR216" s="23" t="n"/>
      <c r="AS216" s="23" t="n"/>
      <c r="AT216" s="23" t="n"/>
    </row>
    <row r="217">
      <c r="D217" s="9" t="inlineStr">
        <is>
          <t>Current Ratio (TCA / TCL)</t>
        </is>
      </c>
      <c r="G217" s="51">
        <f>IFERROR(G168/G191,"")</f>
        <v/>
      </c>
      <c r="H217" s="51">
        <f>IFERROR(H168/H191,"")</f>
        <v/>
      </c>
      <c r="I217" s="51">
        <f>IFERROR(I168/I191,"")</f>
        <v/>
      </c>
      <c r="J217" s="51">
        <f>IFERROR(J168/J191,"")</f>
        <v/>
      </c>
      <c r="K217" s="51">
        <f>IFERROR(K168/K191,"")</f>
        <v/>
      </c>
      <c r="L217" s="51">
        <f>IFERROR(L168/L191,"")</f>
        <v/>
      </c>
      <c r="M217" s="51">
        <f>IFERROR(M168/M191,"")</f>
        <v/>
      </c>
      <c r="N217" s="51">
        <f>IFERROR(N168/N191,"")</f>
        <v/>
      </c>
      <c r="O217" s="51">
        <f>IFERROR(O168/O191,"")</f>
        <v/>
      </c>
      <c r="P217" s="51">
        <f>IFERROR(P168/P191,"")</f>
        <v/>
      </c>
      <c r="Q217" s="51">
        <f>IFERROR(Q168/Q191,"")</f>
        <v/>
      </c>
      <c r="R217" s="51">
        <f>IFERROR(R168/R191,"")</f>
        <v/>
      </c>
      <c r="S217" s="51">
        <f>IFERROR(S168/S191,"")</f>
        <v/>
      </c>
      <c r="T217" s="51">
        <f>IFERROR(T168/T191,"")</f>
        <v/>
      </c>
      <c r="U217" s="51">
        <f>IFERROR(U168/U191,"")</f>
        <v/>
      </c>
      <c r="V217" s="51">
        <f>IFERROR(V168/V191,"")</f>
        <v/>
      </c>
      <c r="W217" s="51">
        <f>IFERROR(W168/W191,"")</f>
        <v/>
      </c>
      <c r="X217" s="51">
        <f>IFERROR(X168/X191,"")</f>
        <v/>
      </c>
      <c r="Y217" s="51">
        <f>IFERROR(Y168/Y191,"")</f>
        <v/>
      </c>
      <c r="Z217" s="51">
        <f>IFERROR(Z168/Z191,"")</f>
        <v/>
      </c>
      <c r="AA217" s="51">
        <f>IFERROR(AA168/AA191,"")</f>
        <v/>
      </c>
      <c r="AB217" s="51">
        <f>IFERROR(AB168/AB191,"")</f>
        <v/>
      </c>
      <c r="AC217" s="51">
        <f>IFERROR(AC168/AC191,"")</f>
        <v/>
      </c>
      <c r="AD217" s="51">
        <f>IFERROR(AD168/AD191,"")</f>
        <v/>
      </c>
      <c r="AE217" s="51">
        <f>IFERROR(AE168/AE191,"")</f>
        <v/>
      </c>
      <c r="AF217" s="51">
        <f>IFERROR(AF168/AF191,"")</f>
        <v/>
      </c>
      <c r="AG217" s="51">
        <f>IFERROR(AG168/AG191,"")</f>
        <v/>
      </c>
      <c r="AH217" s="51">
        <f>IFERROR(AH168/AH191,"")</f>
        <v/>
      </c>
      <c r="AI217" s="51">
        <f>IFERROR(AI168/AI191,"")</f>
        <v/>
      </c>
      <c r="AK217" s="51">
        <f>IFERROR(AK168/AK191,"")</f>
        <v/>
      </c>
      <c r="AL217" s="51">
        <f>IFERROR(AL168/AL191,"")</f>
        <v/>
      </c>
      <c r="AM217" s="51">
        <f>IFERROR(AM168/AM191,"")</f>
        <v/>
      </c>
      <c r="AN217" s="51">
        <f>IFERROR(AN168/AN191,"")</f>
        <v/>
      </c>
      <c r="AO217" s="51">
        <f>IFERROR(AO168/AO191,"")</f>
        <v/>
      </c>
      <c r="AP217" s="51">
        <f>IFERROR(AP168/AP191,"")</f>
        <v/>
      </c>
      <c r="AQ217" s="51">
        <f>IFERROR(AQ168/AQ191,"")</f>
        <v/>
      </c>
      <c r="AR217" s="51">
        <f>IFERROR(AR168/AR191,"")</f>
        <v/>
      </c>
      <c r="AS217" s="51">
        <f>IFERROR(AS168/AS191,"")</f>
        <v/>
      </c>
      <c r="AT217" s="51">
        <f>IFERROR(AT168/AT191,"")</f>
        <v/>
      </c>
    </row>
    <row r="218">
      <c r="D218" s="9" t="inlineStr">
        <is>
          <t>Quick Ratio ((Cash + Restricted + AR) / TCL)</t>
        </is>
      </c>
      <c r="G218" s="51">
        <f>IFERROR((G154+G155+G162+G163)/G191,"")</f>
        <v/>
      </c>
      <c r="H218" s="51">
        <f>IFERROR((H154+H155+H162+H163)/H191,"")</f>
        <v/>
      </c>
      <c r="I218" s="51">
        <f>IFERROR((I154+I155+I162+I163)/I191,"")</f>
        <v/>
      </c>
      <c r="J218" s="51">
        <f>IFERROR((J154+J155+J162+J163)/J191,"")</f>
        <v/>
      </c>
      <c r="K218" s="51">
        <f>IFERROR((K154+K155+K162+K163)/K191,"")</f>
        <v/>
      </c>
      <c r="L218" s="51">
        <f>IFERROR((L154+L155+L162+L163)/L191,"")</f>
        <v/>
      </c>
      <c r="M218" s="51">
        <f>IFERROR((M154+M155+M162+M163)/M191,"")</f>
        <v/>
      </c>
      <c r="N218" s="51">
        <f>IFERROR((N154+N155+N162+N163)/N191,"")</f>
        <v/>
      </c>
      <c r="O218" s="51">
        <f>IFERROR((O154+O155+O162+O163)/O191,"")</f>
        <v/>
      </c>
      <c r="P218" s="51">
        <f>IFERROR((P154+P155+P162+P163)/P191,"")</f>
        <v/>
      </c>
      <c r="Q218" s="51">
        <f>IFERROR((Q154+Q155+Q162+Q163)/Q191,"")</f>
        <v/>
      </c>
      <c r="R218" s="51">
        <f>IFERROR((R154+R155+R162+R163)/R191,"")</f>
        <v/>
      </c>
      <c r="S218" s="51">
        <f>IFERROR((S154+S155+S162+S163)/S191,"")</f>
        <v/>
      </c>
      <c r="T218" s="51">
        <f>IFERROR((T154+T155+T162+T163)/T191,"")</f>
        <v/>
      </c>
      <c r="U218" s="51">
        <f>IFERROR((U154+U155+U162+U163)/U191,"")</f>
        <v/>
      </c>
      <c r="V218" s="51">
        <f>IFERROR((V154+V155+V162+V163)/V191,"")</f>
        <v/>
      </c>
      <c r="W218" s="51">
        <f>IFERROR((W154+W155+W162+W163)/W191,"")</f>
        <v/>
      </c>
      <c r="X218" s="51">
        <f>IFERROR((X154+X155+X162+X163)/X191,"")</f>
        <v/>
      </c>
      <c r="Y218" s="51">
        <f>IFERROR((Y154+Y155+Y162+Y163)/Y191,"")</f>
        <v/>
      </c>
      <c r="Z218" s="51">
        <f>IFERROR((Z154+Z155+Z162+Z163)/Z191,"")</f>
        <v/>
      </c>
      <c r="AA218" s="51">
        <f>IFERROR((AA154+AA155+AA162+AA163)/AA191,"")</f>
        <v/>
      </c>
      <c r="AB218" s="51">
        <f>IFERROR((AB154+AB155+AB162+AB163)/AB191,"")</f>
        <v/>
      </c>
      <c r="AC218" s="51">
        <f>IFERROR((AC154+AC155+AC162+AC163)/AC191,"")</f>
        <v/>
      </c>
      <c r="AD218" s="51">
        <f>IFERROR((AD154+AD155+AD162+AD163)/AD191,"")</f>
        <v/>
      </c>
      <c r="AE218" s="51">
        <f>IFERROR((AE154+AE155+AE162+AE163)/AE191,"")</f>
        <v/>
      </c>
      <c r="AF218" s="51">
        <f>IFERROR((AF154+AF155+AF162+AF163)/AF191,"")</f>
        <v/>
      </c>
      <c r="AG218" s="51">
        <f>IFERROR((AG154+AG155+AG162+AG163)/AG191,"")</f>
        <v/>
      </c>
      <c r="AH218" s="51">
        <f>IFERROR((AH154+AH155+AH162+AH163)/AH191,"")</f>
        <v/>
      </c>
      <c r="AI218" s="51">
        <f>IFERROR((AI154+AI155+AI162+AI163)/AI191,"")</f>
        <v/>
      </c>
      <c r="AK218" s="51">
        <f>IFERROR((AK154+AK155+AK162+AK163)/AK191,"")</f>
        <v/>
      </c>
      <c r="AL218" s="51">
        <f>IFERROR((AL154+AL155+AL162+AL163)/AL191,"")</f>
        <v/>
      </c>
      <c r="AM218" s="51">
        <f>IFERROR((AM154+AM155+AM162+AM163)/AM191,"")</f>
        <v/>
      </c>
      <c r="AN218" s="51">
        <f>IFERROR((AN154+AN155+AN162+AN163)/AN191,"")</f>
        <v/>
      </c>
      <c r="AO218" s="51">
        <f>IFERROR((AO154+AO155+AO162+AO163)/AO191,"")</f>
        <v/>
      </c>
      <c r="AP218" s="51">
        <f>IFERROR((AP154+AP155+AP162+AP163)/AP191,"")</f>
        <v/>
      </c>
      <c r="AQ218" s="51">
        <f>IFERROR((AQ154+AQ155+AQ162+AQ163)/AQ191,"")</f>
        <v/>
      </c>
      <c r="AR218" s="51">
        <f>IFERROR((AR154+AR155+AR162+AR163)/AR191,"")</f>
        <v/>
      </c>
      <c r="AS218" s="51">
        <f>IFERROR((AS154+AS155+AS162+AS163)/AS191,"")</f>
        <v/>
      </c>
      <c r="AT218" s="51">
        <f>IFERROR((AT154+AT155+AT162+AT163)/AT191,"")</f>
        <v/>
      </c>
    </row>
    <row r="219">
      <c r="D219" s="8" t="inlineStr">
        <is>
          <t>DIO / CCC: not applicable — no inventory (crypto exchange)</t>
        </is>
      </c>
    </row>
    <row r="220"/>
    <row r="221">
      <c r="D221" s="9" t="inlineStr">
        <is>
          <t>Total Debt (curr. LTD + ST borrowings + converts + LTD)</t>
        </is>
      </c>
      <c r="G221" s="36">
        <f>SUM(G187,G188,G194,G195)</f>
        <v/>
      </c>
      <c r="H221" s="36">
        <f>SUM(H187,H188,H194,H195)</f>
        <v/>
      </c>
      <c r="I221" s="36">
        <f>SUM(I187,I188,I194,I195)</f>
        <v/>
      </c>
      <c r="J221" s="36">
        <f>SUM(J187,J188,J194,J195)</f>
        <v/>
      </c>
      <c r="K221" s="36">
        <f>SUM(K187,K188,K194,K195)</f>
        <v/>
      </c>
      <c r="L221" s="36">
        <f>SUM(L187,L188,L194,L195)</f>
        <v/>
      </c>
      <c r="M221" s="36">
        <f>SUM(M187,M188,M194,M195)</f>
        <v/>
      </c>
      <c r="N221" s="36">
        <f>SUM(N187,N188,N194,N195)</f>
        <v/>
      </c>
      <c r="O221" s="36">
        <f>SUM(O187,O188,O194,O195)</f>
        <v/>
      </c>
      <c r="P221" s="36">
        <f>SUM(P187,P188,P194,P195)</f>
        <v/>
      </c>
      <c r="Q221" s="36">
        <f>SUM(Q187,Q188,Q194,Q195)</f>
        <v/>
      </c>
      <c r="R221" s="36">
        <f>SUM(R187,R188,R194,R195)</f>
        <v/>
      </c>
      <c r="S221" s="36">
        <f>SUM(S187,S188,S194,S195)</f>
        <v/>
      </c>
      <c r="T221" s="36">
        <f>SUM(T187,T188,T194,T195)</f>
        <v/>
      </c>
      <c r="U221" s="36">
        <f>SUM(U187,U188,U194,U195)</f>
        <v/>
      </c>
      <c r="V221" s="36">
        <f>SUM(V187,V188,V194,V195)</f>
        <v/>
      </c>
      <c r="W221" s="36">
        <f>SUM(W187,W188,W194,W195)</f>
        <v/>
      </c>
      <c r="X221" s="36">
        <f>SUM(X187,X188,X194,X195)</f>
        <v/>
      </c>
      <c r="Y221" s="36">
        <f>SUM(Y187,Y188,Y194,Y195)</f>
        <v/>
      </c>
      <c r="Z221" s="36">
        <f>SUM(Z187,Z188,Z194,Z195)</f>
        <v/>
      </c>
      <c r="AA221" s="36">
        <f>SUM(AA187,AA188,AA194,AA195)</f>
        <v/>
      </c>
      <c r="AB221" s="36">
        <f>SUM(AB187,AB188,AB194,AB195)</f>
        <v/>
      </c>
      <c r="AC221" s="36">
        <f>SUM(AC187,AC188,AC194,AC195)</f>
        <v/>
      </c>
      <c r="AD221" s="36">
        <f>SUM(AD187,AD188,AD194,AD195)</f>
        <v/>
      </c>
      <c r="AE221" s="36">
        <f>SUM(AE187,AE188,AE194,AE195)</f>
        <v/>
      </c>
      <c r="AF221" s="36">
        <f>SUM(AF187,AF188,AF194,AF195)</f>
        <v/>
      </c>
      <c r="AG221" s="36">
        <f>SUM(AG187,AG188,AG194,AG195)</f>
        <v/>
      </c>
      <c r="AH221" s="36">
        <f>SUM(AH187,AH188,AH194,AH195)</f>
        <v/>
      </c>
      <c r="AI221" s="36">
        <f>SUM(AI187,AI188,AI194,AI195)</f>
        <v/>
      </c>
      <c r="AK221" s="36">
        <f>SUM(AK187,AK188,AK194,AK195)</f>
        <v/>
      </c>
      <c r="AL221" s="36">
        <f>SUM(AL187,AL188,AL194,AL195)</f>
        <v/>
      </c>
      <c r="AM221" s="36">
        <f>SUM(AM187,AM188,AM194,AM195)</f>
        <v/>
      </c>
      <c r="AN221" s="36">
        <f>SUM(AN187,AN188,AN194,AN195)</f>
        <v/>
      </c>
      <c r="AO221" s="36">
        <f>SUM(AO187,AO188,AO194,AO195)</f>
        <v/>
      </c>
      <c r="AP221" s="36">
        <f>SUM(AP187,AP188,AP194,AP195)</f>
        <v/>
      </c>
      <c r="AQ221" s="36">
        <f>SUM(AQ187,AQ188,AQ194,AQ195)</f>
        <v/>
      </c>
      <c r="AR221" s="36">
        <f>SUM(AR187,AR188,AR194,AR195)</f>
        <v/>
      </c>
      <c r="AS221" s="36">
        <f>SUM(AS187,AS188,AS194,AS195)</f>
        <v/>
      </c>
      <c r="AT221" s="36">
        <f>SUM(AT187,AT188,AT194,AT195)</f>
        <v/>
      </c>
    </row>
    <row r="222">
      <c r="D222" s="9" t="inlineStr">
        <is>
          <t>Net Debt (Total Debt - Cash - Restricted)</t>
        </is>
      </c>
      <c r="G222" s="36">
        <f>G221-G154-G155</f>
        <v/>
      </c>
      <c r="H222" s="36">
        <f>H221-H154-H155</f>
        <v/>
      </c>
      <c r="I222" s="36">
        <f>I221-I154-I155</f>
        <v/>
      </c>
      <c r="J222" s="36">
        <f>J221-J154-J155</f>
        <v/>
      </c>
      <c r="K222" s="36">
        <f>K221-K154-K155</f>
        <v/>
      </c>
      <c r="L222" s="36">
        <f>L221-L154-L155</f>
        <v/>
      </c>
      <c r="M222" s="36">
        <f>M221-M154-M155</f>
        <v/>
      </c>
      <c r="N222" s="36">
        <f>N221-N154-N155</f>
        <v/>
      </c>
      <c r="O222" s="36">
        <f>O221-O154-O155</f>
        <v/>
      </c>
      <c r="P222" s="36">
        <f>P221-P154-P155</f>
        <v/>
      </c>
      <c r="Q222" s="36">
        <f>Q221-Q154-Q155</f>
        <v/>
      </c>
      <c r="R222" s="36">
        <f>R221-R154-R155</f>
        <v/>
      </c>
      <c r="S222" s="36">
        <f>S221-S154-S155</f>
        <v/>
      </c>
      <c r="T222" s="36">
        <f>T221-T154-T155</f>
        <v/>
      </c>
      <c r="U222" s="36">
        <f>U221-U154-U155</f>
        <v/>
      </c>
      <c r="V222" s="36">
        <f>V221-V154-V155</f>
        <v/>
      </c>
      <c r="W222" s="36">
        <f>W221-W154-W155</f>
        <v/>
      </c>
      <c r="X222" s="36">
        <f>X221-X154-X155</f>
        <v/>
      </c>
      <c r="Y222" s="36">
        <f>Y221-Y154-Y155</f>
        <v/>
      </c>
      <c r="Z222" s="36">
        <f>Z221-Z154-Z155</f>
        <v/>
      </c>
      <c r="AA222" s="36">
        <f>AA221-AA154-AA155</f>
        <v/>
      </c>
      <c r="AB222" s="36">
        <f>AB221-AB154-AB155</f>
        <v/>
      </c>
      <c r="AC222" s="36">
        <f>AC221-AC154-AC155</f>
        <v/>
      </c>
      <c r="AD222" s="36">
        <f>AD221-AD154-AD155</f>
        <v/>
      </c>
      <c r="AE222" s="36">
        <f>AE221-AE154-AE155</f>
        <v/>
      </c>
      <c r="AF222" s="36">
        <f>AF221-AF154-AF155</f>
        <v/>
      </c>
      <c r="AG222" s="36">
        <f>AG221-AG154-AG155</f>
        <v/>
      </c>
      <c r="AH222" s="36">
        <f>AH221-AH154-AH155</f>
        <v/>
      </c>
      <c r="AI222" s="36">
        <f>AI221-AI154-AI155</f>
        <v/>
      </c>
      <c r="AK222" s="36">
        <f>AK221-AK154-AK155</f>
        <v/>
      </c>
      <c r="AL222" s="36">
        <f>AL221-AL154-AL155</f>
        <v/>
      </c>
      <c r="AM222" s="36">
        <f>AM221-AM154-AM155</f>
        <v/>
      </c>
      <c r="AN222" s="36">
        <f>AN221-AN154-AN155</f>
        <v/>
      </c>
      <c r="AO222" s="36">
        <f>AO221-AO154-AO155</f>
        <v/>
      </c>
      <c r="AP222" s="36">
        <f>AP221-AP154-AP155</f>
        <v/>
      </c>
      <c r="AQ222" s="36">
        <f>AQ221-AQ154-AQ155</f>
        <v/>
      </c>
      <c r="AR222" s="36">
        <f>AR221-AR154-AR155</f>
        <v/>
      </c>
      <c r="AS222" s="36">
        <f>AS221-AS154-AS155</f>
        <v/>
      </c>
      <c r="AT222" s="36">
        <f>AT221-AT154-AT155</f>
        <v/>
      </c>
    </row>
    <row r="223">
      <c r="D223" s="9" t="inlineStr">
        <is>
          <t>Debt / Equity</t>
        </is>
      </c>
      <c r="G223" s="51">
        <f>IFERROR(G221/G207,"")</f>
        <v/>
      </c>
      <c r="H223" s="51">
        <f>IFERROR(H221/H207,"")</f>
        <v/>
      </c>
      <c r="I223" s="51">
        <f>IFERROR(I221/I207,"")</f>
        <v/>
      </c>
      <c r="J223" s="51">
        <f>IFERROR(J221/J207,"")</f>
        <v/>
      </c>
      <c r="K223" s="51">
        <f>IFERROR(K221/K207,"")</f>
        <v/>
      </c>
      <c r="L223" s="51">
        <f>IFERROR(L221/L207,"")</f>
        <v/>
      </c>
      <c r="M223" s="51">
        <f>IFERROR(M221/M207,"")</f>
        <v/>
      </c>
      <c r="N223" s="51">
        <f>IFERROR(N221/N207,"")</f>
        <v/>
      </c>
      <c r="O223" s="51">
        <f>IFERROR(O221/O207,"")</f>
        <v/>
      </c>
      <c r="P223" s="51">
        <f>IFERROR(P221/P207,"")</f>
        <v/>
      </c>
      <c r="Q223" s="51">
        <f>IFERROR(Q221/Q207,"")</f>
        <v/>
      </c>
      <c r="R223" s="51">
        <f>IFERROR(R221/R207,"")</f>
        <v/>
      </c>
      <c r="S223" s="51">
        <f>IFERROR(S221/S207,"")</f>
        <v/>
      </c>
      <c r="T223" s="51">
        <f>IFERROR(T221/T207,"")</f>
        <v/>
      </c>
      <c r="U223" s="51">
        <f>IFERROR(U221/U207,"")</f>
        <v/>
      </c>
      <c r="V223" s="51">
        <f>IFERROR(V221/V207,"")</f>
        <v/>
      </c>
      <c r="W223" s="51">
        <f>IFERROR(W221/W207,"")</f>
        <v/>
      </c>
      <c r="X223" s="51">
        <f>IFERROR(X221/X207,"")</f>
        <v/>
      </c>
      <c r="Y223" s="51">
        <f>IFERROR(Y221/Y207,"")</f>
        <v/>
      </c>
      <c r="Z223" s="51">
        <f>IFERROR(Z221/Z207,"")</f>
        <v/>
      </c>
      <c r="AA223" s="51">
        <f>IFERROR(AA221/AA207,"")</f>
        <v/>
      </c>
      <c r="AB223" s="51">
        <f>IFERROR(AB221/AB207,"")</f>
        <v/>
      </c>
      <c r="AC223" s="51">
        <f>IFERROR(AC221/AC207,"")</f>
        <v/>
      </c>
      <c r="AD223" s="51">
        <f>IFERROR(AD221/AD207,"")</f>
        <v/>
      </c>
      <c r="AE223" s="51">
        <f>IFERROR(AE221/AE207,"")</f>
        <v/>
      </c>
      <c r="AF223" s="51">
        <f>IFERROR(AF221/AF207,"")</f>
        <v/>
      </c>
      <c r="AG223" s="51">
        <f>IFERROR(AG221/AG207,"")</f>
        <v/>
      </c>
      <c r="AH223" s="51">
        <f>IFERROR(AH221/AH207,"")</f>
        <v/>
      </c>
      <c r="AI223" s="51">
        <f>IFERROR(AI221/AI207,"")</f>
        <v/>
      </c>
      <c r="AK223" s="51">
        <f>IFERROR(AK221/AK207,"")</f>
        <v/>
      </c>
      <c r="AL223" s="51">
        <f>IFERROR(AL221/AL207,"")</f>
        <v/>
      </c>
      <c r="AM223" s="51">
        <f>IFERROR(AM221/AM207,"")</f>
        <v/>
      </c>
      <c r="AN223" s="51">
        <f>IFERROR(AN221/AN207,"")</f>
        <v/>
      </c>
      <c r="AO223" s="51">
        <f>IFERROR(AO221/AO207,"")</f>
        <v/>
      </c>
      <c r="AP223" s="51">
        <f>IFERROR(AP221/AP207,"")</f>
        <v/>
      </c>
      <c r="AQ223" s="51">
        <f>IFERROR(AQ221/AQ207,"")</f>
        <v/>
      </c>
      <c r="AR223" s="51">
        <f>IFERROR(AR221/AR207,"")</f>
        <v/>
      </c>
      <c r="AS223" s="51">
        <f>IFERROR(AS221/AS207,"")</f>
        <v/>
      </c>
      <c r="AT223" s="51">
        <f>IFERROR(AT221/AT207,"")</f>
        <v/>
      </c>
    </row>
    <row r="224">
      <c r="D224" s="9" t="inlineStr">
        <is>
          <t>Equity Ratio (TSE / TA)</t>
        </is>
      </c>
      <c r="G224" s="46">
        <f>IFERROR(G207/G179,"")</f>
        <v/>
      </c>
      <c r="H224" s="46">
        <f>IFERROR(H207/H179,"")</f>
        <v/>
      </c>
      <c r="I224" s="46">
        <f>IFERROR(I207/I179,"")</f>
        <v/>
      </c>
      <c r="J224" s="46">
        <f>IFERROR(J207/J179,"")</f>
        <v/>
      </c>
      <c r="K224" s="46">
        <f>IFERROR(K207/K179,"")</f>
        <v/>
      </c>
      <c r="L224" s="46">
        <f>IFERROR(L207/L179,"")</f>
        <v/>
      </c>
      <c r="M224" s="46">
        <f>IFERROR(M207/M179,"")</f>
        <v/>
      </c>
      <c r="N224" s="46">
        <f>IFERROR(N207/N179,"")</f>
        <v/>
      </c>
      <c r="O224" s="46">
        <f>IFERROR(O207/O179,"")</f>
        <v/>
      </c>
      <c r="P224" s="46">
        <f>IFERROR(P207/P179,"")</f>
        <v/>
      </c>
      <c r="Q224" s="46">
        <f>IFERROR(Q207/Q179,"")</f>
        <v/>
      </c>
      <c r="R224" s="46">
        <f>IFERROR(R207/R179,"")</f>
        <v/>
      </c>
      <c r="S224" s="46">
        <f>IFERROR(S207/S179,"")</f>
        <v/>
      </c>
      <c r="T224" s="46">
        <f>IFERROR(T207/T179,"")</f>
        <v/>
      </c>
      <c r="U224" s="46">
        <f>IFERROR(U207/U179,"")</f>
        <v/>
      </c>
      <c r="V224" s="46">
        <f>IFERROR(V207/V179,"")</f>
        <v/>
      </c>
      <c r="W224" s="46">
        <f>IFERROR(W207/W179,"")</f>
        <v/>
      </c>
      <c r="X224" s="46">
        <f>IFERROR(X207/X179,"")</f>
        <v/>
      </c>
      <c r="Y224" s="46">
        <f>IFERROR(Y207/Y179,"")</f>
        <v/>
      </c>
      <c r="Z224" s="46">
        <f>IFERROR(Z207/Z179,"")</f>
        <v/>
      </c>
      <c r="AA224" s="46">
        <f>IFERROR(AA207/AA179,"")</f>
        <v/>
      </c>
      <c r="AB224" s="46">
        <f>IFERROR(AB207/AB179,"")</f>
        <v/>
      </c>
      <c r="AC224" s="46">
        <f>IFERROR(AC207/AC179,"")</f>
        <v/>
      </c>
      <c r="AD224" s="46">
        <f>IFERROR(AD207/AD179,"")</f>
        <v/>
      </c>
      <c r="AE224" s="46">
        <f>IFERROR(AE207/AE179,"")</f>
        <v/>
      </c>
      <c r="AF224" s="46">
        <f>IFERROR(AF207/AF179,"")</f>
        <v/>
      </c>
      <c r="AG224" s="46">
        <f>IFERROR(AG207/AG179,"")</f>
        <v/>
      </c>
      <c r="AH224" s="46">
        <f>IFERROR(AH207/AH179,"")</f>
        <v/>
      </c>
      <c r="AI224" s="46">
        <f>IFERROR(AI207/AI179,"")</f>
        <v/>
      </c>
      <c r="AK224" s="46">
        <f>IFERROR(AK207/AK179,"")</f>
        <v/>
      </c>
      <c r="AL224" s="46">
        <f>IFERROR(AL207/AL179,"")</f>
        <v/>
      </c>
      <c r="AM224" s="46">
        <f>IFERROR(AM207/AM179,"")</f>
        <v/>
      </c>
      <c r="AN224" s="46">
        <f>IFERROR(AN207/AN179,"")</f>
        <v/>
      </c>
      <c r="AO224" s="46">
        <f>IFERROR(AO207/AO179,"")</f>
        <v/>
      </c>
      <c r="AP224" s="46">
        <f>IFERROR(AP207/AP179,"")</f>
        <v/>
      </c>
      <c r="AQ224" s="46">
        <f>IFERROR(AQ207/AQ179,"")</f>
        <v/>
      </c>
      <c r="AR224" s="46">
        <f>IFERROR(AR207/AR179,"")</f>
        <v/>
      </c>
      <c r="AS224" s="46">
        <f>IFERROR(AS207/AS179,"")</f>
        <v/>
      </c>
      <c r="AT224" s="46">
        <f>IFERROR(AT207/AT179,"")</f>
        <v/>
      </c>
    </row>
    <row r="225"/>
    <row r="226">
      <c r="D226" s="9" t="inlineStr">
        <is>
          <t>Accounts Receivable (% of Total Revenue) [DRIVER]</t>
        </is>
      </c>
      <c r="G226" s="46">
        <f>IFERROR((G162+G163)/G32,"")</f>
        <v/>
      </c>
      <c r="H226" s="46">
        <f>IFERROR((H162+H163)/H32,"")</f>
        <v/>
      </c>
      <c r="I226" s="46">
        <f>IFERROR((I162+I163)/I32,"")</f>
        <v/>
      </c>
      <c r="J226" s="46">
        <f>IFERROR((J162+J163)/J32,"")</f>
        <v/>
      </c>
      <c r="K226" s="46">
        <f>IFERROR((K162+K163)/K32,"")</f>
        <v/>
      </c>
      <c r="L226" s="46">
        <f>IFERROR((L162+L163)/L32,"")</f>
        <v/>
      </c>
      <c r="M226" s="46">
        <f>IFERROR((M162+M163)/M32,"")</f>
        <v/>
      </c>
      <c r="N226" s="46">
        <f>IFERROR((N162+N163)/N32,"")</f>
        <v/>
      </c>
      <c r="O226" s="46">
        <f>IFERROR((O162+O163)/O32,"")</f>
        <v/>
      </c>
      <c r="P226" s="46">
        <f>IFERROR((P162+P163)/P32,"")</f>
        <v/>
      </c>
      <c r="Q226" s="46">
        <f>IFERROR((Q162+Q163)/Q32,"")</f>
        <v/>
      </c>
      <c r="R226" s="46">
        <f>IFERROR((R162+R163)/R32,"")</f>
        <v/>
      </c>
      <c r="S226" s="46">
        <f>IFERROR((S162+S163)/S32,"")</f>
        <v/>
      </c>
      <c r="T226" s="46">
        <f>IFERROR((T162+T163)/T32,"")</f>
        <v/>
      </c>
      <c r="U226" s="46">
        <f>IFERROR((U162+U163)/U32,"")</f>
        <v/>
      </c>
      <c r="V226" s="46">
        <f>IFERROR((V162+V163)/V32,"")</f>
        <v/>
      </c>
      <c r="W226" s="46">
        <f>IFERROR((W162+W163)/W32,"")</f>
        <v/>
      </c>
      <c r="X226" s="46">
        <f>IFERROR((X162+X163)/X32,"")</f>
        <v/>
      </c>
      <c r="Y226" s="46">
        <f>IFERROR((Y162+Y163)/Y32,"")</f>
        <v/>
      </c>
      <c r="Z226" s="46">
        <f>IFERROR((Z162+Z163)/Z32,"")</f>
        <v/>
      </c>
      <c r="AA226" s="46">
        <f>IFERROR((AA162+AA163)/AA32,"")</f>
        <v/>
      </c>
      <c r="AB226" s="46">
        <f>IFERROR((AB162+AB163)/AB32,"")</f>
        <v/>
      </c>
      <c r="AC226" s="46">
        <f>IFERROR((AC162+AC163)/AC32,"")</f>
        <v/>
      </c>
      <c r="AD226" s="46">
        <f>IFERROR((AD162+AD163)/AD32,"")</f>
        <v/>
      </c>
      <c r="AE226" s="46">
        <f>IFERROR((AE162+AE163)/AE32,"")</f>
        <v/>
      </c>
      <c r="AF226" s="46">
        <f>IFERROR((AF162+AF163)/AF32,"")</f>
        <v/>
      </c>
      <c r="AG226" s="46">
        <f>IFERROR((AG162+AG163)/AG32,"")</f>
        <v/>
      </c>
      <c r="AH226" s="46">
        <f>IFERROR((AH162+AH163)/AH32,"")</f>
        <v/>
      </c>
      <c r="AI226" s="46">
        <f>IFERROR((AI162+AI163)/AI32,"")</f>
        <v/>
      </c>
      <c r="AK226" s="46">
        <f>IFERROR((AK162+AK163)/AK32,"")</f>
        <v/>
      </c>
      <c r="AL226" s="46">
        <f>IFERROR((AL162+AL163)/AL32,"")</f>
        <v/>
      </c>
      <c r="AM226" s="46">
        <f>IFERROR((AM162+AM163)/AM32,"")</f>
        <v/>
      </c>
      <c r="AN226" s="46">
        <f>IFERROR((AN162+AN163)/AN32,"")</f>
        <v/>
      </c>
      <c r="AO226" s="46">
        <f>IFERROR((AO162+AO163)/AO32,"")</f>
        <v/>
      </c>
      <c r="AP226" s="46">
        <f>IFERROR((AP162+AP163)/AP32,"")</f>
        <v/>
      </c>
      <c r="AQ226" s="46">
        <f>IFERROR((AQ162+AQ163)/AQ32,"")</f>
        <v/>
      </c>
      <c r="AR226" s="46">
        <f>IFERROR((AR162+AR163)/AR32,"")</f>
        <v/>
      </c>
      <c r="AS226" s="46">
        <f>IFERROR((AS162+AS163)/AS32,"")</f>
        <v/>
      </c>
      <c r="AT226" s="46">
        <f>IFERROR((AT162+AT163)/AT32,"")</f>
        <v/>
      </c>
    </row>
    <row r="227">
      <c r="D227" s="9" t="inlineStr">
        <is>
          <t>Other CA + Prepaid (% of Total Revenue) [DRIVER]</t>
        </is>
      </c>
      <c r="G227" s="46">
        <f>IFERROR((G167+G166)/G32,"")</f>
        <v/>
      </c>
      <c r="H227" s="46">
        <f>IFERROR((H167+H166)/H32,"")</f>
        <v/>
      </c>
      <c r="I227" s="46">
        <f>IFERROR((I167+I166)/I32,"")</f>
        <v/>
      </c>
      <c r="J227" s="46">
        <f>IFERROR((J167+J166)/J32,"")</f>
        <v/>
      </c>
      <c r="K227" s="46">
        <f>IFERROR((K167+K166)/K32,"")</f>
        <v/>
      </c>
      <c r="L227" s="46">
        <f>IFERROR((L167+L166)/L32,"")</f>
        <v/>
      </c>
      <c r="M227" s="46">
        <f>IFERROR((M167+M166)/M32,"")</f>
        <v/>
      </c>
      <c r="N227" s="46">
        <f>IFERROR((N167+N166)/N32,"")</f>
        <v/>
      </c>
      <c r="O227" s="46">
        <f>IFERROR((O167+O166)/O32,"")</f>
        <v/>
      </c>
      <c r="P227" s="46">
        <f>IFERROR((P167+P166)/P32,"")</f>
        <v/>
      </c>
      <c r="Q227" s="46">
        <f>IFERROR((Q167+Q166)/Q32,"")</f>
        <v/>
      </c>
      <c r="R227" s="46">
        <f>IFERROR((R167+R166)/R32,"")</f>
        <v/>
      </c>
      <c r="S227" s="46">
        <f>IFERROR((S167+S166)/S32,"")</f>
        <v/>
      </c>
      <c r="T227" s="46">
        <f>IFERROR((T167+T166)/T32,"")</f>
        <v/>
      </c>
      <c r="U227" s="46">
        <f>IFERROR((U167+U166)/U32,"")</f>
        <v/>
      </c>
      <c r="V227" s="46">
        <f>IFERROR((V167+V166)/V32,"")</f>
        <v/>
      </c>
      <c r="W227" s="46">
        <f>IFERROR((W167+W166)/W32,"")</f>
        <v/>
      </c>
      <c r="X227" s="46">
        <f>IFERROR((X167+X166)/X32,"")</f>
        <v/>
      </c>
      <c r="Y227" s="46">
        <f>IFERROR((Y167+Y166)/Y32,"")</f>
        <v/>
      </c>
      <c r="Z227" s="46">
        <f>IFERROR((Z167+Z166)/Z32,"")</f>
        <v/>
      </c>
      <c r="AA227" s="46">
        <f>IFERROR((AA167+AA166)/AA32,"")</f>
        <v/>
      </c>
      <c r="AB227" s="46">
        <f>IFERROR((AB167+AB166)/AB32,"")</f>
        <v/>
      </c>
      <c r="AC227" s="46">
        <f>IFERROR((AC167+AC166)/AC32,"")</f>
        <v/>
      </c>
      <c r="AD227" s="46">
        <f>IFERROR((AD167+AD166)/AD32,"")</f>
        <v/>
      </c>
      <c r="AE227" s="46">
        <f>IFERROR((AE167+AE166)/AE32,"")</f>
        <v/>
      </c>
      <c r="AF227" s="46">
        <f>IFERROR((AF167+AF166)/AF32,"")</f>
        <v/>
      </c>
      <c r="AG227" s="46">
        <f>IFERROR((AG167+AG166)/AG32,"")</f>
        <v/>
      </c>
      <c r="AH227" s="46">
        <f>IFERROR((AH167+AH166)/AH32,"")</f>
        <v/>
      </c>
      <c r="AI227" s="46">
        <f>IFERROR((AI167+AI166)/AI32,"")</f>
        <v/>
      </c>
      <c r="AK227" s="46">
        <f>IFERROR((AK167+AK166)/AK32,"")</f>
        <v/>
      </c>
      <c r="AL227" s="46">
        <f>IFERROR((AL167+AL166)/AL32,"")</f>
        <v/>
      </c>
      <c r="AM227" s="46">
        <f>IFERROR((AM167+AM166)/AM32,"")</f>
        <v/>
      </c>
      <c r="AN227" s="46">
        <f>IFERROR((AN167+AN166)/AN32,"")</f>
        <v/>
      </c>
      <c r="AO227" s="46">
        <f>IFERROR((AO167+AO166)/AO32,"")</f>
        <v/>
      </c>
      <c r="AP227" s="46">
        <f>IFERROR((AP167+AP166)/AP32,"")</f>
        <v/>
      </c>
      <c r="AQ227" s="46">
        <f>IFERROR((AQ167+AQ166)/AQ32,"")</f>
        <v/>
      </c>
      <c r="AR227" s="46">
        <f>IFERROR((AR167+AR166)/AR32,"")</f>
        <v/>
      </c>
      <c r="AS227" s="46">
        <f>IFERROR((AS167+AS166)/AS32,"")</f>
        <v/>
      </c>
      <c r="AT227" s="46">
        <f>IFERROR((AT167+AT166)/AT32,"")</f>
        <v/>
      </c>
    </row>
    <row r="228">
      <c r="D228" s="9" t="inlineStr">
        <is>
          <t>Accrued + AP (% of |OpEx|) [DRIVER]</t>
        </is>
      </c>
      <c r="G228" s="46">
        <f>IFERROR((G185+G183+G184)/(-G43),"")</f>
        <v/>
      </c>
      <c r="H228" s="46">
        <f>IFERROR((H185+H183+H184)/(-H43),"")</f>
        <v/>
      </c>
      <c r="I228" s="46">
        <f>IFERROR((I185+I183+I184)/(-I43),"")</f>
        <v/>
      </c>
      <c r="J228" s="46">
        <f>IFERROR((J185+J183+J184)/(-J43),"")</f>
        <v/>
      </c>
      <c r="K228" s="46">
        <f>IFERROR((K185+K183+K184)/(-K43),"")</f>
        <v/>
      </c>
      <c r="L228" s="46">
        <f>IFERROR((L185+L183+L184)/(-L43),"")</f>
        <v/>
      </c>
      <c r="M228" s="46">
        <f>IFERROR((M185+M183+M184)/(-M43),"")</f>
        <v/>
      </c>
      <c r="N228" s="46">
        <f>IFERROR((N185+N183+N184)/(-N43),"")</f>
        <v/>
      </c>
      <c r="O228" s="46">
        <f>IFERROR((O185+O183+O184)/(-O43),"")</f>
        <v/>
      </c>
      <c r="P228" s="46">
        <f>IFERROR((P185+P183+P184)/(-P43),"")</f>
        <v/>
      </c>
      <c r="Q228" s="46">
        <f>IFERROR((Q185+Q183+Q184)/(-Q43),"")</f>
        <v/>
      </c>
      <c r="R228" s="46">
        <f>IFERROR((R185+R183+R184)/(-R43),"")</f>
        <v/>
      </c>
      <c r="S228" s="46">
        <f>IFERROR((S185+S183+S184)/(-S43),"")</f>
        <v/>
      </c>
      <c r="T228" s="46">
        <f>IFERROR((T185+T183+T184)/(-T43),"")</f>
        <v/>
      </c>
      <c r="U228" s="46">
        <f>IFERROR((U185+U183+U184)/(-U43),"")</f>
        <v/>
      </c>
      <c r="V228" s="46">
        <f>IFERROR((V185+V183+V184)/(-V43),"")</f>
        <v/>
      </c>
      <c r="W228" s="46">
        <f>IFERROR((W185+W183+W184)/(-W43),"")</f>
        <v/>
      </c>
      <c r="X228" s="46">
        <f>IFERROR((X185+X183+X184)/(-X43),"")</f>
        <v/>
      </c>
      <c r="Y228" s="46">
        <f>IFERROR((Y185+Y183+Y184)/(-Y43),"")</f>
        <v/>
      </c>
      <c r="Z228" s="46">
        <f>IFERROR((Z185+Z183+Z184)/(-Z43),"")</f>
        <v/>
      </c>
      <c r="AA228" s="46">
        <f>IFERROR((AA185+AA183+AA184)/(-AA43),"")</f>
        <v/>
      </c>
      <c r="AB228" s="46">
        <f>IFERROR((AB185+AB183+AB184)/(-AB43),"")</f>
        <v/>
      </c>
      <c r="AC228" s="46">
        <f>IFERROR((AC185+AC183+AC184)/(-AC43),"")</f>
        <v/>
      </c>
      <c r="AD228" s="46">
        <f>IFERROR((AD185+AD183+AD184)/(-AD43),"")</f>
        <v/>
      </c>
      <c r="AE228" s="46">
        <f>IFERROR((AE185+AE183+AE184)/(-AE43),"")</f>
        <v/>
      </c>
      <c r="AF228" s="46">
        <f>IFERROR((AF185+AF183+AF184)/(-AF43),"")</f>
        <v/>
      </c>
      <c r="AG228" s="46">
        <f>IFERROR((AG185+AG183+AG184)/(-AG43),"")</f>
        <v/>
      </c>
      <c r="AH228" s="46">
        <f>IFERROR((AH185+AH183+AH184)/(-AH43),"")</f>
        <v/>
      </c>
      <c r="AI228" s="46">
        <f>IFERROR((AI185+AI183+AI184)/(-AI43),"")</f>
        <v/>
      </c>
      <c r="AK228" s="46">
        <f>IFERROR((AK185+AK183+AK184)/(-AK43),"")</f>
        <v/>
      </c>
      <c r="AL228" s="46">
        <f>IFERROR((AL185+AL183+AL184)/(-AL43),"")</f>
        <v/>
      </c>
      <c r="AM228" s="46">
        <f>IFERROR((AM185+AM183+AM184)/(-AM43),"")</f>
        <v/>
      </c>
      <c r="AN228" s="46">
        <f>IFERROR((AN185+AN183+AN184)/(-AN43),"")</f>
        <v/>
      </c>
      <c r="AO228" s="46">
        <f>IFERROR((AO185+AO183+AO184)/(-AO43),"")</f>
        <v/>
      </c>
      <c r="AP228" s="46">
        <f>IFERROR((AP185+AP183+AP184)/(-AP43),"")</f>
        <v/>
      </c>
      <c r="AQ228" s="46">
        <f>IFERROR((AQ185+AQ183+AQ184)/(-AQ43),"")</f>
        <v/>
      </c>
      <c r="AR228" s="46">
        <f>IFERROR((AR185+AR183+AR184)/(-AR43),"")</f>
        <v/>
      </c>
      <c r="AS228" s="46">
        <f>IFERROR((AS185+AS183+AS184)/(-AS43),"")</f>
        <v/>
      </c>
      <c r="AT228" s="46">
        <f>IFERROR((AT185+AT183+AT184)/(-AT43),"")</f>
        <v/>
      </c>
    </row>
    <row r="229">
      <c r="D229" s="9" t="inlineStr">
        <is>
          <t>Customer Custodial Funds (% of Trading Volume $B x 1000)</t>
        </is>
      </c>
      <c r="G229" s="46">
        <f>IFERROR(G156/(G111*1000),"")</f>
        <v/>
      </c>
      <c r="H229" s="46">
        <f>IFERROR(H156/(H111*1000),"")</f>
        <v/>
      </c>
      <c r="I229" s="46">
        <f>IFERROR(I156/(I111*1000),"")</f>
        <v/>
      </c>
      <c r="J229" s="46">
        <f>IFERROR(J156/(J111*1000),"")</f>
        <v/>
      </c>
      <c r="K229" s="46">
        <f>IFERROR(K156/(K111*1000),"")</f>
        <v/>
      </c>
      <c r="L229" s="46">
        <f>IFERROR(L156/(L111*1000),"")</f>
        <v/>
      </c>
      <c r="M229" s="46">
        <f>IFERROR(M156/(M111*1000),"")</f>
        <v/>
      </c>
      <c r="N229" s="46">
        <f>IFERROR(N156/(N111*1000),"")</f>
        <v/>
      </c>
      <c r="O229" s="46">
        <f>IFERROR(O156/(O111*1000),"")</f>
        <v/>
      </c>
      <c r="P229" s="46">
        <f>IFERROR(P156/(P111*1000),"")</f>
        <v/>
      </c>
      <c r="Q229" s="46">
        <f>IFERROR(Q156/(Q111*1000),"")</f>
        <v/>
      </c>
      <c r="R229" s="46">
        <f>IFERROR(R156/(R111*1000),"")</f>
        <v/>
      </c>
      <c r="S229" s="46">
        <f>IFERROR(S156/(S111*1000),"")</f>
        <v/>
      </c>
      <c r="T229" s="46">
        <f>IFERROR(T156/(T111*1000),"")</f>
        <v/>
      </c>
      <c r="U229" s="46">
        <f>IFERROR(U156/(U111*1000),"")</f>
        <v/>
      </c>
      <c r="V229" s="46">
        <f>IFERROR(V156/(V111*1000),"")</f>
        <v/>
      </c>
      <c r="W229" s="46">
        <f>IFERROR(W156/(W111*1000),"")</f>
        <v/>
      </c>
      <c r="X229" s="46">
        <f>IFERROR(X156/(X111*1000),"")</f>
        <v/>
      </c>
      <c r="Y229" s="46">
        <f>IFERROR(Y156/(Y111*1000),"")</f>
        <v/>
      </c>
      <c r="Z229" s="46">
        <f>IFERROR(Z156/(Z111*1000),"")</f>
        <v/>
      </c>
      <c r="AA229" s="46">
        <f>IFERROR(AA156/(AA111*1000),"")</f>
        <v/>
      </c>
      <c r="AB229" s="46">
        <f>IFERROR(AB156/(AB111*1000),"")</f>
        <v/>
      </c>
      <c r="AC229" s="46">
        <f>IFERROR(AC156/(AC111*1000),"")</f>
        <v/>
      </c>
      <c r="AD229" s="46">
        <f>IFERROR(AD156/(AD111*1000),"")</f>
        <v/>
      </c>
      <c r="AE229" s="46">
        <f>IFERROR(AE156/(AE111*1000),"")</f>
        <v/>
      </c>
      <c r="AF229" s="46">
        <f>IFERROR(AF156/(AF111*1000),"")</f>
        <v/>
      </c>
      <c r="AG229" s="46">
        <f>IFERROR(AG156/(AG111*1000),"")</f>
        <v/>
      </c>
      <c r="AH229" s="46">
        <f>IFERROR(AH156/(AH111*1000),"")</f>
        <v/>
      </c>
      <c r="AI229" s="46">
        <f>IFERROR(AI156/(AI111*1000),"")</f>
        <v/>
      </c>
      <c r="AK229" s="46">
        <f>IFERROR(AK156/(AK111*1000),"")</f>
        <v/>
      </c>
      <c r="AL229" s="46">
        <f>IFERROR(AL156/(AL111*1000),"")</f>
        <v/>
      </c>
      <c r="AM229" s="46">
        <f>IFERROR(AM156/(AM111*1000),"")</f>
        <v/>
      </c>
      <c r="AN229" s="46">
        <f>IFERROR(AN156/(AN111*1000),"")</f>
        <v/>
      </c>
      <c r="AO229" s="46">
        <f>IFERROR(AO156/(AO111*1000),"")</f>
        <v/>
      </c>
      <c r="AP229" s="46">
        <f>IFERROR(AP156/(AP111*1000),"")</f>
        <v/>
      </c>
      <c r="AQ229" s="46">
        <f>IFERROR(AQ156/(AQ111*1000),"")</f>
        <v/>
      </c>
      <c r="AR229" s="46">
        <f>IFERROR(AR156/(AR111*1000),"")</f>
        <v/>
      </c>
      <c r="AS229" s="46">
        <f>IFERROR(AS156/(AS111*1000),"")</f>
        <v/>
      </c>
      <c r="AT229" s="46">
        <f>IFERROR(AT156/(AT111*1000),"")</f>
        <v/>
      </c>
    </row>
    <row r="230">
      <c r="D230" s="9" t="inlineStr">
        <is>
          <t>PP&amp;E / Software (% of Total Revenue)</t>
        </is>
      </c>
      <c r="G230" s="46">
        <f>IFERROR(G175/G32,"")</f>
        <v/>
      </c>
      <c r="H230" s="46">
        <f>IFERROR(H175/H32,"")</f>
        <v/>
      </c>
      <c r="I230" s="46">
        <f>IFERROR(I175/I32,"")</f>
        <v/>
      </c>
      <c r="J230" s="46">
        <f>IFERROR(J175/J32,"")</f>
        <v/>
      </c>
      <c r="K230" s="46">
        <f>IFERROR(K175/K32,"")</f>
        <v/>
      </c>
      <c r="L230" s="46">
        <f>IFERROR(L175/L32,"")</f>
        <v/>
      </c>
      <c r="M230" s="46">
        <f>IFERROR(M175/M32,"")</f>
        <v/>
      </c>
      <c r="N230" s="46">
        <f>IFERROR(N175/N32,"")</f>
        <v/>
      </c>
      <c r="O230" s="46">
        <f>IFERROR(O175/O32,"")</f>
        <v/>
      </c>
      <c r="P230" s="46">
        <f>IFERROR(P175/P32,"")</f>
        <v/>
      </c>
      <c r="Q230" s="46">
        <f>IFERROR(Q175/Q32,"")</f>
        <v/>
      </c>
      <c r="R230" s="46">
        <f>IFERROR(R175/R32,"")</f>
        <v/>
      </c>
      <c r="S230" s="46">
        <f>IFERROR(S175/S32,"")</f>
        <v/>
      </c>
      <c r="T230" s="46">
        <f>IFERROR(T175/T32,"")</f>
        <v/>
      </c>
      <c r="U230" s="46">
        <f>IFERROR(U175/U32,"")</f>
        <v/>
      </c>
      <c r="V230" s="46">
        <f>IFERROR(V175/V32,"")</f>
        <v/>
      </c>
      <c r="W230" s="46">
        <f>IFERROR(W175/W32,"")</f>
        <v/>
      </c>
      <c r="X230" s="46">
        <f>IFERROR(X175/X32,"")</f>
        <v/>
      </c>
      <c r="Y230" s="46">
        <f>IFERROR(Y175/Y32,"")</f>
        <v/>
      </c>
      <c r="Z230" s="46">
        <f>IFERROR(Z175/Z32,"")</f>
        <v/>
      </c>
      <c r="AA230" s="46">
        <f>IFERROR(AA175/AA32,"")</f>
        <v/>
      </c>
      <c r="AB230" s="46">
        <f>IFERROR(AB175/AB32,"")</f>
        <v/>
      </c>
      <c r="AC230" s="46">
        <f>IFERROR(AC175/AC32,"")</f>
        <v/>
      </c>
      <c r="AD230" s="46">
        <f>IFERROR(AD175/AD32,"")</f>
        <v/>
      </c>
      <c r="AE230" s="46">
        <f>IFERROR(AE175/AE32,"")</f>
        <v/>
      </c>
      <c r="AF230" s="46">
        <f>IFERROR(AF175/AF32,"")</f>
        <v/>
      </c>
      <c r="AG230" s="46">
        <f>IFERROR(AG175/AG32,"")</f>
        <v/>
      </c>
      <c r="AH230" s="46">
        <f>IFERROR(AH175/AH32,"")</f>
        <v/>
      </c>
      <c r="AI230" s="46">
        <f>IFERROR(AI175/AI32,"")</f>
        <v/>
      </c>
      <c r="AK230" s="46">
        <f>IFERROR(AK175/AK32,"")</f>
        <v/>
      </c>
      <c r="AL230" s="46">
        <f>IFERROR(AL175/AL32,"")</f>
        <v/>
      </c>
      <c r="AM230" s="46">
        <f>IFERROR(AM175/AM32,"")</f>
        <v/>
      </c>
      <c r="AN230" s="46">
        <f>IFERROR(AN175/AN32,"")</f>
        <v/>
      </c>
      <c r="AO230" s="46">
        <f>IFERROR(AO175/AO32,"")</f>
        <v/>
      </c>
      <c r="AP230" s="46">
        <f>IFERROR(AP175/AP32,"")</f>
        <v/>
      </c>
      <c r="AQ230" s="46">
        <f>IFERROR(AQ175/AQ32,"")</f>
        <v/>
      </c>
      <c r="AR230" s="46">
        <f>IFERROR(AR175/AR32,"")</f>
        <v/>
      </c>
      <c r="AS230" s="46">
        <f>IFERROR(AS175/AS32,"")</f>
        <v/>
      </c>
      <c r="AT230" s="46">
        <f>IFERROR(AT175/AT32,"")</f>
        <v/>
      </c>
    </row>
    <row r="231"/>
    <row r="232">
      <c r="D232" s="9" t="inlineStr">
        <is>
          <t>Asset Turnover (Revenue / TA)</t>
        </is>
      </c>
      <c r="G232" s="51">
        <f>IFERROR(G32/G179,"")</f>
        <v/>
      </c>
      <c r="H232" s="51">
        <f>IFERROR(H32/H179,"")</f>
        <v/>
      </c>
      <c r="I232" s="51">
        <f>IFERROR(I32/I179,"")</f>
        <v/>
      </c>
      <c r="J232" s="51">
        <f>IFERROR(J32/J179,"")</f>
        <v/>
      </c>
      <c r="K232" s="51">
        <f>IFERROR(K32/K179,"")</f>
        <v/>
      </c>
      <c r="L232" s="51">
        <f>IFERROR(L32/L179,"")</f>
        <v/>
      </c>
      <c r="M232" s="51">
        <f>IFERROR(M32/M179,"")</f>
        <v/>
      </c>
      <c r="N232" s="51">
        <f>IFERROR(N32/N179,"")</f>
        <v/>
      </c>
      <c r="O232" s="51">
        <f>IFERROR(O32/O179,"")</f>
        <v/>
      </c>
      <c r="P232" s="51">
        <f>IFERROR(P32/P179,"")</f>
        <v/>
      </c>
      <c r="Q232" s="51">
        <f>IFERROR(Q32/Q179,"")</f>
        <v/>
      </c>
      <c r="R232" s="51">
        <f>IFERROR(R32/R179,"")</f>
        <v/>
      </c>
      <c r="S232" s="51">
        <f>IFERROR(S32/S179,"")</f>
        <v/>
      </c>
      <c r="T232" s="51">
        <f>IFERROR(T32/T179,"")</f>
        <v/>
      </c>
      <c r="U232" s="51">
        <f>IFERROR(U32/U179,"")</f>
        <v/>
      </c>
      <c r="V232" s="51">
        <f>IFERROR(V32/V179,"")</f>
        <v/>
      </c>
      <c r="W232" s="51">
        <f>IFERROR(W32/W179,"")</f>
        <v/>
      </c>
      <c r="X232" s="51">
        <f>IFERROR(X32/X179,"")</f>
        <v/>
      </c>
      <c r="Y232" s="51">
        <f>IFERROR(Y32/Y179,"")</f>
        <v/>
      </c>
      <c r="Z232" s="51">
        <f>IFERROR(Z32/Z179,"")</f>
        <v/>
      </c>
      <c r="AA232" s="51">
        <f>IFERROR(AA32/AA179,"")</f>
        <v/>
      </c>
      <c r="AB232" s="51">
        <f>IFERROR(AB32/AB179,"")</f>
        <v/>
      </c>
      <c r="AC232" s="51">
        <f>IFERROR(AC32/AC179,"")</f>
        <v/>
      </c>
      <c r="AD232" s="51">
        <f>IFERROR(AD32/AD179,"")</f>
        <v/>
      </c>
      <c r="AE232" s="51">
        <f>IFERROR(AE32/AE179,"")</f>
        <v/>
      </c>
      <c r="AF232" s="51">
        <f>IFERROR(AF32/AF179,"")</f>
        <v/>
      </c>
      <c r="AG232" s="51">
        <f>IFERROR(AG32/AG179,"")</f>
        <v/>
      </c>
      <c r="AH232" s="51">
        <f>IFERROR(AH32/AH179,"")</f>
        <v/>
      </c>
      <c r="AI232" s="51">
        <f>IFERROR(AI32/AI179,"")</f>
        <v/>
      </c>
      <c r="AK232" s="51">
        <f>IFERROR(AK32/AK179,"")</f>
        <v/>
      </c>
      <c r="AL232" s="51">
        <f>IFERROR(AL32/AL179,"")</f>
        <v/>
      </c>
      <c r="AM232" s="51">
        <f>IFERROR(AM32/AM179,"")</f>
        <v/>
      </c>
      <c r="AN232" s="51">
        <f>IFERROR(AN32/AN179,"")</f>
        <v/>
      </c>
      <c r="AO232" s="51">
        <f>IFERROR(AO32/AO179,"")</f>
        <v/>
      </c>
      <c r="AP232" s="51">
        <f>IFERROR(AP32/AP179,"")</f>
        <v/>
      </c>
      <c r="AQ232" s="51">
        <f>IFERROR(AQ32/AQ179,"")</f>
        <v/>
      </c>
      <c r="AR232" s="51">
        <f>IFERROR(AR32/AR179,"")</f>
        <v/>
      </c>
      <c r="AS232" s="51">
        <f>IFERROR(AS32/AS179,"")</f>
        <v/>
      </c>
      <c r="AT232" s="51">
        <f>IFERROR(AT32/AT179,"")</f>
        <v/>
      </c>
    </row>
    <row r="233"/>
    <row r="234">
      <c r="D234" s="9" t="inlineStr">
        <is>
          <t>Min Cash % of trailing-4Q opex (assumption)</t>
        </is>
      </c>
      <c r="G234" s="47" t="n">
        <v>0.25</v>
      </c>
      <c r="H234" s="47" t="n">
        <v>0.25</v>
      </c>
      <c r="I234" s="47" t="n">
        <v>0.25</v>
      </c>
      <c r="J234" s="47" t="n">
        <v>0.25</v>
      </c>
      <c r="K234" s="47" t="n">
        <v>0.25</v>
      </c>
      <c r="L234" s="47" t="n">
        <v>0.25</v>
      </c>
      <c r="M234" s="47" t="n">
        <v>0.25</v>
      </c>
      <c r="N234" s="47" t="n">
        <v>0.25</v>
      </c>
      <c r="O234" s="47" t="n">
        <v>0.25</v>
      </c>
      <c r="P234" s="47" t="n">
        <v>0.25</v>
      </c>
      <c r="Q234" s="47" t="n">
        <v>0.25</v>
      </c>
      <c r="R234" s="47" t="n">
        <v>0.25</v>
      </c>
      <c r="S234" s="47" t="n">
        <v>0.25</v>
      </c>
      <c r="T234" s="47" t="n">
        <v>0.25</v>
      </c>
      <c r="U234" s="47" t="n">
        <v>0.25</v>
      </c>
      <c r="V234" s="47" t="n">
        <v>0.25</v>
      </c>
      <c r="W234" s="47" t="n">
        <v>0.25</v>
      </c>
      <c r="X234" s="47" t="n">
        <v>0.25</v>
      </c>
      <c r="Y234" s="47" t="n">
        <v>0.25</v>
      </c>
      <c r="Z234" s="47" t="n">
        <v>0.25</v>
      </c>
      <c r="AA234" s="47" t="n">
        <v>0.25</v>
      </c>
      <c r="AK234" s="47" t="n">
        <v>0.25</v>
      </c>
      <c r="AL234" s="47" t="n">
        <v>0.25</v>
      </c>
      <c r="AM234" s="47" t="n">
        <v>0.25</v>
      </c>
      <c r="AN234" s="47" t="n">
        <v>0.25</v>
      </c>
      <c r="AO234" s="47" t="n">
        <v>0.25</v>
      </c>
    </row>
    <row r="235">
      <c r="D235" s="9" t="inlineStr">
        <is>
          <t>Min Cash (MIN(pct x trailing 4Q |opex|, cash))</t>
        </is>
      </c>
      <c r="G235" s="36" t="n"/>
      <c r="H235" s="36" t="n"/>
      <c r="I235" s="36" t="n"/>
      <c r="J235" s="36">
        <f>MIN(J234*-SUM(J43,I43,H43,G43),J154)</f>
        <v/>
      </c>
      <c r="K235" s="36">
        <f>MIN(K234*-SUM(K43,J43,I43,H43),K154)</f>
        <v/>
      </c>
      <c r="L235" s="36">
        <f>MIN(L234*-SUM(L43,K43,J43,I43),L154)</f>
        <v/>
      </c>
      <c r="M235" s="36">
        <f>MIN(M234*-SUM(M43,L43,K43,J43),M154)</f>
        <v/>
      </c>
      <c r="N235" s="36">
        <f>MIN(N234*-SUM(N43,M43,L43,K43),N154)</f>
        <v/>
      </c>
      <c r="O235" s="36">
        <f>MIN(O234*-SUM(O43,N43,M43,L43),O154)</f>
        <v/>
      </c>
      <c r="P235" s="36">
        <f>MIN(P234*-SUM(P43,O43,N43,M43),P154)</f>
        <v/>
      </c>
      <c r="Q235" s="36">
        <f>MIN(Q234*-SUM(Q43,P43,O43,N43),Q154)</f>
        <v/>
      </c>
      <c r="R235" s="36">
        <f>MIN(R234*-SUM(R43,Q43,P43,O43),R154)</f>
        <v/>
      </c>
      <c r="S235" s="36">
        <f>MIN(S234*-SUM(S43,R43,Q43,P43),S154)</f>
        <v/>
      </c>
      <c r="T235" s="36">
        <f>MIN(T234*-SUM(T43,S43,R43,Q43),T154)</f>
        <v/>
      </c>
      <c r="U235" s="36">
        <f>MIN(U234*-SUM(U43,T43,S43,R43),U154)</f>
        <v/>
      </c>
      <c r="V235" s="36">
        <f>MIN(V234*-SUM(V43,U43,T43,S43),V154)</f>
        <v/>
      </c>
      <c r="W235" s="36">
        <f>MIN(W234*-SUM(W43,V43,U43,T43),W154)</f>
        <v/>
      </c>
      <c r="X235" s="36">
        <f>MIN(X234*-SUM(X43,W43,V43,U43),X154)</f>
        <v/>
      </c>
      <c r="Y235" s="36">
        <f>MIN(Y234*-SUM(Y43,X43,W43,V43),Y154)</f>
        <v/>
      </c>
      <c r="Z235" s="36">
        <f>MIN(Z234*-SUM(Z43,Y43,X43,W43),Z154)</f>
        <v/>
      </c>
      <c r="AA235" s="36">
        <f>MIN(AA234*-SUM(AA43,Z43,Y43,X43),AA154)</f>
        <v/>
      </c>
      <c r="AB235" s="36">
        <f>MIN(AB234*-SUM(AB43,AA43,Z43,Y43),AB154)</f>
        <v/>
      </c>
      <c r="AC235" s="36">
        <f>MIN(AC234*-SUM(AC43,AB43,AA43,Z43),AC154)</f>
        <v/>
      </c>
      <c r="AD235" s="36">
        <f>MIN(AD234*-SUM(AD43,AC43,AB43,AA43),AD154)</f>
        <v/>
      </c>
      <c r="AE235" s="36">
        <f>MIN(AE234*-SUM(AE43,AD43,AC43,AB43),AE154)</f>
        <v/>
      </c>
      <c r="AF235" s="36">
        <f>MIN(AF234*-SUM(AF43,AE43,AD43,AC43),AF154)</f>
        <v/>
      </c>
      <c r="AG235" s="36">
        <f>MIN(AG234*-SUM(AG43,AF43,AE43,AD43),AG154)</f>
        <v/>
      </c>
      <c r="AH235" s="36">
        <f>MIN(AH234*-SUM(AH43,AG43,AF43,AE43),AH154)</f>
        <v/>
      </c>
      <c r="AI235" s="36">
        <f>MIN(AI234*-SUM(AI43,AH43,AG43,AF43),AI154)</f>
        <v/>
      </c>
      <c r="AK235" s="36">
        <f>MIN(AK234*-AK43,AK154)</f>
        <v/>
      </c>
      <c r="AL235" s="36">
        <f>MIN(AL234*-AL43,AL154)</f>
        <v/>
      </c>
      <c r="AM235" s="36">
        <f>MIN(AM234*-AM43,AM154)</f>
        <v/>
      </c>
      <c r="AN235" s="36">
        <f>MIN(AN234*-AN43,AN154)</f>
        <v/>
      </c>
      <c r="AO235" s="36">
        <f>MIN(AO234*-AO43,AO154)</f>
        <v/>
      </c>
      <c r="AP235" s="36">
        <f>MIN(AP234*-AP43,AP154)</f>
        <v/>
      </c>
      <c r="AQ235" s="36">
        <f>MIN(AQ234*-AQ43,AQ154)</f>
        <v/>
      </c>
      <c r="AR235" s="36">
        <f>MIN(AR234*-AR43,AR154)</f>
        <v/>
      </c>
      <c r="AS235" s="36">
        <f>MIN(AS234*-AS43,AS154)</f>
        <v/>
      </c>
      <c r="AT235" s="36">
        <f>MIN(AT234*-AT43,AT154)</f>
        <v/>
      </c>
    </row>
    <row r="236">
      <c r="D236" s="9" t="inlineStr">
        <is>
          <t>Excess Cash (Cash - Min Cash)</t>
        </is>
      </c>
      <c r="G236" s="36" t="n"/>
      <c r="H236" s="36" t="n"/>
      <c r="I236" s="36" t="n"/>
      <c r="J236" s="36">
        <f>J154-J235</f>
        <v/>
      </c>
      <c r="K236" s="36">
        <f>K154-K235</f>
        <v/>
      </c>
      <c r="L236" s="36">
        <f>L154-L235</f>
        <v/>
      </c>
      <c r="M236" s="36">
        <f>M154-M235</f>
        <v/>
      </c>
      <c r="N236" s="36">
        <f>N154-N235</f>
        <v/>
      </c>
      <c r="O236" s="36">
        <f>O154-O235</f>
        <v/>
      </c>
      <c r="P236" s="36">
        <f>P154-P235</f>
        <v/>
      </c>
      <c r="Q236" s="36">
        <f>Q154-Q235</f>
        <v/>
      </c>
      <c r="R236" s="36">
        <f>R154-R235</f>
        <v/>
      </c>
      <c r="S236" s="36">
        <f>S154-S235</f>
        <v/>
      </c>
      <c r="T236" s="36">
        <f>T154-T235</f>
        <v/>
      </c>
      <c r="U236" s="36">
        <f>U154-U235</f>
        <v/>
      </c>
      <c r="V236" s="36">
        <f>V154-V235</f>
        <v/>
      </c>
      <c r="W236" s="36">
        <f>W154-W235</f>
        <v/>
      </c>
      <c r="X236" s="36">
        <f>X154-X235</f>
        <v/>
      </c>
      <c r="Y236" s="36">
        <f>Y154-Y235</f>
        <v/>
      </c>
      <c r="Z236" s="36">
        <f>Z154-Z235</f>
        <v/>
      </c>
      <c r="AA236" s="36">
        <f>AA154-AA235</f>
        <v/>
      </c>
      <c r="AB236" s="36">
        <f>AB154-AB235</f>
        <v/>
      </c>
      <c r="AC236" s="36">
        <f>AC154-AC235</f>
        <v/>
      </c>
      <c r="AD236" s="36">
        <f>AD154-AD235</f>
        <v/>
      </c>
      <c r="AE236" s="36">
        <f>AE154-AE235</f>
        <v/>
      </c>
      <c r="AF236" s="36">
        <f>AF154-AF235</f>
        <v/>
      </c>
      <c r="AG236" s="36">
        <f>AG154-AG235</f>
        <v/>
      </c>
      <c r="AH236" s="36">
        <f>AH154-AH235</f>
        <v/>
      </c>
      <c r="AI236" s="36">
        <f>AI154-AI235</f>
        <v/>
      </c>
      <c r="AK236" s="36">
        <f>AK154-AK235</f>
        <v/>
      </c>
      <c r="AL236" s="36">
        <f>AL154-AL235</f>
        <v/>
      </c>
      <c r="AM236" s="36">
        <f>AM154-AM235</f>
        <v/>
      </c>
      <c r="AN236" s="36">
        <f>AN154-AN235</f>
        <v/>
      </c>
      <c r="AO236" s="36">
        <f>AO154-AO235</f>
        <v/>
      </c>
      <c r="AP236" s="36">
        <f>AP154-AP235</f>
        <v/>
      </c>
      <c r="AQ236" s="36">
        <f>AQ154-AQ235</f>
        <v/>
      </c>
      <c r="AR236" s="36">
        <f>AR154-AR235</f>
        <v/>
      </c>
      <c r="AS236" s="36">
        <f>AS154-AS235</f>
        <v/>
      </c>
      <c r="AT236" s="36">
        <f>AT154-AT235</f>
        <v/>
      </c>
    </row>
    <row r="237">
      <c r="D237" s="9" t="inlineStr">
        <is>
          <t>Invested Capital (Equity + Debt - Excess Cash)</t>
        </is>
      </c>
      <c r="G237" s="36" t="n"/>
      <c r="H237" s="36" t="n"/>
      <c r="I237" s="36" t="n"/>
      <c r="J237" s="36">
        <f>J207+J221-J236</f>
        <v/>
      </c>
      <c r="K237" s="36">
        <f>K207+K221-K236</f>
        <v/>
      </c>
      <c r="L237" s="36">
        <f>L207+L221-L236</f>
        <v/>
      </c>
      <c r="M237" s="36">
        <f>M207+M221-M236</f>
        <v/>
      </c>
      <c r="N237" s="36">
        <f>N207+N221-N236</f>
        <v/>
      </c>
      <c r="O237" s="36">
        <f>O207+O221-O236</f>
        <v/>
      </c>
      <c r="P237" s="36">
        <f>P207+P221-P236</f>
        <v/>
      </c>
      <c r="Q237" s="36">
        <f>Q207+Q221-Q236</f>
        <v/>
      </c>
      <c r="R237" s="36">
        <f>R207+R221-R236</f>
        <v/>
      </c>
      <c r="S237" s="36">
        <f>S207+S221-S236</f>
        <v/>
      </c>
      <c r="T237" s="36">
        <f>T207+T221-T236</f>
        <v/>
      </c>
      <c r="U237" s="36">
        <f>U207+U221-U236</f>
        <v/>
      </c>
      <c r="V237" s="36">
        <f>V207+V221-V236</f>
        <v/>
      </c>
      <c r="W237" s="36">
        <f>W207+W221-W236</f>
        <v/>
      </c>
      <c r="X237" s="36">
        <f>X207+X221-X236</f>
        <v/>
      </c>
      <c r="Y237" s="36">
        <f>Y207+Y221-Y236</f>
        <v/>
      </c>
      <c r="Z237" s="36">
        <f>Z207+Z221-Z236</f>
        <v/>
      </c>
      <c r="AA237" s="36">
        <f>AA207+AA221-AA236</f>
        <v/>
      </c>
      <c r="AB237" s="36">
        <f>AB207+AB221-AB236</f>
        <v/>
      </c>
      <c r="AC237" s="36">
        <f>AC207+AC221-AC236</f>
        <v/>
      </c>
      <c r="AD237" s="36">
        <f>AD207+AD221-AD236</f>
        <v/>
      </c>
      <c r="AE237" s="36">
        <f>AE207+AE221-AE236</f>
        <v/>
      </c>
      <c r="AF237" s="36">
        <f>AF207+AF221-AF236</f>
        <v/>
      </c>
      <c r="AG237" s="36">
        <f>AG207+AG221-AG236</f>
        <v/>
      </c>
      <c r="AH237" s="36">
        <f>AH207+AH221-AH236</f>
        <v/>
      </c>
      <c r="AI237" s="36">
        <f>AI207+AI221-AI236</f>
        <v/>
      </c>
      <c r="AK237" s="36">
        <f>AK207+AK221-AK236</f>
        <v/>
      </c>
      <c r="AL237" s="36">
        <f>AL207+AL221-AL236</f>
        <v/>
      </c>
      <c r="AM237" s="36">
        <f>AM207+AM221-AM236</f>
        <v/>
      </c>
      <c r="AN237" s="36">
        <f>AN207+AN221-AN236</f>
        <v/>
      </c>
      <c r="AO237" s="36">
        <f>AO207+AO221-AO236</f>
        <v/>
      </c>
      <c r="AP237" s="36">
        <f>AP207+AP221-AP236</f>
        <v/>
      </c>
      <c r="AQ237" s="36">
        <f>AQ207+AQ221-AQ236</f>
        <v/>
      </c>
      <c r="AR237" s="36">
        <f>AR207+AR221-AR236</f>
        <v/>
      </c>
      <c r="AS237" s="36">
        <f>AS207+AS221-AS236</f>
        <v/>
      </c>
      <c r="AT237" s="36">
        <f>AT207+AT221-AT236</f>
        <v/>
      </c>
    </row>
    <row r="238">
      <c r="D238" s="9" t="inlineStr">
        <is>
          <t>ROIC (NOPAT / Invested Capital; annualized x4 for Q)</t>
        </is>
      </c>
      <c r="G238" s="46">
        <f>IFERROR(G119*4/G237,"")</f>
        <v/>
      </c>
      <c r="H238" s="46">
        <f>IFERROR(H119*4/H237,"")</f>
        <v/>
      </c>
      <c r="I238" s="46">
        <f>IFERROR(I119*4/I237,"")</f>
        <v/>
      </c>
      <c r="J238" s="46">
        <f>IFERROR(J119*4/J237,"")</f>
        <v/>
      </c>
      <c r="K238" s="46">
        <f>IFERROR(K119*4/K237,"")</f>
        <v/>
      </c>
      <c r="L238" s="46">
        <f>IFERROR(L119*4/L237,"")</f>
        <v/>
      </c>
      <c r="M238" s="46">
        <f>IFERROR(M119*4/M237,"")</f>
        <v/>
      </c>
      <c r="N238" s="46">
        <f>IFERROR(N119*4/N237,"")</f>
        <v/>
      </c>
      <c r="O238" s="46">
        <f>IFERROR(O119*4/O237,"")</f>
        <v/>
      </c>
      <c r="P238" s="46">
        <f>IFERROR(P119*4/P237,"")</f>
        <v/>
      </c>
      <c r="Q238" s="46">
        <f>IFERROR(Q119*4/Q237,"")</f>
        <v/>
      </c>
      <c r="R238" s="46">
        <f>IFERROR(R119*4/R237,"")</f>
        <v/>
      </c>
      <c r="S238" s="46">
        <f>IFERROR(S119*4/S237,"")</f>
        <v/>
      </c>
      <c r="T238" s="46">
        <f>IFERROR(T119*4/T237,"")</f>
        <v/>
      </c>
      <c r="U238" s="46">
        <f>IFERROR(U119*4/U237,"")</f>
        <v/>
      </c>
      <c r="V238" s="46">
        <f>IFERROR(V119*4/V237,"")</f>
        <v/>
      </c>
      <c r="W238" s="46">
        <f>IFERROR(W119*4/W237,"")</f>
        <v/>
      </c>
      <c r="X238" s="46">
        <f>IFERROR(X119*4/X237,"")</f>
        <v/>
      </c>
      <c r="Y238" s="46">
        <f>IFERROR(Y119*4/Y237,"")</f>
        <v/>
      </c>
      <c r="Z238" s="46">
        <f>IFERROR(Z119*4/Z237,"")</f>
        <v/>
      </c>
      <c r="AA238" s="46">
        <f>IFERROR(AA119*4/AA237,"")</f>
        <v/>
      </c>
      <c r="AB238" s="46">
        <f>IFERROR(AB119*4/AB237,"")</f>
        <v/>
      </c>
      <c r="AC238" s="46">
        <f>IFERROR(AC119*4/AC237,"")</f>
        <v/>
      </c>
      <c r="AD238" s="46">
        <f>IFERROR(AD119*4/AD237,"")</f>
        <v/>
      </c>
      <c r="AE238" s="46">
        <f>IFERROR(AE119*4/AE237,"")</f>
        <v/>
      </c>
      <c r="AF238" s="46">
        <f>IFERROR(AF119*4/AF237,"")</f>
        <v/>
      </c>
      <c r="AG238" s="46">
        <f>IFERROR(AG119*4/AG237,"")</f>
        <v/>
      </c>
      <c r="AH238" s="46">
        <f>IFERROR(AH119*4/AH237,"")</f>
        <v/>
      </c>
      <c r="AI238" s="46">
        <f>IFERROR(AI119*4/AI237,"")</f>
        <v/>
      </c>
      <c r="AK238" s="46">
        <f>IFERROR(AK119/AK237,"")</f>
        <v/>
      </c>
      <c r="AL238" s="46">
        <f>IFERROR(AL119/AL237,"")</f>
        <v/>
      </c>
      <c r="AM238" s="46">
        <f>IFERROR(AM119/AM237,"")</f>
        <v/>
      </c>
      <c r="AN238" s="46">
        <f>IFERROR(AN119/AN237,"")</f>
        <v/>
      </c>
      <c r="AO238" s="46">
        <f>IFERROR(AO119/AO237,"")</f>
        <v/>
      </c>
      <c r="AP238" s="46">
        <f>IFERROR(AP119/AP237,"")</f>
        <v/>
      </c>
      <c r="AQ238" s="46">
        <f>IFERROR(AQ119/AQ237,"")</f>
        <v/>
      </c>
      <c r="AR238" s="46">
        <f>IFERROR(AR119/AR237,"")</f>
        <v/>
      </c>
      <c r="AS238" s="46">
        <f>IFERROR(AS119/AS237,"")</f>
        <v/>
      </c>
      <c r="AT238" s="46">
        <f>IFERROR(AT119/AT237,"")</f>
        <v/>
      </c>
    </row>
    <row r="239">
      <c r="D239" s="9" t="inlineStr">
        <is>
          <t>ROE (NI / TSE; annualized x4 for Q)</t>
        </is>
      </c>
      <c r="G239" s="46">
        <f>IFERROR(G57*4/G207,"")</f>
        <v/>
      </c>
      <c r="H239" s="46">
        <f>IFERROR(H57*4/H207,"")</f>
        <v/>
      </c>
      <c r="I239" s="46">
        <f>IFERROR(I57*4/I207,"")</f>
        <v/>
      </c>
      <c r="J239" s="46">
        <f>IFERROR(J57*4/J207,"")</f>
        <v/>
      </c>
      <c r="K239" s="46">
        <f>IFERROR(K57*4/K207,"")</f>
        <v/>
      </c>
      <c r="L239" s="46">
        <f>IFERROR(L57*4/L207,"")</f>
        <v/>
      </c>
      <c r="M239" s="46">
        <f>IFERROR(M57*4/M207,"")</f>
        <v/>
      </c>
      <c r="N239" s="46">
        <f>IFERROR(N57*4/N207,"")</f>
        <v/>
      </c>
      <c r="O239" s="46">
        <f>IFERROR(O57*4/O207,"")</f>
        <v/>
      </c>
      <c r="P239" s="46">
        <f>IFERROR(P57*4/P207,"")</f>
        <v/>
      </c>
      <c r="Q239" s="46">
        <f>IFERROR(Q57*4/Q207,"")</f>
        <v/>
      </c>
      <c r="R239" s="46">
        <f>IFERROR(R57*4/R207,"")</f>
        <v/>
      </c>
      <c r="S239" s="46">
        <f>IFERROR(S57*4/S207,"")</f>
        <v/>
      </c>
      <c r="T239" s="46">
        <f>IFERROR(T57*4/T207,"")</f>
        <v/>
      </c>
      <c r="U239" s="46">
        <f>IFERROR(U57*4/U207,"")</f>
        <v/>
      </c>
      <c r="V239" s="46">
        <f>IFERROR(V57*4/V207,"")</f>
        <v/>
      </c>
      <c r="W239" s="46">
        <f>IFERROR(W57*4/W207,"")</f>
        <v/>
      </c>
      <c r="X239" s="46">
        <f>IFERROR(X57*4/X207,"")</f>
        <v/>
      </c>
      <c r="Y239" s="46">
        <f>IFERROR(Y57*4/Y207,"")</f>
        <v/>
      </c>
      <c r="Z239" s="46">
        <f>IFERROR(Z57*4/Z207,"")</f>
        <v/>
      </c>
      <c r="AA239" s="46">
        <f>IFERROR(AA57*4/AA207,"")</f>
        <v/>
      </c>
      <c r="AB239" s="46">
        <f>IFERROR(AB57*4/AB207,"")</f>
        <v/>
      </c>
      <c r="AC239" s="46">
        <f>IFERROR(AC57*4/AC207,"")</f>
        <v/>
      </c>
      <c r="AD239" s="46">
        <f>IFERROR(AD57*4/AD207,"")</f>
        <v/>
      </c>
      <c r="AE239" s="46">
        <f>IFERROR(AE57*4/AE207,"")</f>
        <v/>
      </c>
      <c r="AF239" s="46">
        <f>IFERROR(AF57*4/AF207,"")</f>
        <v/>
      </c>
      <c r="AG239" s="46">
        <f>IFERROR(AG57*4/AG207,"")</f>
        <v/>
      </c>
      <c r="AH239" s="46">
        <f>IFERROR(AH57*4/AH207,"")</f>
        <v/>
      </c>
      <c r="AI239" s="46">
        <f>IFERROR(AI57*4/AI207,"")</f>
        <v/>
      </c>
      <c r="AK239" s="46">
        <f>IFERROR(AK57/AK207,"")</f>
        <v/>
      </c>
      <c r="AL239" s="46">
        <f>IFERROR(AL57/AL207,"")</f>
        <v/>
      </c>
      <c r="AM239" s="46">
        <f>IFERROR(AM57/AM207,"")</f>
        <v/>
      </c>
      <c r="AN239" s="46">
        <f>IFERROR(AN57/AN207,"")</f>
        <v/>
      </c>
      <c r="AO239" s="46">
        <f>IFERROR(AO57/AO207,"")</f>
        <v/>
      </c>
      <c r="AP239" s="46">
        <f>IFERROR(AP57/AP207,"")</f>
        <v/>
      </c>
      <c r="AQ239" s="46">
        <f>IFERROR(AQ57/AQ207,"")</f>
        <v/>
      </c>
      <c r="AR239" s="46">
        <f>IFERROR(AR57/AR207,"")</f>
        <v/>
      </c>
      <c r="AS239" s="46">
        <f>IFERROR(AS57/AS207,"")</f>
        <v/>
      </c>
      <c r="AT239" s="46">
        <f>IFERROR(AT57/AT207,"")</f>
        <v/>
      </c>
    </row>
    <row r="240">
      <c r="D240" s="9" t="inlineStr">
        <is>
          <t>ROA (NI / TA; annualized x4 for Q)</t>
        </is>
      </c>
      <c r="G240" s="46">
        <f>IFERROR(G57*4/G179,"")</f>
        <v/>
      </c>
      <c r="H240" s="46">
        <f>IFERROR(H57*4/H179,"")</f>
        <v/>
      </c>
      <c r="I240" s="46">
        <f>IFERROR(I57*4/I179,"")</f>
        <v/>
      </c>
      <c r="J240" s="46">
        <f>IFERROR(J57*4/J179,"")</f>
        <v/>
      </c>
      <c r="K240" s="46">
        <f>IFERROR(K57*4/K179,"")</f>
        <v/>
      </c>
      <c r="L240" s="46">
        <f>IFERROR(L57*4/L179,"")</f>
        <v/>
      </c>
      <c r="M240" s="46">
        <f>IFERROR(M57*4/M179,"")</f>
        <v/>
      </c>
      <c r="N240" s="46">
        <f>IFERROR(N57*4/N179,"")</f>
        <v/>
      </c>
      <c r="O240" s="46">
        <f>IFERROR(O57*4/O179,"")</f>
        <v/>
      </c>
      <c r="P240" s="46">
        <f>IFERROR(P57*4/P179,"")</f>
        <v/>
      </c>
      <c r="Q240" s="46">
        <f>IFERROR(Q57*4/Q179,"")</f>
        <v/>
      </c>
      <c r="R240" s="46">
        <f>IFERROR(R57*4/R179,"")</f>
        <v/>
      </c>
      <c r="S240" s="46">
        <f>IFERROR(S57*4/S179,"")</f>
        <v/>
      </c>
      <c r="T240" s="46">
        <f>IFERROR(T57*4/T179,"")</f>
        <v/>
      </c>
      <c r="U240" s="46">
        <f>IFERROR(U57*4/U179,"")</f>
        <v/>
      </c>
      <c r="V240" s="46">
        <f>IFERROR(V57*4/V179,"")</f>
        <v/>
      </c>
      <c r="W240" s="46">
        <f>IFERROR(W57*4/W179,"")</f>
        <v/>
      </c>
      <c r="X240" s="46">
        <f>IFERROR(X57*4/X179,"")</f>
        <v/>
      </c>
      <c r="Y240" s="46">
        <f>IFERROR(Y57*4/Y179,"")</f>
        <v/>
      </c>
      <c r="Z240" s="46">
        <f>IFERROR(Z57*4/Z179,"")</f>
        <v/>
      </c>
      <c r="AA240" s="46">
        <f>IFERROR(AA57*4/AA179,"")</f>
        <v/>
      </c>
      <c r="AB240" s="46">
        <f>IFERROR(AB57*4/AB179,"")</f>
        <v/>
      </c>
      <c r="AC240" s="46">
        <f>IFERROR(AC57*4/AC179,"")</f>
        <v/>
      </c>
      <c r="AD240" s="46">
        <f>IFERROR(AD57*4/AD179,"")</f>
        <v/>
      </c>
      <c r="AE240" s="46">
        <f>IFERROR(AE57*4/AE179,"")</f>
        <v/>
      </c>
      <c r="AF240" s="46">
        <f>IFERROR(AF57*4/AF179,"")</f>
        <v/>
      </c>
      <c r="AG240" s="46">
        <f>IFERROR(AG57*4/AG179,"")</f>
        <v/>
      </c>
      <c r="AH240" s="46">
        <f>IFERROR(AH57*4/AH179,"")</f>
        <v/>
      </c>
      <c r="AI240" s="46">
        <f>IFERROR(AI57*4/AI179,"")</f>
        <v/>
      </c>
      <c r="AK240" s="46">
        <f>IFERROR(AK57/AK179,"")</f>
        <v/>
      </c>
      <c r="AL240" s="46">
        <f>IFERROR(AL57/AL179,"")</f>
        <v/>
      </c>
      <c r="AM240" s="46">
        <f>IFERROR(AM57/AM179,"")</f>
        <v/>
      </c>
      <c r="AN240" s="46">
        <f>IFERROR(AN57/AN179,"")</f>
        <v/>
      </c>
      <c r="AO240" s="46">
        <f>IFERROR(AO57/AO179,"")</f>
        <v/>
      </c>
      <c r="AP240" s="46">
        <f>IFERROR(AP57/AP179,"")</f>
        <v/>
      </c>
      <c r="AQ240" s="46">
        <f>IFERROR(AQ57/AQ179,"")</f>
        <v/>
      </c>
      <c r="AR240" s="46">
        <f>IFERROR(AR57/AR179,"")</f>
        <v/>
      </c>
      <c r="AS240" s="46">
        <f>IFERROR(AS57/AS179,"")</f>
        <v/>
      </c>
      <c r="AT240" s="46">
        <f>IFERROR(AT57/AT179,"")</f>
        <v/>
      </c>
    </row>
    <row r="241"/>
    <row r="242">
      <c r="D242" s="9" t="inlineStr">
        <is>
          <t>Book Value / Diluted Share</t>
        </is>
      </c>
      <c r="G242" s="28">
        <f>IFERROR(G207/G63,"")</f>
        <v/>
      </c>
      <c r="H242" s="28">
        <f>IFERROR(H207/H63,"")</f>
        <v/>
      </c>
      <c r="I242" s="28">
        <f>IFERROR(I207/I63,"")</f>
        <v/>
      </c>
      <c r="J242" s="28">
        <f>IFERROR(J207/J63,"")</f>
        <v/>
      </c>
      <c r="K242" s="28">
        <f>IFERROR(K207/K63,"")</f>
        <v/>
      </c>
      <c r="L242" s="28">
        <f>IFERROR(L207/L63,"")</f>
        <v/>
      </c>
      <c r="M242" s="28">
        <f>IFERROR(M207/M63,"")</f>
        <v/>
      </c>
      <c r="N242" s="28">
        <f>IFERROR(N207/N63,"")</f>
        <v/>
      </c>
      <c r="O242" s="28">
        <f>IFERROR(O207/O63,"")</f>
        <v/>
      </c>
      <c r="P242" s="28">
        <f>IFERROR(P207/P63,"")</f>
        <v/>
      </c>
      <c r="Q242" s="28">
        <f>IFERROR(Q207/Q63,"")</f>
        <v/>
      </c>
      <c r="R242" s="28">
        <f>IFERROR(R207/R63,"")</f>
        <v/>
      </c>
      <c r="S242" s="28">
        <f>IFERROR(S207/S63,"")</f>
        <v/>
      </c>
      <c r="T242" s="28">
        <f>IFERROR(T207/T63,"")</f>
        <v/>
      </c>
      <c r="U242" s="28">
        <f>IFERROR(U207/U63,"")</f>
        <v/>
      </c>
      <c r="V242" s="28">
        <f>IFERROR(V207/V63,"")</f>
        <v/>
      </c>
      <c r="W242" s="28">
        <f>IFERROR(W207/W63,"")</f>
        <v/>
      </c>
      <c r="X242" s="28">
        <f>IFERROR(X207/X63,"")</f>
        <v/>
      </c>
      <c r="Y242" s="28">
        <f>IFERROR(Y207/Y63,"")</f>
        <v/>
      </c>
      <c r="Z242" s="28">
        <f>IFERROR(Z207/Z63,"")</f>
        <v/>
      </c>
      <c r="AA242" s="28">
        <f>IFERROR(AA207/AA63,"")</f>
        <v/>
      </c>
      <c r="AB242" s="28">
        <f>IFERROR(AB207/AB63,"")</f>
        <v/>
      </c>
      <c r="AC242" s="28">
        <f>IFERROR(AC207/AC63,"")</f>
        <v/>
      </c>
      <c r="AD242" s="28">
        <f>IFERROR(AD207/AD63,"")</f>
        <v/>
      </c>
      <c r="AE242" s="28">
        <f>IFERROR(AE207/AE63,"")</f>
        <v/>
      </c>
      <c r="AF242" s="28">
        <f>IFERROR(AF207/AF63,"")</f>
        <v/>
      </c>
      <c r="AG242" s="28">
        <f>IFERROR(AG207/AG63,"")</f>
        <v/>
      </c>
      <c r="AH242" s="28">
        <f>IFERROR(AH207/AH63,"")</f>
        <v/>
      </c>
      <c r="AI242" s="28">
        <f>IFERROR(AI207/AI63,"")</f>
        <v/>
      </c>
      <c r="AK242" s="28">
        <f>IFERROR(AK207/AK63,"")</f>
        <v/>
      </c>
      <c r="AL242" s="28">
        <f>IFERROR(AL207/AL63,"")</f>
        <v/>
      </c>
      <c r="AM242" s="28">
        <f>IFERROR(AM207/AM63,"")</f>
        <v/>
      </c>
      <c r="AN242" s="28">
        <f>IFERROR(AN207/AN63,"")</f>
        <v/>
      </c>
      <c r="AO242" s="28">
        <f>IFERROR(AO207/AO63,"")</f>
        <v/>
      </c>
      <c r="AP242" s="28">
        <f>IFERROR(AP207/AP63,"")</f>
        <v/>
      </c>
      <c r="AQ242" s="28">
        <f>IFERROR(AQ207/AQ63,"")</f>
        <v/>
      </c>
      <c r="AR242" s="28">
        <f>IFERROR(AR207/AR63,"")</f>
        <v/>
      </c>
      <c r="AS242" s="28">
        <f>IFERROR(AS207/AS63,"")</f>
        <v/>
      </c>
      <c r="AT242" s="28">
        <f>IFERROR(AT207/AT63,"")</f>
        <v/>
      </c>
    </row>
    <row r="243">
      <c r="D243" s="9" t="inlineStr">
        <is>
          <t>Tangible BV / Diluted Share</t>
        </is>
      </c>
      <c r="G243" s="28">
        <f>IFERROR((G207-G176-G177)/G63,"")</f>
        <v/>
      </c>
      <c r="H243" s="28">
        <f>IFERROR((H207-H176-H177)/H63,"")</f>
        <v/>
      </c>
      <c r="I243" s="28">
        <f>IFERROR((I207-I176-I177)/I63,"")</f>
        <v/>
      </c>
      <c r="J243" s="28">
        <f>IFERROR((J207-J176-J177)/J63,"")</f>
        <v/>
      </c>
      <c r="K243" s="28">
        <f>IFERROR((K207-K176-K177)/K63,"")</f>
        <v/>
      </c>
      <c r="L243" s="28">
        <f>IFERROR((L207-L176-L177)/L63,"")</f>
        <v/>
      </c>
      <c r="M243" s="28">
        <f>IFERROR((M207-M176-M177)/M63,"")</f>
        <v/>
      </c>
      <c r="N243" s="28">
        <f>IFERROR((N207-N176-N177)/N63,"")</f>
        <v/>
      </c>
      <c r="O243" s="28">
        <f>IFERROR((O207-O176-O177)/O63,"")</f>
        <v/>
      </c>
      <c r="P243" s="28">
        <f>IFERROR((P207-P176-P177)/P63,"")</f>
        <v/>
      </c>
      <c r="Q243" s="28">
        <f>IFERROR((Q207-Q176-Q177)/Q63,"")</f>
        <v/>
      </c>
      <c r="R243" s="28">
        <f>IFERROR((R207-R176-R177)/R63,"")</f>
        <v/>
      </c>
      <c r="S243" s="28">
        <f>IFERROR((S207-S176-S177)/S63,"")</f>
        <v/>
      </c>
      <c r="T243" s="28">
        <f>IFERROR((T207-T176-T177)/T63,"")</f>
        <v/>
      </c>
      <c r="U243" s="28">
        <f>IFERROR((U207-U176-U177)/U63,"")</f>
        <v/>
      </c>
      <c r="V243" s="28">
        <f>IFERROR((V207-V176-V177)/V63,"")</f>
        <v/>
      </c>
      <c r="W243" s="28">
        <f>IFERROR((W207-W176-W177)/W63,"")</f>
        <v/>
      </c>
      <c r="X243" s="28">
        <f>IFERROR((X207-X176-X177)/X63,"")</f>
        <v/>
      </c>
      <c r="Y243" s="28">
        <f>IFERROR((Y207-Y176-Y177)/Y63,"")</f>
        <v/>
      </c>
      <c r="Z243" s="28">
        <f>IFERROR((Z207-Z176-Z177)/Z63,"")</f>
        <v/>
      </c>
      <c r="AA243" s="28">
        <f>IFERROR((AA207-AA176-AA177)/AA63,"")</f>
        <v/>
      </c>
      <c r="AB243" s="28">
        <f>IFERROR((AB207-AB176-AB177)/AB63,"")</f>
        <v/>
      </c>
      <c r="AC243" s="28">
        <f>IFERROR((AC207-AC176-AC177)/AC63,"")</f>
        <v/>
      </c>
      <c r="AD243" s="28">
        <f>IFERROR((AD207-AD176-AD177)/AD63,"")</f>
        <v/>
      </c>
      <c r="AE243" s="28">
        <f>IFERROR((AE207-AE176-AE177)/AE63,"")</f>
        <v/>
      </c>
      <c r="AF243" s="28">
        <f>IFERROR((AF207-AF176-AF177)/AF63,"")</f>
        <v/>
      </c>
      <c r="AG243" s="28">
        <f>IFERROR((AG207-AG176-AG177)/AG63,"")</f>
        <v/>
      </c>
      <c r="AH243" s="28">
        <f>IFERROR((AH207-AH176-AH177)/AH63,"")</f>
        <v/>
      </c>
      <c r="AI243" s="28">
        <f>IFERROR((AI207-AI176-AI177)/AI63,"")</f>
        <v/>
      </c>
      <c r="AK243" s="28">
        <f>IFERROR((AK207-AK176-AK177)/AK63,"")</f>
        <v/>
      </c>
      <c r="AL243" s="28">
        <f>IFERROR((AL207-AL176-AL177)/AL63,"")</f>
        <v/>
      </c>
      <c r="AM243" s="28">
        <f>IFERROR((AM207-AM176-AM177)/AM63,"")</f>
        <v/>
      </c>
      <c r="AN243" s="28">
        <f>IFERROR((AN207-AN176-AN177)/AN63,"")</f>
        <v/>
      </c>
      <c r="AO243" s="28">
        <f>IFERROR((AO207-AO176-AO177)/AO63,"")</f>
        <v/>
      </c>
      <c r="AP243" s="28">
        <f>IFERROR((AP207-AP176-AP177)/AP63,"")</f>
        <v/>
      </c>
      <c r="AQ243" s="28">
        <f>IFERROR((AQ207-AQ176-AQ177)/AQ63,"")</f>
        <v/>
      </c>
      <c r="AR243" s="28">
        <f>IFERROR((AR207-AR176-AR177)/AR63,"")</f>
        <v/>
      </c>
      <c r="AS243" s="28">
        <f>IFERROR((AS207-AS176-AS177)/AS63,"")</f>
        <v/>
      </c>
      <c r="AT243" s="28">
        <f>IFERROR((AT207-AT176-AT177)/AT63,"")</f>
        <v/>
      </c>
    </row>
    <row r="244"/>
    <row r="245"/>
    <row r="246"/>
    <row r="247">
      <c r="B247" s="23" t="inlineStr">
        <is>
          <t>BS Forecast Driver Ratios</t>
        </is>
      </c>
      <c r="C247" s="23" t="n"/>
      <c r="D247" s="23" t="n"/>
      <c r="E247" s="23" t="n"/>
      <c r="F247" s="23" t="n"/>
      <c r="G247" s="23" t="n"/>
      <c r="H247" s="23" t="n"/>
      <c r="I247" s="23" t="n"/>
      <c r="J247" s="23" t="n"/>
      <c r="K247" s="23" t="n"/>
      <c r="L247" s="23" t="n"/>
      <c r="M247" s="23" t="n"/>
      <c r="N247" s="23" t="n"/>
      <c r="O247" s="23" t="n"/>
      <c r="P247" s="23" t="n"/>
      <c r="Q247" s="23" t="n"/>
      <c r="R247" s="23" t="n"/>
      <c r="S247" s="23" t="n"/>
      <c r="T247" s="23" t="n"/>
      <c r="U247" s="23" t="n"/>
      <c r="V247" s="23" t="n"/>
      <c r="W247" s="23" t="n"/>
      <c r="X247" s="23" t="n"/>
      <c r="Y247" s="23" t="n"/>
      <c r="Z247" s="23" t="n"/>
      <c r="AA247" s="23" t="n"/>
      <c r="AB247" s="23" t="n"/>
      <c r="AC247" s="23" t="n"/>
      <c r="AD247" s="23" t="n"/>
      <c r="AE247" s="23" t="n"/>
      <c r="AF247" s="23" t="n"/>
      <c r="AG247" s="23" t="n"/>
      <c r="AH247" s="23" t="n"/>
      <c r="AI247" s="23" t="n"/>
      <c r="AK247" s="23" t="n"/>
      <c r="AL247" s="23" t="n"/>
      <c r="AM247" s="23" t="n"/>
      <c r="AN247" s="23" t="n"/>
      <c r="AO247" s="23" t="n"/>
      <c r="AP247" s="23" t="n"/>
      <c r="AQ247" s="23" t="n"/>
      <c r="AR247" s="23" t="n"/>
      <c r="AS247" s="23" t="n"/>
      <c r="AT247" s="23" t="n"/>
    </row>
    <row r="248">
      <c r="C248" s="8" t="inlineStr">
        <is>
          <t>Historical columns = computed ratios (black); projected = blue assumptions. Annual ratios apply to quarterly-equivalent (annual/4) flows.</t>
        </is>
      </c>
    </row>
    <row r="249"/>
    <row r="250">
      <c r="D250" s="9" t="inlineStr">
        <is>
          <t>AR (% of quarterly revenue) [DRIVER]</t>
        </is>
      </c>
      <c r="G250" s="46">
        <f>IFERROR((G162+G163)/G32,"")</f>
        <v/>
      </c>
      <c r="H250" s="46">
        <f>IFERROR((H162+H163)/H32,"")</f>
        <v/>
      </c>
      <c r="I250" s="46">
        <f>IFERROR((I162+I163)/I32,"")</f>
        <v/>
      </c>
      <c r="J250" s="46">
        <f>IFERROR((J162+J163)/J32,"")</f>
        <v/>
      </c>
      <c r="K250" s="46">
        <f>IFERROR((K162+K163)/K32,"")</f>
        <v/>
      </c>
      <c r="L250" s="46">
        <f>IFERROR((L162+L163)/L32,"")</f>
        <v/>
      </c>
      <c r="M250" s="46">
        <f>IFERROR((M162+M163)/M32,"")</f>
        <v/>
      </c>
      <c r="N250" s="46">
        <f>IFERROR((N162+N163)/N32,"")</f>
        <v/>
      </c>
      <c r="O250" s="46">
        <f>IFERROR((O162+O163)/O32,"")</f>
        <v/>
      </c>
      <c r="P250" s="46">
        <f>IFERROR((P162+P163)/P32,"")</f>
        <v/>
      </c>
      <c r="Q250" s="46">
        <f>IFERROR((Q162+Q163)/Q32,"")</f>
        <v/>
      </c>
      <c r="R250" s="46">
        <f>IFERROR((R162+R163)/R32,"")</f>
        <v/>
      </c>
      <c r="S250" s="46">
        <f>IFERROR((S162+S163)/S32,"")</f>
        <v/>
      </c>
      <c r="T250" s="46">
        <f>IFERROR((T162+T163)/T32,"")</f>
        <v/>
      </c>
      <c r="U250" s="46">
        <f>IFERROR((U162+U163)/U32,"")</f>
        <v/>
      </c>
      <c r="V250" s="46">
        <f>IFERROR((V162+V163)/V32,"")</f>
        <v/>
      </c>
      <c r="W250" s="46">
        <f>IFERROR((W162+W163)/W32,"")</f>
        <v/>
      </c>
      <c r="X250" s="46">
        <f>IFERROR((X162+X163)/X32,"")</f>
        <v/>
      </c>
      <c r="Y250" s="46">
        <f>IFERROR((Y162+Y163)/Y32,"")</f>
        <v/>
      </c>
      <c r="Z250" s="46">
        <f>IFERROR((Z162+Z163)/Z32,"")</f>
        <v/>
      </c>
      <c r="AA250" s="46">
        <f>IFERROR((AA162+AA163)/AA32,"")</f>
        <v/>
      </c>
      <c r="AB250" s="47" t="n">
        <v>0.21</v>
      </c>
      <c r="AC250" s="47" t="n">
        <v>0.21</v>
      </c>
      <c r="AD250" s="47" t="n">
        <v>0.21</v>
      </c>
      <c r="AE250" s="47" t="n">
        <v>0.21</v>
      </c>
      <c r="AF250" s="47" t="n">
        <v>0.21</v>
      </c>
      <c r="AG250" s="47" t="n">
        <v>0.21</v>
      </c>
      <c r="AH250" s="47" t="n">
        <v>0.21</v>
      </c>
      <c r="AI250" s="47" t="n">
        <v>0.21</v>
      </c>
      <c r="AK250" s="46">
        <f>IFERROR((AK162+AK163)/(AK32/4),"")</f>
        <v/>
      </c>
      <c r="AL250" s="46">
        <f>IFERROR((AL162+AL163)/(AL32/4),"")</f>
        <v/>
      </c>
      <c r="AM250" s="46">
        <f>IFERROR((AM162+AM163)/(AM32/4),"")</f>
        <v/>
      </c>
      <c r="AN250" s="46">
        <f>IFERROR((AN162+AN163)/(AN32/4),"")</f>
        <v/>
      </c>
      <c r="AO250" s="46">
        <f>IFERROR((AO162+AO163)/(AO32/4),"")</f>
        <v/>
      </c>
      <c r="AR250" s="47" t="n">
        <v>0.21</v>
      </c>
      <c r="AS250" s="47" t="n">
        <v>0.21</v>
      </c>
      <c r="AT250" s="47" t="n">
        <v>0.21</v>
      </c>
    </row>
    <row r="251">
      <c r="D251" s="9" t="inlineStr">
        <is>
          <t>Other current assets (% of quarterly revenue) [DRIVER]</t>
        </is>
      </c>
      <c r="G251" s="46">
        <f>IFERROR((G167+G166)/G32,"")</f>
        <v/>
      </c>
      <c r="H251" s="46">
        <f>IFERROR((H167+H166)/H32,"")</f>
        <v/>
      </c>
      <c r="I251" s="46">
        <f>IFERROR((I167+I166)/I32,"")</f>
        <v/>
      </c>
      <c r="J251" s="46">
        <f>IFERROR((J167+J166)/J32,"")</f>
        <v/>
      </c>
      <c r="K251" s="46">
        <f>IFERROR((K167+K166)/K32,"")</f>
        <v/>
      </c>
      <c r="L251" s="46">
        <f>IFERROR((L167+L166)/L32,"")</f>
        <v/>
      </c>
      <c r="M251" s="46">
        <f>IFERROR((M167+M166)/M32,"")</f>
        <v/>
      </c>
      <c r="N251" s="46">
        <f>IFERROR((N167+N166)/N32,"")</f>
        <v/>
      </c>
      <c r="O251" s="46">
        <f>IFERROR((O167+O166)/O32,"")</f>
        <v/>
      </c>
      <c r="P251" s="46">
        <f>IFERROR((P167+P166)/P32,"")</f>
        <v/>
      </c>
      <c r="Q251" s="46">
        <f>IFERROR((Q167+Q166)/Q32,"")</f>
        <v/>
      </c>
      <c r="R251" s="46">
        <f>IFERROR((R167+R166)/R32,"")</f>
        <v/>
      </c>
      <c r="S251" s="46">
        <f>IFERROR((S167+S166)/S32,"")</f>
        <v/>
      </c>
      <c r="T251" s="46">
        <f>IFERROR((T167+T166)/T32,"")</f>
        <v/>
      </c>
      <c r="U251" s="46">
        <f>IFERROR((U167+U166)/U32,"")</f>
        <v/>
      </c>
      <c r="V251" s="46">
        <f>IFERROR((V167+V166)/V32,"")</f>
        <v/>
      </c>
      <c r="W251" s="46">
        <f>IFERROR((W167+W166)/W32,"")</f>
        <v/>
      </c>
      <c r="X251" s="46">
        <f>IFERROR((X167+X166)/X32,"")</f>
        <v/>
      </c>
      <c r="Y251" s="46">
        <f>IFERROR((Y167+Y166)/Y32,"")</f>
        <v/>
      </c>
      <c r="Z251" s="46">
        <f>IFERROR((Z167+Z166)/Z32,"")</f>
        <v/>
      </c>
      <c r="AA251" s="46">
        <f>IFERROR((AA167+AA166)/AA32,"")</f>
        <v/>
      </c>
      <c r="AB251" s="47" t="n">
        <v>0.177</v>
      </c>
      <c r="AC251" s="47" t="n">
        <v>0.177</v>
      </c>
      <c r="AD251" s="47" t="n">
        <v>0.177</v>
      </c>
      <c r="AE251" s="47" t="n">
        <v>0.177</v>
      </c>
      <c r="AF251" s="47" t="n">
        <v>0.177</v>
      </c>
      <c r="AG251" s="47" t="n">
        <v>0.177</v>
      </c>
      <c r="AH251" s="47" t="n">
        <v>0.177</v>
      </c>
      <c r="AI251" s="47" t="n">
        <v>0.177</v>
      </c>
      <c r="AK251" s="46">
        <f>IFERROR((AK167+AK166)/(AK32/4),"")</f>
        <v/>
      </c>
      <c r="AL251" s="46">
        <f>IFERROR((AL167+AL166)/(AL32/4),"")</f>
        <v/>
      </c>
      <c r="AM251" s="46">
        <f>IFERROR((AM167+AM166)/(AM32/4),"")</f>
        <v/>
      </c>
      <c r="AN251" s="46">
        <f>IFERROR((AN167+AN166)/(AN32/4),"")</f>
        <v/>
      </c>
      <c r="AO251" s="46">
        <f>IFERROR((AO167+AO166)/(AO32/4),"")</f>
        <v/>
      </c>
      <c r="AR251" s="47" t="n">
        <v>0.177</v>
      </c>
      <c r="AS251" s="47" t="n">
        <v>0.177</v>
      </c>
      <c r="AT251" s="47" t="n">
        <v>0.177</v>
      </c>
    </row>
    <row r="252">
      <c r="D252" s="9" t="inlineStr">
        <is>
          <t>Accrued + other CL (% of |quarterly opex|) [DRIVER]</t>
        </is>
      </c>
      <c r="G252" s="46">
        <f>IFERROR(G185/(-G43),"")</f>
        <v/>
      </c>
      <c r="H252" s="46">
        <f>IFERROR(H185/(-H43),"")</f>
        <v/>
      </c>
      <c r="I252" s="46">
        <f>IFERROR(I185/(-I43),"")</f>
        <v/>
      </c>
      <c r="J252" s="46">
        <f>IFERROR(J185/(-J43),"")</f>
        <v/>
      </c>
      <c r="K252" s="46">
        <f>IFERROR(K185/(-K43),"")</f>
        <v/>
      </c>
      <c r="L252" s="46">
        <f>IFERROR(L185/(-L43),"")</f>
        <v/>
      </c>
      <c r="M252" s="46">
        <f>IFERROR(M185/(-M43),"")</f>
        <v/>
      </c>
      <c r="N252" s="46">
        <f>IFERROR(N185/(-N43),"")</f>
        <v/>
      </c>
      <c r="O252" s="46">
        <f>IFERROR(O185/(-O43),"")</f>
        <v/>
      </c>
      <c r="P252" s="46">
        <f>IFERROR(P185/(-P43),"")</f>
        <v/>
      </c>
      <c r="Q252" s="46">
        <f>IFERROR(Q185/(-Q43),"")</f>
        <v/>
      </c>
      <c r="R252" s="46">
        <f>IFERROR(R185/(-R43),"")</f>
        <v/>
      </c>
      <c r="S252" s="46">
        <f>IFERROR(S185/(-S43),"")</f>
        <v/>
      </c>
      <c r="T252" s="46">
        <f>IFERROR(T185/(-T43),"")</f>
        <v/>
      </c>
      <c r="U252" s="46">
        <f>IFERROR(U185/(-U43),"")</f>
        <v/>
      </c>
      <c r="V252" s="46">
        <f>IFERROR(V185/(-V43),"")</f>
        <v/>
      </c>
      <c r="W252" s="46">
        <f>IFERROR(W185/(-W43),"")</f>
        <v/>
      </c>
      <c r="X252" s="46">
        <f>IFERROR(X185/(-X43),"")</f>
        <v/>
      </c>
      <c r="Y252" s="46">
        <f>IFERROR(Y185/(-Y43),"")</f>
        <v/>
      </c>
      <c r="Z252" s="46">
        <f>IFERROR(Z185/(-Z43),"")</f>
        <v/>
      </c>
      <c r="AA252" s="46">
        <f>IFERROR(AA185/(-AA43),"")</f>
        <v/>
      </c>
      <c r="AB252" s="47" t="n">
        <v>0.507</v>
      </c>
      <c r="AC252" s="47" t="n">
        <v>0.507</v>
      </c>
      <c r="AD252" s="47" t="n">
        <v>0.507</v>
      </c>
      <c r="AE252" s="47" t="n">
        <v>0.507</v>
      </c>
      <c r="AF252" s="47" t="n">
        <v>0.507</v>
      </c>
      <c r="AG252" s="47" t="n">
        <v>0.507</v>
      </c>
      <c r="AH252" s="47" t="n">
        <v>0.507</v>
      </c>
      <c r="AI252" s="47" t="n">
        <v>0.507</v>
      </c>
      <c r="AK252" s="46">
        <f>IFERROR(AK185/(-AK43/4),"")</f>
        <v/>
      </c>
      <c r="AL252" s="46">
        <f>IFERROR(AL185/(-AL43/4),"")</f>
        <v/>
      </c>
      <c r="AM252" s="46">
        <f>IFERROR(AM185/(-AM43/4),"")</f>
        <v/>
      </c>
      <c r="AN252" s="46">
        <f>IFERROR(AN185/(-AN43/4),"")</f>
        <v/>
      </c>
      <c r="AO252" s="46">
        <f>IFERROR(AO185/(-AO43/4),"")</f>
        <v/>
      </c>
      <c r="AR252" s="47" t="n">
        <v>0.507</v>
      </c>
      <c r="AS252" s="47" t="n">
        <v>0.507</v>
      </c>
      <c r="AT252" s="47" t="n">
        <v>0.507</v>
      </c>
    </row>
    <row r="253">
      <c r="D253" s="9" t="inlineStr">
        <is>
          <t>Customer custodial funds (% of quarterly volume) [DRIVER]</t>
        </is>
      </c>
      <c r="G253" s="46">
        <f>IFERROR(G156/(G129*1000),"")</f>
        <v/>
      </c>
      <c r="H253" s="46">
        <f>IFERROR(H156/(H129*1000),"")</f>
        <v/>
      </c>
      <c r="I253" s="46">
        <f>IFERROR(I156/(I129*1000),"")</f>
        <v/>
      </c>
      <c r="J253" s="46">
        <f>IFERROR(J156/(J129*1000),"")</f>
        <v/>
      </c>
      <c r="K253" s="46">
        <f>IFERROR(K156/(K129*1000),"")</f>
        <v/>
      </c>
      <c r="L253" s="46">
        <f>IFERROR(L156/(L129*1000),"")</f>
        <v/>
      </c>
      <c r="M253" s="46">
        <f>IFERROR(M156/(M129*1000),"")</f>
        <v/>
      </c>
      <c r="N253" s="46">
        <f>IFERROR(N156/(N129*1000),"")</f>
        <v/>
      </c>
      <c r="O253" s="46">
        <f>IFERROR(O156/(O129*1000),"")</f>
        <v/>
      </c>
      <c r="P253" s="46">
        <f>IFERROR(P156/(P129*1000),"")</f>
        <v/>
      </c>
      <c r="Q253" s="46">
        <f>IFERROR(Q156/(Q129*1000),"")</f>
        <v/>
      </c>
      <c r="R253" s="46">
        <f>IFERROR(R156/(R129*1000),"")</f>
        <v/>
      </c>
      <c r="S253" s="46">
        <f>IFERROR(S156/(S129*1000),"")</f>
        <v/>
      </c>
      <c r="T253" s="46">
        <f>IFERROR(T156/(T129*1000),"")</f>
        <v/>
      </c>
      <c r="U253" s="46">
        <f>IFERROR(U156/(U129*1000),"")</f>
        <v/>
      </c>
      <c r="V253" s="46">
        <f>IFERROR(V156/(V129*1000),"")</f>
        <v/>
      </c>
      <c r="W253" s="46">
        <f>IFERROR(W156/(W129*1000),"")</f>
        <v/>
      </c>
      <c r="X253" s="46">
        <f>IFERROR(X156/(X129*1000),"")</f>
        <v/>
      </c>
      <c r="Y253" s="46">
        <f>IFERROR(Y156/(Y129*1000),"")</f>
        <v/>
      </c>
      <c r="Z253" s="46">
        <f>IFERROR(Z156/(Z129*1000),"")</f>
        <v/>
      </c>
      <c r="AA253" s="46">
        <f>IFERROR(AA156/(AA129*1000),"")</f>
        <v/>
      </c>
      <c r="AB253" s="47" t="n">
        <v>0.0271</v>
      </c>
      <c r="AC253" s="47" t="n">
        <v>0.0271</v>
      </c>
      <c r="AD253" s="47" t="n">
        <v>0.0271</v>
      </c>
      <c r="AE253" s="47" t="n">
        <v>0.0271</v>
      </c>
      <c r="AF253" s="47" t="n">
        <v>0.0271</v>
      </c>
      <c r="AG253" s="47" t="n">
        <v>0.0271</v>
      </c>
      <c r="AH253" s="47" t="n">
        <v>0.0271</v>
      </c>
      <c r="AI253" s="47" t="n">
        <v>0.0271</v>
      </c>
      <c r="AK253" s="46">
        <f>IFERROR(AK156/(AK129/4*1000),"")</f>
        <v/>
      </c>
      <c r="AL253" s="46">
        <f>IFERROR(AL156/(AL129/4*1000),"")</f>
        <v/>
      </c>
      <c r="AM253" s="46">
        <f>IFERROR(AM156/(AM129/4*1000),"")</f>
        <v/>
      </c>
      <c r="AN253" s="46">
        <f>IFERROR(AN156/(AN129/4*1000),"")</f>
        <v/>
      </c>
      <c r="AO253" s="46">
        <f>IFERROR(AO156/(AO129/4*1000),"")</f>
        <v/>
      </c>
      <c r="AR253" s="47" t="n">
        <v>0.0271</v>
      </c>
      <c r="AS253" s="47" t="n">
        <v>0.0271</v>
      </c>
      <c r="AT253" s="47" t="n">
        <v>0.0271</v>
      </c>
    </row>
    <row r="254">
      <c r="D254" s="9" t="inlineStr">
        <is>
          <t>Capex (% of revenue; via Other investing) [DRIVER]</t>
        </is>
      </c>
      <c r="G254" s="46">
        <f>IFERROR(-G344/G32,"")</f>
        <v/>
      </c>
      <c r="H254" s="46">
        <f>IFERROR(-H344/H32,"")</f>
        <v/>
      </c>
      <c r="I254" s="46">
        <f>IFERROR(-I344/I32,"")</f>
        <v/>
      </c>
      <c r="J254" s="46">
        <f>IFERROR(-J344/J32,"")</f>
        <v/>
      </c>
      <c r="K254" s="46">
        <f>IFERROR(-K344/K32,"")</f>
        <v/>
      </c>
      <c r="L254" s="46">
        <f>IFERROR(-L344/L32,"")</f>
        <v/>
      </c>
      <c r="M254" s="46">
        <f>IFERROR(-M344/M32,"")</f>
        <v/>
      </c>
      <c r="N254" s="46">
        <f>IFERROR(-N344/N32,"")</f>
        <v/>
      </c>
      <c r="O254" s="46">
        <f>IFERROR(-O344/O32,"")</f>
        <v/>
      </c>
      <c r="P254" s="46">
        <f>IFERROR(-P344/P32,"")</f>
        <v/>
      </c>
      <c r="Q254" s="46">
        <f>IFERROR(-Q344/Q32,"")</f>
        <v/>
      </c>
      <c r="R254" s="46">
        <f>IFERROR(-R344/R32,"")</f>
        <v/>
      </c>
      <c r="S254" s="46">
        <f>IFERROR(-S344/S32,"")</f>
        <v/>
      </c>
      <c r="T254" s="46">
        <f>IFERROR(-T344/T32,"")</f>
        <v/>
      </c>
      <c r="U254" s="46">
        <f>IFERROR(-U344/U32,"")</f>
        <v/>
      </c>
      <c r="V254" s="46">
        <f>IFERROR(-V344/V32,"")</f>
        <v/>
      </c>
      <c r="W254" s="46">
        <f>IFERROR(-W344/W32,"")</f>
        <v/>
      </c>
      <c r="X254" s="46">
        <f>IFERROR(-X344/X32,"")</f>
        <v/>
      </c>
      <c r="Y254" s="46">
        <f>IFERROR(-Y344/Y32,"")</f>
        <v/>
      </c>
      <c r="Z254" s="46">
        <f>IFERROR(-Z344/Z32,"")</f>
        <v/>
      </c>
      <c r="AA254" s="46">
        <f>IFERROR(-AA344/AA32,"")</f>
        <v/>
      </c>
      <c r="AB254" s="47" t="n">
        <v>0.01</v>
      </c>
      <c r="AC254" s="47" t="n">
        <v>0.01</v>
      </c>
      <c r="AD254" s="47" t="n">
        <v>0.01</v>
      </c>
      <c r="AE254" s="47" t="n">
        <v>0.01</v>
      </c>
      <c r="AF254" s="47" t="n">
        <v>0.01</v>
      </c>
      <c r="AG254" s="47" t="n">
        <v>0.01</v>
      </c>
      <c r="AH254" s="47" t="n">
        <v>0.01</v>
      </c>
      <c r="AI254" s="47" t="n">
        <v>0.01</v>
      </c>
      <c r="AR254" s="47" t="n">
        <v>0.01</v>
      </c>
      <c r="AS254" s="47" t="n">
        <v>0.01</v>
      </c>
      <c r="AT254" s="47" t="n">
        <v>0.01</v>
      </c>
      <c r="AX254" s="8" t="inlineStr">
        <is>
          <t>hist proxy = other investing / revenue; INFO: capex not separately filed 2024+</t>
        </is>
      </c>
    </row>
    <row r="255">
      <c r="D255" s="9" t="inlineStr">
        <is>
          <t>PP&amp;E depreciation (% of prior net PP&amp;E) [DRIVER]</t>
        </is>
      </c>
      <c r="AB255" s="47" t="n">
        <v>0.08</v>
      </c>
      <c r="AC255" s="47" t="n">
        <v>0.08</v>
      </c>
      <c r="AD255" s="47" t="n">
        <v>0.08</v>
      </c>
      <c r="AE255" s="47" t="n">
        <v>0.08</v>
      </c>
      <c r="AF255" s="47" t="n">
        <v>0.08</v>
      </c>
      <c r="AG255" s="47" t="n">
        <v>0.08</v>
      </c>
      <c r="AH255" s="47" t="n">
        <v>0.08</v>
      </c>
      <c r="AI255" s="47" t="n">
        <v>0.08</v>
      </c>
      <c r="AR255" s="47" t="n">
        <v>0.28</v>
      </c>
      <c r="AS255" s="47" t="n">
        <v>0.28</v>
      </c>
      <c r="AT255" s="47" t="n">
        <v>0.28</v>
      </c>
      <c r="AX255" s="8" t="inlineStr">
        <is>
          <t>INFO: forward-only — filed D&amp;A not split PP&amp;E vs intangibles</t>
        </is>
      </c>
    </row>
    <row r="256">
      <c r="D256" s="9" t="inlineStr">
        <is>
          <t>Intangibles amortization (% of prior net intangibles) [DRIVER]</t>
        </is>
      </c>
      <c r="AB256" s="47" t="n">
        <v>0.0335</v>
      </c>
      <c r="AC256" s="47" t="n">
        <v>0.0335</v>
      </c>
      <c r="AD256" s="47" t="n">
        <v>0.0335</v>
      </c>
      <c r="AE256" s="47" t="n">
        <v>0.0335</v>
      </c>
      <c r="AF256" s="47" t="n">
        <v>0.0335</v>
      </c>
      <c r="AG256" s="47" t="n">
        <v>0.0335</v>
      </c>
      <c r="AH256" s="47" t="n">
        <v>0.0335</v>
      </c>
      <c r="AI256" s="47" t="n">
        <v>0.0335</v>
      </c>
      <c r="AR256" s="47" t="n">
        <v>0.125</v>
      </c>
      <c r="AS256" s="47" t="n">
        <v>0.125</v>
      </c>
      <c r="AT256" s="47" t="n">
        <v>0.125</v>
      </c>
      <c r="AX256" s="8" t="inlineStr">
        <is>
          <t>INFO: forward-only — calibrated so D&amp;A ties to 1Q26 $68.0M</t>
        </is>
      </c>
    </row>
    <row r="257">
      <c r="D257" s="9" t="inlineStr">
        <is>
          <t>SBC (% of revenue) [DRIVER]</t>
        </is>
      </c>
      <c r="G257" s="46">
        <f>IFERROR(G267/G32,"")</f>
        <v/>
      </c>
      <c r="H257" s="46">
        <f>IFERROR(H267/H32,"")</f>
        <v/>
      </c>
      <c r="I257" s="46">
        <f>IFERROR(I267/I32,"")</f>
        <v/>
      </c>
      <c r="J257" s="46">
        <f>IFERROR(J267/J32,"")</f>
        <v/>
      </c>
      <c r="K257" s="46">
        <f>IFERROR(K267/K32,"")</f>
        <v/>
      </c>
      <c r="L257" s="46">
        <f>IFERROR(L267/L32,"")</f>
        <v/>
      </c>
      <c r="M257" s="46">
        <f>IFERROR(M267/M32,"")</f>
        <v/>
      </c>
      <c r="N257" s="46">
        <f>IFERROR(N267/N32,"")</f>
        <v/>
      </c>
      <c r="O257" s="46">
        <f>IFERROR(O267/O32,"")</f>
        <v/>
      </c>
      <c r="P257" s="46">
        <f>IFERROR(P267/P32,"")</f>
        <v/>
      </c>
      <c r="Q257" s="46">
        <f>IFERROR(Q267/Q32,"")</f>
        <v/>
      </c>
      <c r="R257" s="46">
        <f>IFERROR(R267/R32,"")</f>
        <v/>
      </c>
      <c r="S257" s="46">
        <f>IFERROR(S267/S32,"")</f>
        <v/>
      </c>
      <c r="T257" s="46">
        <f>IFERROR(T267/T32,"")</f>
        <v/>
      </c>
      <c r="U257" s="46">
        <f>IFERROR(U267/U32,"")</f>
        <v/>
      </c>
      <c r="V257" s="46">
        <f>IFERROR(V267/V32,"")</f>
        <v/>
      </c>
      <c r="W257" s="46">
        <f>IFERROR(W267/W32,"")</f>
        <v/>
      </c>
      <c r="X257" s="46">
        <f>IFERROR(X267/X32,"")</f>
        <v/>
      </c>
      <c r="Y257" s="46">
        <f>IFERROR(Y267/Y32,"")</f>
        <v/>
      </c>
      <c r="Z257" s="46">
        <f>IFERROR(Z267/Z32,"")</f>
        <v/>
      </c>
      <c r="AA257" s="46">
        <f>IFERROR(AA267/AA32,"")</f>
        <v/>
      </c>
      <c r="AB257" s="47" t="n">
        <v>0.175</v>
      </c>
      <c r="AC257" s="47" t="n">
        <v>0.174</v>
      </c>
      <c r="AD257" s="47" t="n">
        <v>0.172</v>
      </c>
      <c r="AE257" s="47" t="n">
        <v>0.17</v>
      </c>
      <c r="AF257" s="47" t="n">
        <v>0.169</v>
      </c>
      <c r="AG257" s="47" t="n">
        <v>0.167</v>
      </c>
      <c r="AH257" s="47" t="n">
        <v>0.165</v>
      </c>
      <c r="AI257" s="47" t="n">
        <v>0.164</v>
      </c>
      <c r="AK257" s="46">
        <f>IFERROR(AK267/AK32,"")</f>
        <v/>
      </c>
      <c r="AL257" s="46">
        <f>IFERROR(AL267/AL32,"")</f>
        <v/>
      </c>
      <c r="AM257" s="46">
        <f>IFERROR(AM267/AM32,"")</f>
        <v/>
      </c>
      <c r="AN257" s="46">
        <f>IFERROR(AN267/AN32,"")</f>
        <v/>
      </c>
      <c r="AO257" s="46">
        <f>IFERROR(AO267/AO32,"")</f>
        <v/>
      </c>
      <c r="AR257" s="47" t="n">
        <v>0.16</v>
      </c>
      <c r="AS257" s="47" t="n">
        <v>0.155</v>
      </c>
      <c r="AT257" s="47" t="n">
        <v>0.15</v>
      </c>
    </row>
    <row r="258">
      <c r="D258" s="9" t="inlineStr">
        <is>
          <t>RSU tax withholding (% of SBC) [DRIVER]</t>
        </is>
      </c>
      <c r="G258" s="46">
        <f>IFERROR(-G359/G267,"")</f>
        <v/>
      </c>
      <c r="H258" s="46">
        <f>IFERROR(-H359/H267,"")</f>
        <v/>
      </c>
      <c r="I258" s="46">
        <f>IFERROR(-I359/I267,"")</f>
        <v/>
      </c>
      <c r="J258" s="46">
        <f>IFERROR(-J359/J267,"")</f>
        <v/>
      </c>
      <c r="K258" s="46">
        <f>IFERROR(-K359/K267,"")</f>
        <v/>
      </c>
      <c r="L258" s="46">
        <f>IFERROR(-L359/L267,"")</f>
        <v/>
      </c>
      <c r="M258" s="46">
        <f>IFERROR(-M359/M267,"")</f>
        <v/>
      </c>
      <c r="N258" s="46">
        <f>IFERROR(-N359/N267,"")</f>
        <v/>
      </c>
      <c r="O258" s="46">
        <f>IFERROR(-O359/O267,"")</f>
        <v/>
      </c>
      <c r="P258" s="46">
        <f>IFERROR(-P359/P267,"")</f>
        <v/>
      </c>
      <c r="Q258" s="46">
        <f>IFERROR(-Q359/Q267,"")</f>
        <v/>
      </c>
      <c r="R258" s="46">
        <f>IFERROR(-R359/R267,"")</f>
        <v/>
      </c>
      <c r="S258" s="46">
        <f>IFERROR(-S359/S267,"")</f>
        <v/>
      </c>
      <c r="T258" s="46">
        <f>IFERROR(-T359/T267,"")</f>
        <v/>
      </c>
      <c r="U258" s="46">
        <f>IFERROR(-U359/U267,"")</f>
        <v/>
      </c>
      <c r="V258" s="46">
        <f>IFERROR(-V359/V267,"")</f>
        <v/>
      </c>
      <c r="W258" s="46">
        <f>IFERROR(-W359/W267,"")</f>
        <v/>
      </c>
      <c r="X258" s="46">
        <f>IFERROR(-X359/X267,"")</f>
        <v/>
      </c>
      <c r="Y258" s="46">
        <f>IFERROR(-Y359/Y267,"")</f>
        <v/>
      </c>
      <c r="Z258" s="46">
        <f>IFERROR(-Z359/Z267,"")</f>
        <v/>
      </c>
      <c r="AA258" s="46">
        <f>IFERROR(-AA359/AA267,"")</f>
        <v/>
      </c>
      <c r="AB258" s="47" t="n">
        <v>0.4</v>
      </c>
      <c r="AC258" s="47" t="n">
        <v>0.4</v>
      </c>
      <c r="AD258" s="47" t="n">
        <v>0.4</v>
      </c>
      <c r="AE258" s="47" t="n">
        <v>0.4</v>
      </c>
      <c r="AF258" s="47" t="n">
        <v>0.4</v>
      </c>
      <c r="AG258" s="47" t="n">
        <v>0.4</v>
      </c>
      <c r="AH258" s="47" t="n">
        <v>0.4</v>
      </c>
      <c r="AI258" s="47" t="n">
        <v>0.4</v>
      </c>
      <c r="AR258" s="47" t="n">
        <v>0.4</v>
      </c>
      <c r="AS258" s="47" t="n">
        <v>0.4</v>
      </c>
      <c r="AT258" s="47" t="n">
        <v>0.4</v>
      </c>
    </row>
    <row r="259">
      <c r="D259" s="9" t="inlineStr">
        <is>
          <t>Share repurchases ($M per period; capital-return policy) [DRIVER]</t>
        </is>
      </c>
      <c r="G259" s="36">
        <f>IFERROR(-G376,"")</f>
        <v/>
      </c>
      <c r="H259" s="36">
        <f>IFERROR(-H376,"")</f>
        <v/>
      </c>
      <c r="I259" s="36">
        <f>IFERROR(-I376,"")</f>
        <v/>
      </c>
      <c r="J259" s="36">
        <f>IFERROR(-J376,"")</f>
        <v/>
      </c>
      <c r="K259" s="36">
        <f>IFERROR(-K376,"")</f>
        <v/>
      </c>
      <c r="L259" s="36">
        <f>IFERROR(-L376,"")</f>
        <v/>
      </c>
      <c r="M259" s="36">
        <f>IFERROR(-M376,"")</f>
        <v/>
      </c>
      <c r="N259" s="36">
        <f>IFERROR(-N376,"")</f>
        <v/>
      </c>
      <c r="O259" s="36">
        <f>IFERROR(-O376,"")</f>
        <v/>
      </c>
      <c r="P259" s="36">
        <f>IFERROR(-P376,"")</f>
        <v/>
      </c>
      <c r="Q259" s="36">
        <f>IFERROR(-Q376,"")</f>
        <v/>
      </c>
      <c r="R259" s="36">
        <f>IFERROR(-R376,"")</f>
        <v/>
      </c>
      <c r="S259" s="36">
        <f>IFERROR(-S376,"")</f>
        <v/>
      </c>
      <c r="T259" s="36">
        <f>IFERROR(-T376,"")</f>
        <v/>
      </c>
      <c r="U259" s="36">
        <f>IFERROR(-U376,"")</f>
        <v/>
      </c>
      <c r="V259" s="36">
        <f>IFERROR(-V376,"")</f>
        <v/>
      </c>
      <c r="W259" s="36">
        <f>IFERROR(-W376,"")</f>
        <v/>
      </c>
      <c r="X259" s="36">
        <f>IFERROR(-X376,"")</f>
        <v/>
      </c>
      <c r="Y259" s="36">
        <f>IFERROR(-Y376,"")</f>
        <v/>
      </c>
      <c r="Z259" s="36">
        <f>IFERROR(-Z376,"")</f>
        <v/>
      </c>
      <c r="AA259" s="36">
        <f>IFERROR(-AA376,"")</f>
        <v/>
      </c>
      <c r="AB259" s="35" t="n">
        <v>600</v>
      </c>
      <c r="AC259" s="35" t="n">
        <v>600</v>
      </c>
      <c r="AD259" s="35" t="n">
        <v>600</v>
      </c>
      <c r="AE259" s="35" t="n">
        <v>400</v>
      </c>
      <c r="AF259" s="35" t="n">
        <v>400</v>
      </c>
      <c r="AG259" s="35" t="n">
        <v>400</v>
      </c>
      <c r="AH259" s="35" t="n">
        <v>400</v>
      </c>
      <c r="AI259" s="35" t="n">
        <v>400</v>
      </c>
      <c r="AR259" s="35" t="n">
        <v>1600</v>
      </c>
      <c r="AS259" s="35" t="n">
        <v>1600</v>
      </c>
      <c r="AT259" s="35" t="n">
        <v>1600</v>
      </c>
      <c r="AX259" s="8" t="inlineStr">
        <is>
          <t>Q1'26 $1,062M actual; $2B new authorization (Q1'26 letter)</t>
        </is>
      </c>
    </row>
    <row r="260"/>
    <row r="261"/>
    <row r="262">
      <c r="B262" s="29" t="inlineStr">
        <is>
          <t>Cash Flow Statement</t>
        </is>
      </c>
      <c r="C262" s="29" t="n"/>
      <c r="D262" s="29" t="n"/>
      <c r="E262" s="29" t="n"/>
      <c r="F262" s="29" t="n"/>
      <c r="G262" s="29" t="n"/>
      <c r="H262" s="29" t="n"/>
      <c r="I262" s="29" t="n"/>
      <c r="J262" s="29" t="n"/>
      <c r="K262" s="29" t="n"/>
      <c r="L262" s="29" t="n"/>
      <c r="M262" s="29" t="n"/>
      <c r="N262" s="29" t="n"/>
      <c r="O262" s="29" t="n"/>
      <c r="P262" s="29" t="n"/>
      <c r="Q262" s="29" t="n"/>
      <c r="R262" s="29" t="n"/>
      <c r="S262" s="29" t="n"/>
      <c r="T262" s="29" t="n"/>
      <c r="U262" s="29" t="n"/>
      <c r="V262" s="29" t="n"/>
      <c r="W262" s="29" t="n"/>
      <c r="X262" s="29" t="n"/>
      <c r="Y262" s="29" t="n"/>
      <c r="Z262" s="29" t="n"/>
      <c r="AA262" s="29" t="n"/>
      <c r="AB262" s="29" t="n"/>
      <c r="AC262" s="29" t="n"/>
      <c r="AD262" s="29" t="n"/>
      <c r="AE262" s="29" t="n"/>
      <c r="AF262" s="29" t="n"/>
      <c r="AG262" s="29" t="n"/>
      <c r="AH262" s="29" t="n"/>
      <c r="AI262" s="29" t="n"/>
      <c r="AK262" s="29" t="n"/>
      <c r="AL262" s="29" t="n"/>
      <c r="AM262" s="29" t="n"/>
      <c r="AN262" s="29" t="n"/>
      <c r="AO262" s="29" t="n"/>
      <c r="AP262" s="29" t="n"/>
      <c r="AQ262" s="29" t="n"/>
      <c r="AR262" s="29" t="n"/>
      <c r="AS262" s="29" t="n"/>
      <c r="AT262" s="29" t="n"/>
    </row>
    <row r="263">
      <c r="C263" s="8" t="inlineStr">
        <is>
          <t>Source: year N standalones derived from year N+1 filings' restated comparative YTDs (Q2=H1-Q1, Q3=9M-H1, Q4=FY-9M). Union of filed lines across 2021-2025 regimes; sparse rows are regime-specific. Signs as filed.</t>
        </is>
      </c>
    </row>
    <row r="264">
      <c r="D264" s="9" t="inlineStr">
        <is>
          <t>Net income (loss) [link to IS]</t>
        </is>
      </c>
      <c r="G264" s="36">
        <f>G57</f>
        <v/>
      </c>
      <c r="H264" s="36">
        <f>H57</f>
        <v/>
      </c>
      <c r="I264" s="36">
        <f>I57</f>
        <v/>
      </c>
      <c r="J264" s="36">
        <f>J57</f>
        <v/>
      </c>
      <c r="K264" s="36">
        <f>K57</f>
        <v/>
      </c>
      <c r="L264" s="36">
        <f>L57</f>
        <v/>
      </c>
      <c r="M264" s="36">
        <f>M57</f>
        <v/>
      </c>
      <c r="N264" s="36">
        <f>N57</f>
        <v/>
      </c>
      <c r="O264" s="36">
        <f>O57</f>
        <v/>
      </c>
      <c r="P264" s="36">
        <f>P57</f>
        <v/>
      </c>
      <c r="Q264" s="36">
        <f>Q57</f>
        <v/>
      </c>
      <c r="R264" s="36">
        <f>R57</f>
        <v/>
      </c>
      <c r="S264" s="36">
        <f>S57</f>
        <v/>
      </c>
      <c r="T264" s="36">
        <f>T57</f>
        <v/>
      </c>
      <c r="U264" s="36">
        <f>U57</f>
        <v/>
      </c>
      <c r="V264" s="36">
        <f>V57</f>
        <v/>
      </c>
      <c r="W264" s="36">
        <f>W57</f>
        <v/>
      </c>
      <c r="X264" s="36">
        <f>X57</f>
        <v/>
      </c>
      <c r="Y264" s="36">
        <f>Y57</f>
        <v/>
      </c>
      <c r="Z264" s="36">
        <f>Z57</f>
        <v/>
      </c>
      <c r="AA264" s="36">
        <f>AA57</f>
        <v/>
      </c>
      <c r="AB264" s="36">
        <f>AB57</f>
        <v/>
      </c>
      <c r="AC264" s="36">
        <f>AC57</f>
        <v/>
      </c>
      <c r="AD264" s="36">
        <f>AD57</f>
        <v/>
      </c>
      <c r="AE264" s="36">
        <f>AE57</f>
        <v/>
      </c>
      <c r="AF264" s="36">
        <f>AF57</f>
        <v/>
      </c>
      <c r="AG264" s="36">
        <f>AG57</f>
        <v/>
      </c>
      <c r="AH264" s="36">
        <f>AH57</f>
        <v/>
      </c>
      <c r="AI264" s="36">
        <f>AI57</f>
        <v/>
      </c>
      <c r="AK264" s="36">
        <f>AK57</f>
        <v/>
      </c>
      <c r="AL264" s="36">
        <f>AL57</f>
        <v/>
      </c>
      <c r="AM264" s="36">
        <f>AM57</f>
        <v/>
      </c>
      <c r="AN264" s="36">
        <f>AN57</f>
        <v/>
      </c>
      <c r="AO264" s="36">
        <f>AO57</f>
        <v/>
      </c>
      <c r="AP264" s="36">
        <f>AA264+AB264+AC264+AD264</f>
        <v/>
      </c>
      <c r="AQ264" s="36">
        <f>AE264+AF264+AG264+AH264</f>
        <v/>
      </c>
      <c r="AR264" s="36">
        <f>AR57</f>
        <v/>
      </c>
      <c r="AS264" s="36">
        <f>AS57</f>
        <v/>
      </c>
      <c r="AT264" s="36">
        <f>AT57</f>
        <v/>
      </c>
    </row>
    <row r="265">
      <c r="D265" s="9" t="inlineStr">
        <is>
          <t>CFO|depreciation and amortization</t>
        </is>
      </c>
      <c r="G265" s="37" t="n">
        <v>10.922</v>
      </c>
      <c r="H265" s="37" t="n">
        <v>12.612</v>
      </c>
      <c r="I265" s="37" t="n">
        <v>17.099</v>
      </c>
      <c r="J265" s="37" t="n">
        <v>23.018</v>
      </c>
      <c r="K265" s="37" t="n">
        <v>31.58</v>
      </c>
      <c r="L265" s="37" t="n">
        <v>42.027</v>
      </c>
      <c r="M265" s="37" t="n">
        <v>40.114</v>
      </c>
      <c r="N265" s="37" t="n">
        <v>40.348</v>
      </c>
      <c r="O265" s="37" t="n">
        <v>41.208</v>
      </c>
      <c r="P265" s="37" t="n">
        <v>36.982</v>
      </c>
      <c r="Q265" s="37" t="n">
        <v>31.967</v>
      </c>
      <c r="R265" s="37" t="n">
        <v>29.485</v>
      </c>
      <c r="S265" s="37" t="n">
        <v>29.327</v>
      </c>
      <c r="T265" s="37" t="n">
        <v>34.501</v>
      </c>
      <c r="U265" s="37" t="n">
        <v>30.695</v>
      </c>
      <c r="V265" s="37" t="n">
        <v>32.995</v>
      </c>
      <c r="W265" s="37" t="n">
        <v>33.333</v>
      </c>
      <c r="X265" s="37" t="n">
        <v>33.901</v>
      </c>
      <c r="Y265" s="37" t="n">
        <v>50.078</v>
      </c>
      <c r="Z265" s="37" t="n">
        <v>71.116</v>
      </c>
      <c r="AA265" s="37" t="n">
        <v>68.006</v>
      </c>
      <c r="AB265" s="38">
        <f>AB255*AA175+AB256*AA177</f>
        <v/>
      </c>
      <c r="AC265" s="38">
        <f>AC255*AB175+AC256*AB177</f>
        <v/>
      </c>
      <c r="AD265" s="38">
        <f>AD255*AC175+AD256*AC177</f>
        <v/>
      </c>
      <c r="AE265" s="38">
        <f>AE255*AD175+AE256*AD177</f>
        <v/>
      </c>
      <c r="AF265" s="38">
        <f>AF255*AE175+AF256*AE177</f>
        <v/>
      </c>
      <c r="AG265" s="38">
        <f>AG255*AF175+AG256*AF177</f>
        <v/>
      </c>
      <c r="AH265" s="38">
        <f>AH255*AG175+AH256*AG177</f>
        <v/>
      </c>
      <c r="AI265" s="38">
        <f>AI255*AH175+AI256*AH177</f>
        <v/>
      </c>
      <c r="AK265" s="37" t="n">
        <v>63.651</v>
      </c>
      <c r="AL265" s="37" t="n">
        <v>154.069</v>
      </c>
      <c r="AM265" s="37" t="n">
        <v>139.642</v>
      </c>
      <c r="AN265" s="37" t="n">
        <v>127.518</v>
      </c>
      <c r="AO265" s="37" t="n">
        <v>188.428</v>
      </c>
      <c r="AP265" s="38">
        <f>AA265+AB265+AC265+AD265</f>
        <v/>
      </c>
      <c r="AQ265" s="38">
        <f>AE265+AF265+AG265+AH265</f>
        <v/>
      </c>
      <c r="AR265" s="38">
        <f>AR255*AQ175+AR256*AQ177</f>
        <v/>
      </c>
      <c r="AS265" s="38">
        <f>AS255*AR175+AS256*AR177</f>
        <v/>
      </c>
      <c r="AT265" s="38">
        <f>AT255*AS175+AT256*AS177</f>
        <v/>
      </c>
    </row>
    <row r="266">
      <c r="D266" s="9" t="inlineStr">
        <is>
          <t>CFO|impairment expense</t>
        </is>
      </c>
      <c r="G266" s="37" t="n">
        <v>0.841</v>
      </c>
      <c r="H266" s="37" t="n">
        <v>174.795</v>
      </c>
      <c r="I266" s="37" t="n">
        <v>58.387</v>
      </c>
      <c r="J266" s="37" t="n">
        <v>95.629</v>
      </c>
      <c r="K266" s="39" t="n"/>
      <c r="L266" s="39" t="n"/>
      <c r="M266" s="39" t="n"/>
      <c r="N266" s="39" t="n"/>
      <c r="O266" s="39" t="n"/>
      <c r="P266" s="39" t="n"/>
      <c r="Q266" s="39" t="n"/>
      <c r="R266" s="39" t="n"/>
      <c r="S266" s="39" t="n"/>
      <c r="T266" s="39" t="n"/>
      <c r="U266" s="39" t="n"/>
      <c r="V266" s="39" t="n"/>
      <c r="W266" s="39" t="n"/>
      <c r="X266" s="39" t="n"/>
      <c r="Y266" s="39" t="n"/>
      <c r="Z266" s="39" t="n"/>
      <c r="AA266" s="39" t="n"/>
      <c r="AK266" s="37" t="n">
        <v>329.652</v>
      </c>
      <c r="AL266" s="39" t="n"/>
      <c r="AM266" s="39" t="n"/>
      <c r="AN266" s="39" t="n"/>
      <c r="AO266" s="39" t="n"/>
      <c r="AP266" s="38">
        <f>AA266+AB266+AC266+AD266</f>
        <v/>
      </c>
      <c r="AQ266" s="38">
        <f>AE266+AF266+AG266+AH266</f>
        <v/>
      </c>
    </row>
    <row r="267">
      <c r="D267" s="9" t="inlineStr">
        <is>
          <t>CFO|stock-based compensation</t>
        </is>
      </c>
      <c r="G267" s="37" t="n">
        <v>104.628</v>
      </c>
      <c r="H267" s="37" t="n">
        <v>189.335</v>
      </c>
      <c r="I267" s="37" t="n">
        <v>264.194</v>
      </c>
      <c r="J267" s="37" t="n">
        <v>262.528</v>
      </c>
      <c r="K267" s="37" t="n">
        <v>352.141</v>
      </c>
      <c r="L267" s="37" t="n">
        <v>391.496</v>
      </c>
      <c r="M267" s="37" t="n">
        <v>391.441</v>
      </c>
      <c r="N267" s="37" t="n">
        <v>430.745</v>
      </c>
      <c r="O267" s="37" t="n">
        <v>198.86</v>
      </c>
      <c r="P267" s="37" t="n">
        <v>199.772</v>
      </c>
      <c r="Q267" s="37" t="n">
        <v>218.153</v>
      </c>
      <c r="R267" s="37" t="n">
        <v>163.883</v>
      </c>
      <c r="S267" s="37" t="n">
        <v>224.504</v>
      </c>
      <c r="T267" s="37" t="n">
        <v>217.934</v>
      </c>
      <c r="U267" s="37" t="n">
        <v>248.416</v>
      </c>
      <c r="V267" s="37" t="n">
        <v>221.984</v>
      </c>
      <c r="W267" s="37" t="n">
        <v>190.729</v>
      </c>
      <c r="X267" s="37" t="n">
        <v>196.16</v>
      </c>
      <c r="Y267" s="37" t="n">
        <v>222.069</v>
      </c>
      <c r="Z267" s="37" t="n">
        <v>230.482</v>
      </c>
      <c r="AA267" s="37" t="n">
        <v>248.055</v>
      </c>
      <c r="AB267" s="38">
        <f>AB257*AB32</f>
        <v/>
      </c>
      <c r="AC267" s="38">
        <f>AC257*AC32</f>
        <v/>
      </c>
      <c r="AD267" s="38">
        <f>AD257*AD32</f>
        <v/>
      </c>
      <c r="AE267" s="38">
        <f>AE257*AE32</f>
        <v/>
      </c>
      <c r="AF267" s="38">
        <f>AF257*AF32</f>
        <v/>
      </c>
      <c r="AG267" s="38">
        <f>AG257*AG32</f>
        <v/>
      </c>
      <c r="AH267" s="38">
        <f>AH257*AH32</f>
        <v/>
      </c>
      <c r="AI267" s="38">
        <f>AI257*AI32</f>
        <v/>
      </c>
      <c r="AK267" s="37" t="n">
        <v>820.6849999999999</v>
      </c>
      <c r="AL267" s="37" t="n">
        <v>1565.823</v>
      </c>
      <c r="AM267" s="37" t="n">
        <v>780.668</v>
      </c>
      <c r="AN267" s="37" t="n">
        <v>912.838</v>
      </c>
      <c r="AO267" s="37" t="n">
        <v>839.4400000000001</v>
      </c>
      <c r="AP267" s="38">
        <f>AA267+AB267+AC267+AD267</f>
        <v/>
      </c>
      <c r="AQ267" s="38">
        <f>AE267+AF267+AG267+AH267</f>
        <v/>
      </c>
      <c r="AR267" s="38">
        <f>AR257*AR32</f>
        <v/>
      </c>
      <c r="AS267" s="38">
        <f>AS257*AS32</f>
        <v/>
      </c>
      <c r="AT267" s="38">
        <f>AT257*AT32</f>
        <v/>
      </c>
    </row>
    <row r="268">
      <c r="D268" s="9" t="inlineStr">
        <is>
          <t>CFO|provision for transaction losses and doubtful accounts</t>
        </is>
      </c>
      <c r="G268" s="37" t="n">
        <v>2.503</v>
      </c>
      <c r="H268" s="37" t="n">
        <v>7.294</v>
      </c>
      <c r="I268" s="37" t="n">
        <v>5.019</v>
      </c>
      <c r="J268" s="37" t="n">
        <v>7.574</v>
      </c>
      <c r="K268" s="37" t="n">
        <v>-4.134</v>
      </c>
      <c r="L268" s="37" t="n">
        <v>-4.882</v>
      </c>
      <c r="M268" s="37" t="n">
        <v>1.417</v>
      </c>
      <c r="N268" s="37" t="n">
        <v>-5.452</v>
      </c>
      <c r="O268" s="39" t="n"/>
      <c r="P268" s="39" t="n"/>
      <c r="Q268" s="39" t="n"/>
      <c r="R268" s="39" t="n"/>
      <c r="S268" s="39" t="n"/>
      <c r="T268" s="39" t="n"/>
      <c r="U268" s="39" t="n"/>
      <c r="V268" s="39" t="n"/>
      <c r="W268" s="39" t="n"/>
      <c r="X268" s="39" t="n"/>
      <c r="Y268" s="39" t="n"/>
      <c r="Z268" s="39" t="n"/>
      <c r="AA268" s="39" t="n"/>
      <c r="AK268" s="37" t="n">
        <v>22.39</v>
      </c>
      <c r="AL268" s="37" t="n">
        <v>-13.051</v>
      </c>
      <c r="AM268" s="39" t="n"/>
      <c r="AN268" s="39" t="n"/>
      <c r="AO268" s="39" t="n"/>
      <c r="AP268" s="38">
        <f>AA268+AB268+AC268+AD268</f>
        <v/>
      </c>
      <c r="AQ268" s="38">
        <f>AE268+AF268+AG268+AH268</f>
        <v/>
      </c>
    </row>
    <row r="269">
      <c r="D269" s="9" t="inlineStr">
        <is>
          <t>CFO|loss on disposal of pe</t>
        </is>
      </c>
      <c r="G269" s="37" t="n">
        <v>0.011</v>
      </c>
      <c r="H269" s="37" t="n">
        <v>0</v>
      </c>
      <c r="I269" s="37" t="n">
        <v>0.35</v>
      </c>
      <c r="J269" s="37" t="n">
        <v>1.064</v>
      </c>
      <c r="K269" s="37" t="n">
        <v>0</v>
      </c>
      <c r="L269" s="37" t="n">
        <v>0</v>
      </c>
      <c r="M269" s="37" t="n">
        <v>0</v>
      </c>
      <c r="N269" s="37" t="n">
        <v>0</v>
      </c>
      <c r="O269" s="39" t="n"/>
      <c r="P269" s="39" t="n"/>
      <c r="Q269" s="39" t="n"/>
      <c r="R269" s="39" t="n"/>
      <c r="S269" s="39" t="n"/>
      <c r="T269" s="39" t="n"/>
      <c r="U269" s="39" t="n"/>
      <c r="V269" s="39" t="n"/>
      <c r="W269" s="39" t="n"/>
      <c r="X269" s="39" t="n"/>
      <c r="Y269" s="39" t="n"/>
      <c r="Z269" s="39" t="n"/>
      <c r="AA269" s="39" t="n"/>
      <c r="AK269" s="37" t="n">
        <v>1.425</v>
      </c>
      <c r="AL269" s="37" t="n">
        <v>0</v>
      </c>
      <c r="AM269" s="39" t="n"/>
      <c r="AN269" s="39" t="n"/>
      <c r="AO269" s="39" t="n"/>
      <c r="AP269" s="38">
        <f>AA269+AB269+AC269+AD269</f>
        <v/>
      </c>
      <c r="AQ269" s="38">
        <f>AE269+AF269+AG269+AH269</f>
        <v/>
      </c>
    </row>
    <row r="270">
      <c r="D270" s="9" t="inlineStr">
        <is>
          <t>CFO|deferred income taxes</t>
        </is>
      </c>
      <c r="G270" s="37" t="n">
        <v>0.036</v>
      </c>
      <c r="H270" s="37" t="n">
        <v>-93.364</v>
      </c>
      <c r="I270" s="37" t="n">
        <v>-478.716</v>
      </c>
      <c r="J270" s="37" t="n">
        <v>13.715</v>
      </c>
      <c r="K270" s="37" t="n">
        <v>-183.183</v>
      </c>
      <c r="L270" s="37" t="n">
        <v>-154.337</v>
      </c>
      <c r="M270" s="37" t="n">
        <v>-106.705</v>
      </c>
      <c r="N270" s="37" t="n">
        <v>-23.81</v>
      </c>
      <c r="O270" s="37" t="n">
        <v>-84.169</v>
      </c>
      <c r="P270" s="37" t="n">
        <v>12.734</v>
      </c>
      <c r="Q270" s="37" t="n">
        <v>21.218</v>
      </c>
      <c r="R270" s="37" t="n">
        <v>-166.117</v>
      </c>
      <c r="S270" s="37" t="n">
        <v>214.361</v>
      </c>
      <c r="T270" s="37" t="n">
        <v>-130.4</v>
      </c>
      <c r="U270" s="37" t="n">
        <v>-22.886</v>
      </c>
      <c r="V270" s="37" t="n">
        <v>90.23999999999999</v>
      </c>
      <c r="W270" s="37" t="n">
        <v>-54.54</v>
      </c>
      <c r="X270" s="37" t="n">
        <v>454.511</v>
      </c>
      <c r="Y270" s="37" t="n">
        <v>86.527</v>
      </c>
      <c r="Z270" s="37" t="n">
        <v>-248.19</v>
      </c>
      <c r="AA270" s="37" t="n">
        <v>-77.176</v>
      </c>
      <c r="AB270" s="37" t="n">
        <v>0</v>
      </c>
      <c r="AC270" s="37" t="n">
        <v>0</v>
      </c>
      <c r="AD270" s="37" t="n">
        <v>0</v>
      </c>
      <c r="AE270" s="37" t="n">
        <v>0</v>
      </c>
      <c r="AF270" s="37" t="n">
        <v>0</v>
      </c>
      <c r="AG270" s="37" t="n">
        <v>0</v>
      </c>
      <c r="AH270" s="37" t="n">
        <v>0</v>
      </c>
      <c r="AI270" s="37" t="n">
        <v>0</v>
      </c>
      <c r="AK270" s="37" t="n">
        <v>-558.329</v>
      </c>
      <c r="AL270" s="37" t="n">
        <v>-468.035</v>
      </c>
      <c r="AM270" s="37" t="n">
        <v>-216.334</v>
      </c>
      <c r="AN270" s="37" t="n">
        <v>151.315</v>
      </c>
      <c r="AO270" s="37" t="n">
        <v>238.308</v>
      </c>
      <c r="AP270" s="38">
        <f>AA270+AB270+AC270+AD270</f>
        <v/>
      </c>
      <c r="AQ270" s="38">
        <f>AE270+AF270+AG270+AH270</f>
        <v/>
      </c>
      <c r="AR270" s="37" t="n">
        <v>0</v>
      </c>
      <c r="AS270" s="37" t="n">
        <v>0</v>
      </c>
      <c r="AT270" s="37" t="n">
        <v>0</v>
      </c>
    </row>
    <row r="271">
      <c r="D271" s="9" t="inlineStr">
        <is>
          <t>CFO|unrealized gain_loss on foreign exchange</t>
        </is>
      </c>
      <c r="G271" s="37" t="n">
        <v>-2.869</v>
      </c>
      <c r="H271" s="37" t="n">
        <v>2.869</v>
      </c>
      <c r="I271" s="37" t="n">
        <v>0</v>
      </c>
      <c r="J271" s="37" t="n">
        <v>-14.944</v>
      </c>
      <c r="K271" s="37" t="n">
        <v>0</v>
      </c>
      <c r="L271" s="37" t="n">
        <v>0</v>
      </c>
      <c r="M271" s="37" t="n">
        <v>0</v>
      </c>
      <c r="N271" s="37" t="n">
        <v>28.516</v>
      </c>
      <c r="O271" s="37" t="n">
        <v>8.428000000000001</v>
      </c>
      <c r="P271" s="37" t="n">
        <v>-8.428000000000001</v>
      </c>
      <c r="Q271" s="37" t="n">
        <v>0</v>
      </c>
      <c r="R271" s="37" t="n">
        <v>0</v>
      </c>
      <c r="S271" s="39" t="n"/>
      <c r="T271" s="39" t="n"/>
      <c r="U271" s="39" t="n"/>
      <c r="V271" s="39" t="n"/>
      <c r="W271" s="39" t="n"/>
      <c r="X271" s="39" t="n"/>
      <c r="Y271" s="39" t="n"/>
      <c r="Z271" s="39" t="n"/>
      <c r="AA271" s="39" t="n"/>
      <c r="AK271" s="37" t="n">
        <v>-14.944</v>
      </c>
      <c r="AL271" s="37" t="n">
        <v>28.516</v>
      </c>
      <c r="AM271" s="37" t="n">
        <v>0</v>
      </c>
      <c r="AN271" s="39" t="n"/>
      <c r="AO271" s="39" t="n"/>
      <c r="AP271" s="38">
        <f>AA271+AB271+AC271+AD271</f>
        <v/>
      </c>
      <c r="AQ271" s="38">
        <f>AE271+AF271+AG271+AH271</f>
        <v/>
      </c>
    </row>
    <row r="272">
      <c r="D272" s="9" t="inlineStr">
        <is>
          <t>CFO|non-cash lease expense</t>
        </is>
      </c>
      <c r="G272" s="37" t="n">
        <v>9.050000000000001</v>
      </c>
      <c r="H272" s="37" t="n">
        <v>10.288</v>
      </c>
      <c r="I272" s="37" t="n">
        <v>7.813</v>
      </c>
      <c r="J272" s="37" t="n">
        <v>7.391</v>
      </c>
      <c r="K272" s="37" t="n">
        <v>7.748</v>
      </c>
      <c r="L272" s="37" t="n">
        <v>6.703</v>
      </c>
      <c r="M272" s="37" t="n">
        <v>8.923</v>
      </c>
      <c r="N272" s="37" t="n">
        <v>7.749</v>
      </c>
      <c r="O272" s="37" t="n">
        <v>12.215</v>
      </c>
      <c r="P272" s="37" t="n">
        <v>21.958</v>
      </c>
      <c r="Q272" s="37" t="n">
        <v>3.098</v>
      </c>
      <c r="R272" s="37" t="n">
        <v>-37.271</v>
      </c>
      <c r="S272" s="39" t="n"/>
      <c r="T272" s="39" t="n"/>
      <c r="U272" s="39" t="n"/>
      <c r="V272" s="39" t="n"/>
      <c r="W272" s="39" t="n"/>
      <c r="X272" s="39" t="n"/>
      <c r="Y272" s="39" t="n"/>
      <c r="Z272" s="39" t="n"/>
      <c r="AA272" s="39" t="n"/>
      <c r="AK272" s="37" t="n">
        <v>34.542</v>
      </c>
      <c r="AL272" s="37" t="n">
        <v>31.123</v>
      </c>
      <c r="AM272" s="37" t="n">
        <v>0</v>
      </c>
      <c r="AN272" s="39" t="n"/>
      <c r="AO272" s="39" t="n"/>
      <c r="AP272" s="38">
        <f>AA272+AB272+AC272+AD272</f>
        <v/>
      </c>
      <c r="AQ272" s="38">
        <f>AE272+AF272+AG272+AH272</f>
        <v/>
      </c>
    </row>
    <row r="273">
      <c r="D273" s="9" t="inlineStr">
        <is>
          <t>CFO|gain on investments</t>
        </is>
      </c>
      <c r="G273" s="37" t="n">
        <v>-9.257</v>
      </c>
      <c r="H273" s="37" t="n">
        <v>9.257</v>
      </c>
      <c r="I273" s="37" t="n">
        <v>0</v>
      </c>
      <c r="J273" s="37" t="n">
        <v>0</v>
      </c>
      <c r="K273" s="37" t="n">
        <v>-0.607</v>
      </c>
      <c r="L273" s="37" t="n">
        <v>0.607</v>
      </c>
      <c r="M273" s="37" t="n">
        <v>0</v>
      </c>
      <c r="N273" s="37" t="n">
        <v>0</v>
      </c>
      <c r="O273" s="39" t="n"/>
      <c r="P273" s="39" t="n"/>
      <c r="Q273" s="39" t="n"/>
      <c r="R273" s="39" t="n"/>
      <c r="S273" s="39" t="n"/>
      <c r="T273" s="39" t="n"/>
      <c r="U273" s="39" t="n"/>
      <c r="V273" s="39" t="n"/>
      <c r="W273" s="39" t="n"/>
      <c r="X273" s="39" t="n"/>
      <c r="Y273" s="39" t="n"/>
      <c r="Z273" s="39" t="n"/>
      <c r="AA273" s="39" t="n"/>
      <c r="AK273" s="37" t="n">
        <v>0</v>
      </c>
      <c r="AL273" s="37" t="n">
        <v>0</v>
      </c>
      <c r="AM273" s="39" t="n"/>
      <c r="AN273" s="39" t="n"/>
      <c r="AO273" s="39" t="n"/>
      <c r="AP273" s="38">
        <f>AA273+AB273+AC273+AD273</f>
        <v/>
      </c>
      <c r="AQ273" s="38">
        <f>AE273+AF273+AG273+AH273</f>
        <v/>
      </c>
    </row>
    <row r="274">
      <c r="D274" s="9" t="inlineStr">
        <is>
          <t>CFO|change in fair value of contingent consideration</t>
        </is>
      </c>
      <c r="G274" s="37" t="n">
        <v>0</v>
      </c>
      <c r="H274" s="37" t="n">
        <v>0</v>
      </c>
      <c r="I274" s="37" t="n">
        <v>-0.924</v>
      </c>
      <c r="J274" s="37" t="n">
        <v>0</v>
      </c>
      <c r="K274" s="37" t="n">
        <v>0</v>
      </c>
      <c r="L274" s="37" t="n">
        <v>-8.223000000000001</v>
      </c>
      <c r="M274" s="37" t="n">
        <v>1.048</v>
      </c>
      <c r="N274" s="37" t="n">
        <v>7.175</v>
      </c>
      <c r="O274" s="39" t="n"/>
      <c r="P274" s="39" t="n"/>
      <c r="Q274" s="39" t="n"/>
      <c r="R274" s="39" t="n"/>
      <c r="S274" s="39" t="n"/>
      <c r="T274" s="39" t="n"/>
      <c r="U274" s="39" t="n"/>
      <c r="V274" s="39" t="n"/>
      <c r="W274" s="39" t="n"/>
      <c r="X274" s="39" t="n"/>
      <c r="Y274" s="39" t="n"/>
      <c r="Z274" s="39" t="n"/>
      <c r="AA274" s="39" t="n"/>
      <c r="AK274" s="37" t="n">
        <v>-0.924</v>
      </c>
      <c r="AL274" s="37" t="n">
        <v>0</v>
      </c>
      <c r="AM274" s="39" t="n"/>
      <c r="AN274" s="39" t="n"/>
      <c r="AO274" s="39" t="n"/>
      <c r="AP274" s="38">
        <f>AA274+AB274+AC274+AD274</f>
        <v/>
      </c>
      <c r="AQ274" s="38">
        <f>AE274+AF274+AG274+AH274</f>
        <v/>
      </c>
    </row>
    <row r="275">
      <c r="D275" s="9" t="inlineStr">
        <is>
          <t>CFO|realized gain_loss on crypto assets</t>
        </is>
      </c>
      <c r="G275" s="37" t="n">
        <v>-32.769</v>
      </c>
      <c r="H275" s="37" t="n">
        <v>32.769</v>
      </c>
      <c r="I275" s="37" t="n">
        <v>0</v>
      </c>
      <c r="J275" s="37" t="n">
        <v>-178.234</v>
      </c>
      <c r="K275" s="39" t="n"/>
      <c r="L275" s="39" t="n"/>
      <c r="M275" s="39" t="n"/>
      <c r="N275" s="39" t="n"/>
      <c r="O275" s="39" t="n"/>
      <c r="P275" s="39" t="n"/>
      <c r="Q275" s="39" t="n"/>
      <c r="R275" s="39" t="n"/>
      <c r="S275" s="39" t="n"/>
      <c r="T275" s="39" t="n"/>
      <c r="U275" s="39" t="n"/>
      <c r="V275" s="39" t="n"/>
      <c r="W275" s="39" t="n"/>
      <c r="X275" s="39" t="n"/>
      <c r="Y275" s="39" t="n"/>
      <c r="Z275" s="39" t="n"/>
      <c r="AA275" s="39" t="n"/>
      <c r="AK275" s="37" t="n">
        <v>-178.234</v>
      </c>
      <c r="AL275" s="39" t="n"/>
      <c r="AM275" s="39" t="n"/>
      <c r="AN275" s="39" t="n"/>
      <c r="AO275" s="39" t="n"/>
      <c r="AP275" s="38">
        <f>AA275+AB275+AC275+AD275</f>
        <v/>
      </c>
      <c r="AQ275" s="38">
        <f>AE275+AF275+AG275+AH275</f>
        <v/>
      </c>
    </row>
    <row r="276">
      <c r="D276" s="9" t="inlineStr">
        <is>
          <t>CFO|crypto assets received as revenue</t>
        </is>
      </c>
      <c r="G276" s="37" t="n">
        <v>-180.109</v>
      </c>
      <c r="H276" s="37" t="n">
        <v>-238.762</v>
      </c>
      <c r="I276" s="37" t="n">
        <v>-242.383</v>
      </c>
      <c r="J276" s="37" t="n">
        <v>-354.666</v>
      </c>
      <c r="K276" s="37" t="n">
        <v>-179.743</v>
      </c>
      <c r="L276" s="37" t="n">
        <v>-110.466</v>
      </c>
      <c r="M276" s="37" t="n">
        <v>-86.78100000000001</v>
      </c>
      <c r="N276" s="37" t="n">
        <v>-93.601</v>
      </c>
      <c r="O276" s="39" t="n"/>
      <c r="P276" s="39" t="n"/>
      <c r="Q276" s="39" t="n"/>
      <c r="R276" s="39" t="n"/>
      <c r="S276" s="37" t="n">
        <v>0</v>
      </c>
      <c r="T276" s="37" t="n">
        <v>0</v>
      </c>
      <c r="U276" s="37" t="n">
        <v>0</v>
      </c>
      <c r="V276" s="37" t="n">
        <v>0</v>
      </c>
      <c r="W276" s="37" t="n">
        <v>0</v>
      </c>
      <c r="X276" s="37" t="n">
        <v>0</v>
      </c>
      <c r="Y276" s="37" t="n">
        <v>0</v>
      </c>
      <c r="Z276" s="37" t="n">
        <v>0</v>
      </c>
      <c r="AA276" s="39" t="n"/>
      <c r="AK276" s="37" t="n">
        <v>-1015.92</v>
      </c>
      <c r="AL276" s="37" t="n">
        <v>-470.591</v>
      </c>
      <c r="AM276" s="39" t="n"/>
      <c r="AN276" s="37" t="n">
        <v>0</v>
      </c>
      <c r="AO276" s="37" t="n">
        <v>0</v>
      </c>
      <c r="AP276" s="38">
        <f>AA276+AB276+AC276+AD276</f>
        <v/>
      </c>
      <c r="AQ276" s="38">
        <f>AE276+AF276+AG276+AH276</f>
        <v/>
      </c>
    </row>
    <row r="277">
      <c r="D277" s="9" t="inlineStr">
        <is>
          <t>CFO|crypto asset payments for expenses</t>
        </is>
      </c>
      <c r="G277" s="37" t="n">
        <v>154.989</v>
      </c>
      <c r="H277" s="37" t="n">
        <v>209.783</v>
      </c>
      <c r="I277" s="37" t="n">
        <v>100.385</v>
      </c>
      <c r="J277" s="37" t="n">
        <v>350.626</v>
      </c>
      <c r="K277" s="37" t="n">
        <v>167.954</v>
      </c>
      <c r="L277" s="37" t="n">
        <v>97.86199999999999</v>
      </c>
      <c r="M277" s="37" t="n">
        <v>67.081</v>
      </c>
      <c r="N277" s="37" t="n">
        <v>50.324</v>
      </c>
      <c r="O277" s="39" t="n"/>
      <c r="P277" s="39" t="n"/>
      <c r="Q277" s="39" t="n"/>
      <c r="R277" s="39" t="n"/>
      <c r="S277" s="37" t="n">
        <v>0</v>
      </c>
      <c r="T277" s="37" t="n">
        <v>0</v>
      </c>
      <c r="U277" s="37" t="n">
        <v>0</v>
      </c>
      <c r="V277" s="37" t="n">
        <v>0</v>
      </c>
      <c r="W277" s="37" t="n">
        <v>0</v>
      </c>
      <c r="X277" s="37" t="n">
        <v>0</v>
      </c>
      <c r="Y277" s="37" t="n">
        <v>0</v>
      </c>
      <c r="Z277" s="37" t="n">
        <v>0</v>
      </c>
      <c r="AA277" s="39" t="n"/>
      <c r="AK277" s="37" t="n">
        <v>815.783</v>
      </c>
      <c r="AL277" s="37" t="n">
        <v>383.221</v>
      </c>
      <c r="AM277" s="39" t="n"/>
      <c r="AN277" s="37" t="n">
        <v>0</v>
      </c>
      <c r="AO277" s="37" t="n">
        <v>0</v>
      </c>
      <c r="AP277" s="38">
        <f>AA277+AB277+AC277+AD277</f>
        <v/>
      </c>
      <c r="AQ277" s="38">
        <f>AE277+AF277+AG277+AH277</f>
        <v/>
      </c>
    </row>
    <row r="278">
      <c r="D278" s="9" t="inlineStr">
        <is>
          <t>CFO|fair value adjustment on derivatives</t>
        </is>
      </c>
      <c r="G278" s="37" t="n">
        <v>-2.8</v>
      </c>
      <c r="H278" s="37" t="n">
        <v>2.8</v>
      </c>
      <c r="I278" s="37" t="n">
        <v>0</v>
      </c>
      <c r="J278" s="37" t="n">
        <v>0</v>
      </c>
      <c r="K278" s="39" t="n"/>
      <c r="L278" s="39" t="n"/>
      <c r="M278" s="39" t="n"/>
      <c r="N278" s="39" t="n"/>
      <c r="O278" s="39" t="n"/>
      <c r="P278" s="39" t="n"/>
      <c r="Q278" s="39" t="n"/>
      <c r="R278" s="39" t="n"/>
      <c r="S278" s="39" t="n"/>
      <c r="T278" s="39" t="n"/>
      <c r="U278" s="39" t="n"/>
      <c r="V278" s="39" t="n"/>
      <c r="W278" s="39" t="n"/>
      <c r="X278" s="39" t="n"/>
      <c r="Y278" s="39" t="n"/>
      <c r="Z278" s="39" t="n"/>
      <c r="AA278" s="39" t="n"/>
      <c r="AK278" s="37" t="n">
        <v>0</v>
      </c>
      <c r="AL278" s="39" t="n"/>
      <c r="AM278" s="39" t="n"/>
      <c r="AN278" s="39" t="n"/>
      <c r="AO278" s="39" t="n"/>
      <c r="AP278" s="38">
        <f>AA278+AB278+AC278+AD278</f>
        <v/>
      </c>
      <c r="AQ278" s="38">
        <f>AE278+AF278+AG278+AH278</f>
        <v/>
      </c>
    </row>
    <row r="279">
      <c r="D279" s="9" t="inlineStr">
        <is>
          <t>CFO|usdc</t>
        </is>
      </c>
      <c r="G279" s="37" t="n">
        <v>-64.06399999999999</v>
      </c>
      <c r="H279" s="37" t="n">
        <v>-54.092</v>
      </c>
      <c r="I279" s="37" t="n">
        <v>61.446</v>
      </c>
      <c r="J279" s="37" t="n">
        <v>-20.761</v>
      </c>
      <c r="K279" s="37" t="n">
        <v>-97.965</v>
      </c>
      <c r="L279" s="37" t="n">
        <v>-190.019</v>
      </c>
      <c r="M279" s="37" t="n">
        <v>-10.252</v>
      </c>
      <c r="N279" s="37" t="n">
        <v>298.236</v>
      </c>
      <c r="O279" s="39" t="n"/>
      <c r="P279" s="39" t="n"/>
      <c r="Q279" s="39" t="n"/>
      <c r="R279" s="39" t="n"/>
      <c r="S279" s="39" t="n"/>
      <c r="T279" s="39" t="n"/>
      <c r="U279" s="39" t="n"/>
      <c r="V279" s="39" t="n"/>
      <c r="W279" s="39" t="n"/>
      <c r="X279" s="39" t="n"/>
      <c r="Y279" s="39" t="n"/>
      <c r="Z279" s="39" t="n"/>
      <c r="AA279" s="39" t="n"/>
      <c r="AK279" s="37" t="n">
        <v>-77.471</v>
      </c>
      <c r="AL279" s="37" t="n">
        <v>0</v>
      </c>
      <c r="AM279" s="39" t="n"/>
      <c r="AN279" s="39" t="n"/>
      <c r="AO279" s="39" t="n"/>
      <c r="AP279" s="38">
        <f>AA279+AB279+AC279+AD279</f>
        <v/>
      </c>
      <c r="AQ279" s="38">
        <f>AE279+AF279+AG279+AH279</f>
        <v/>
      </c>
    </row>
    <row r="280">
      <c r="D280" s="9" t="inlineStr">
        <is>
          <t>CFO|accounts and loans receivable</t>
        </is>
      </c>
      <c r="G280" s="37" t="n">
        <v>-11.976</v>
      </c>
      <c r="H280" s="37" t="n">
        <v>95.73</v>
      </c>
      <c r="I280" s="37" t="n">
        <v>-46.51</v>
      </c>
      <c r="J280" s="37" t="n">
        <v>-45.26</v>
      </c>
      <c r="K280" s="37" t="n">
        <v>8.359999999999999</v>
      </c>
      <c r="L280" s="37" t="n">
        <v>-1.001</v>
      </c>
      <c r="M280" s="37" t="n">
        <v>-28.879</v>
      </c>
      <c r="N280" s="37" t="n">
        <v>21.52</v>
      </c>
      <c r="O280" s="39" t="n"/>
      <c r="P280" s="39" t="n"/>
      <c r="Q280" s="39" t="n"/>
      <c r="R280" s="39" t="n"/>
      <c r="S280" s="39" t="n"/>
      <c r="T280" s="39" t="n"/>
      <c r="U280" s="39" t="n"/>
      <c r="V280" s="39" t="n"/>
      <c r="W280" s="39" t="n"/>
      <c r="X280" s="39" t="n"/>
      <c r="Y280" s="39" t="n"/>
      <c r="Z280" s="39" t="n"/>
      <c r="AA280" s="39" t="n"/>
      <c r="AK280" s="37" t="n">
        <v>-8.016</v>
      </c>
      <c r="AL280" s="37" t="n">
        <v>0</v>
      </c>
      <c r="AM280" s="39" t="n"/>
      <c r="AN280" s="39" t="n"/>
      <c r="AO280" s="39" t="n"/>
      <c r="AP280" s="38">
        <f>AA280+AB280+AC280+AD280</f>
        <v/>
      </c>
      <c r="AQ280" s="38">
        <f>AE280+AF280+AG280+AH280</f>
        <v/>
      </c>
    </row>
    <row r="281">
      <c r="D281" s="9" t="inlineStr">
        <is>
          <t>CFO|income taxes, net</t>
        </is>
      </c>
      <c r="G281" s="37" t="n">
        <v>238.486</v>
      </c>
      <c r="H281" s="37" t="n">
        <v>-675.773</v>
      </c>
      <c r="I281" s="37" t="n">
        <v>341.531</v>
      </c>
      <c r="J281" s="37" t="n">
        <v>33.611</v>
      </c>
      <c r="K281" s="37" t="n">
        <v>3.862</v>
      </c>
      <c r="L281" s="37" t="n">
        <v>0.196</v>
      </c>
      <c r="M281" s="37" t="n">
        <v>0.727</v>
      </c>
      <c r="N281" s="37" t="n">
        <v>-4.785</v>
      </c>
      <c r="O281" s="39" t="n"/>
      <c r="P281" s="39" t="n"/>
      <c r="Q281" s="39" t="n"/>
      <c r="R281" s="39" t="n"/>
      <c r="S281" s="37" t="n">
        <v>0</v>
      </c>
      <c r="T281" s="37" t="n">
        <v>0</v>
      </c>
      <c r="U281" s="37" t="n">
        <v>0</v>
      </c>
      <c r="V281" s="37" t="n">
        <v>77.099</v>
      </c>
      <c r="W281" s="37" t="n">
        <v>0</v>
      </c>
      <c r="X281" s="37" t="n">
        <v>0</v>
      </c>
      <c r="Y281" s="37" t="n">
        <v>0</v>
      </c>
      <c r="Z281" s="37" t="n">
        <v>-147.449</v>
      </c>
      <c r="AA281" s="39" t="n"/>
      <c r="AB281" s="37" t="n">
        <v>0</v>
      </c>
      <c r="AC281" s="37" t="n">
        <v>0</v>
      </c>
      <c r="AD281" s="37" t="n">
        <v>0</v>
      </c>
      <c r="AE281" s="37" t="n">
        <v>0</v>
      </c>
      <c r="AF281" s="37" t="n">
        <v>0</v>
      </c>
      <c r="AG281" s="37" t="n">
        <v>0</v>
      </c>
      <c r="AH281" s="37" t="n">
        <v>0</v>
      </c>
      <c r="AI281" s="37" t="n">
        <v>0</v>
      </c>
      <c r="AK281" s="37" t="n">
        <v>-62.145</v>
      </c>
      <c r="AL281" s="37" t="n">
        <v>0</v>
      </c>
      <c r="AM281" s="39" t="n"/>
      <c r="AN281" s="37" t="n">
        <v>77.099</v>
      </c>
      <c r="AO281" s="37" t="n">
        <v>-147.449</v>
      </c>
      <c r="AP281" s="38">
        <f>AA281+AB281+AC281+AD281</f>
        <v/>
      </c>
      <c r="AQ281" s="38">
        <f>AE281+AF281+AG281+AH281</f>
        <v/>
      </c>
      <c r="AR281" s="37" t="n">
        <v>0</v>
      </c>
      <c r="AS281" s="37" t="n">
        <v>0</v>
      </c>
      <c r="AT281" s="37" t="n">
        <v>0</v>
      </c>
    </row>
    <row r="282">
      <c r="D282" s="9" t="inlineStr">
        <is>
          <t>CFO|other assets</t>
        </is>
      </c>
      <c r="G282" s="37" t="n">
        <v>-34.587</v>
      </c>
      <c r="H282" s="37" t="n">
        <v>-92.185</v>
      </c>
      <c r="I282" s="37" t="n">
        <v>100.441</v>
      </c>
      <c r="J282" s="37" t="n">
        <v>26.331</v>
      </c>
      <c r="K282" s="39" t="n"/>
      <c r="L282" s="39" t="n"/>
      <c r="M282" s="39" t="n"/>
      <c r="N282" s="39" t="n"/>
      <c r="O282" s="39" t="n"/>
      <c r="P282" s="39" t="n"/>
      <c r="Q282" s="39" t="n"/>
      <c r="R282" s="39" t="n"/>
      <c r="S282" s="39" t="n"/>
      <c r="T282" s="39" t="n"/>
      <c r="U282" s="39" t="n"/>
      <c r="V282" s="39" t="n"/>
      <c r="W282" s="39" t="n"/>
      <c r="X282" s="39" t="n"/>
      <c r="Y282" s="39" t="n"/>
      <c r="Z282" s="39" t="n"/>
      <c r="AA282" s="39" t="n"/>
      <c r="AK282" s="37" t="n">
        <v>0</v>
      </c>
      <c r="AL282" s="39" t="n"/>
      <c r="AM282" s="39" t="n"/>
      <c r="AN282" s="39" t="n"/>
      <c r="AO282" s="39" t="n"/>
      <c r="AP282" s="38">
        <f>AA282+AB282+AC282+AD282</f>
        <v/>
      </c>
      <c r="AQ282" s="38">
        <f>AE282+AF282+AG282+AH282</f>
        <v/>
      </c>
    </row>
    <row r="283">
      <c r="D283" s="9" t="inlineStr">
        <is>
          <t>CFO|custodial funds due to customers</t>
        </is>
      </c>
      <c r="G283" s="37" t="n">
        <v>2355.138</v>
      </c>
      <c r="H283" s="37" t="n">
        <v>2746.155</v>
      </c>
      <c r="I283" s="37" t="n">
        <v>-162.967</v>
      </c>
      <c r="J283" s="37" t="n">
        <v>1753.533</v>
      </c>
      <c r="K283" s="39" t="n"/>
      <c r="L283" s="39" t="n"/>
      <c r="M283" s="39" t="n"/>
      <c r="N283" s="39" t="n"/>
      <c r="O283" s="39" t="n"/>
      <c r="P283" s="39" t="n"/>
      <c r="Q283" s="39" t="n"/>
      <c r="R283" s="39" t="n"/>
      <c r="S283" s="39" t="n"/>
      <c r="T283" s="39" t="n"/>
      <c r="U283" s="39" t="n"/>
      <c r="V283" s="39" t="n"/>
      <c r="W283" s="39" t="n"/>
      <c r="X283" s="39" t="n"/>
      <c r="Y283" s="39" t="n"/>
      <c r="Z283" s="39" t="n"/>
      <c r="AA283" s="39" t="n"/>
      <c r="AK283" s="37" t="n">
        <v>6691.859</v>
      </c>
      <c r="AL283" s="39" t="n"/>
      <c r="AM283" s="39" t="n"/>
      <c r="AN283" s="39" t="n"/>
      <c r="AO283" s="39" t="n"/>
      <c r="AP283" s="38">
        <f>AA283+AB283+AC283+AD283</f>
        <v/>
      </c>
      <c r="AQ283" s="38">
        <f>AE283+AF283+AG283+AH283</f>
        <v/>
      </c>
    </row>
    <row r="284">
      <c r="D284" s="9" t="inlineStr">
        <is>
          <t>CFO|accounts payable and accrued expenses</t>
        </is>
      </c>
      <c r="G284" s="37" t="n">
        <v>45.18</v>
      </c>
      <c r="H284" s="37" t="n">
        <v>139.308</v>
      </c>
      <c r="I284" s="37" t="n">
        <v>9.802</v>
      </c>
      <c r="J284" s="37" t="n">
        <v>-194.29</v>
      </c>
      <c r="K284" s="39" t="n"/>
      <c r="L284" s="39" t="n"/>
      <c r="M284" s="39" t="n"/>
      <c r="N284" s="39" t="n"/>
      <c r="O284" s="39" t="n"/>
      <c r="P284" s="39" t="n"/>
      <c r="Q284" s="39" t="n"/>
      <c r="R284" s="39" t="n"/>
      <c r="S284" s="39" t="n"/>
      <c r="T284" s="39" t="n"/>
      <c r="U284" s="39" t="n"/>
      <c r="V284" s="39" t="n"/>
      <c r="W284" s="39" t="n"/>
      <c r="X284" s="39" t="n"/>
      <c r="Y284" s="39" t="n"/>
      <c r="Z284" s="39" t="n"/>
      <c r="AA284" s="39" t="n"/>
      <c r="AK284" s="37" t="n">
        <v>0</v>
      </c>
      <c r="AL284" s="39" t="n"/>
      <c r="AM284" s="39" t="n"/>
      <c r="AN284" s="39" t="n"/>
      <c r="AO284" s="39" t="n"/>
      <c r="AP284" s="38">
        <f>AA284+AB284+AC284+AD284</f>
        <v/>
      </c>
      <c r="AQ284" s="38">
        <f>AE284+AF284+AG284+AH284</f>
        <v/>
      </c>
    </row>
    <row r="285">
      <c r="D285" s="9" t="inlineStr">
        <is>
          <t>CFO|lease liabilities</t>
        </is>
      </c>
      <c r="G285" s="37" t="n">
        <v>-8.568</v>
      </c>
      <c r="H285" s="37" t="n">
        <v>-9.782</v>
      </c>
      <c r="I285" s="37" t="n">
        <v>-0.549</v>
      </c>
      <c r="J285" s="37" t="n">
        <v>-1.697</v>
      </c>
      <c r="K285" s="37" t="n">
        <v>-2.816</v>
      </c>
      <c r="L285" s="37" t="n">
        <v>-1.217</v>
      </c>
      <c r="M285" s="37" t="n">
        <v>-3.725</v>
      </c>
      <c r="N285" s="37" t="n">
        <v>7.758</v>
      </c>
      <c r="O285" s="39" t="n"/>
      <c r="P285" s="39" t="n"/>
      <c r="Q285" s="39" t="n"/>
      <c r="R285" s="39" t="n"/>
      <c r="S285" s="39" t="n"/>
      <c r="T285" s="39" t="n"/>
      <c r="U285" s="39" t="n"/>
      <c r="V285" s="39" t="n"/>
      <c r="W285" s="39" t="n"/>
      <c r="X285" s="39" t="n"/>
      <c r="Y285" s="39" t="n"/>
      <c r="Z285" s="39" t="n"/>
      <c r="AA285" s="39" t="n"/>
      <c r="AK285" s="37" t="n">
        <v>-20.596</v>
      </c>
      <c r="AL285" s="37" t="n">
        <v>0</v>
      </c>
      <c r="AM285" s="39" t="n"/>
      <c r="AN285" s="39" t="n"/>
      <c r="AO285" s="39" t="n"/>
      <c r="AP285" s="38">
        <f>AA285+AB285+AC285+AD285</f>
        <v/>
      </c>
      <c r="AQ285" s="38">
        <f>AE285+AF285+AG285+AH285</f>
        <v/>
      </c>
    </row>
    <row r="286">
      <c r="D286" s="9" t="inlineStr">
        <is>
          <t>CFO|other liabilities</t>
        </is>
      </c>
      <c r="G286" s="37" t="n">
        <v>65.517</v>
      </c>
      <c r="H286" s="37" t="n">
        <v>35.313</v>
      </c>
      <c r="I286" s="37" t="n">
        <v>-80.92100000000001</v>
      </c>
      <c r="J286" s="37" t="n">
        <v>-19.909</v>
      </c>
      <c r="K286" s="39" t="n"/>
      <c r="L286" s="39" t="n"/>
      <c r="M286" s="39" t="n"/>
      <c r="N286" s="39" t="n"/>
      <c r="O286" s="39" t="n"/>
      <c r="P286" s="39" t="n"/>
      <c r="Q286" s="39" t="n"/>
      <c r="R286" s="39" t="n"/>
      <c r="S286" s="39" t="n"/>
      <c r="T286" s="39" t="n"/>
      <c r="U286" s="39" t="n"/>
      <c r="V286" s="39" t="n"/>
      <c r="W286" s="39" t="n"/>
      <c r="X286" s="39" t="n"/>
      <c r="Y286" s="39" t="n"/>
      <c r="Z286" s="39" t="n"/>
      <c r="AA286" s="39" t="n"/>
      <c r="AK286" s="37" t="n">
        <v>0</v>
      </c>
      <c r="AL286" s="39" t="n"/>
      <c r="AM286" s="39" t="n"/>
      <c r="AN286" s="39" t="n"/>
      <c r="AO286" s="39" t="n"/>
      <c r="AP286" s="38">
        <f>AA286+AB286+AC286+AD286</f>
        <v/>
      </c>
      <c r="AQ286" s="38">
        <f>AE286+AF286+AG286+AH286</f>
        <v/>
      </c>
    </row>
    <row r="287">
      <c r="D287" s="9" t="inlineStr">
        <is>
          <t>CFO|unrealized loss on foreign exchange</t>
        </is>
      </c>
      <c r="G287" s="37" t="n">
        <v>0</v>
      </c>
      <c r="H287" s="37" t="n">
        <v>2.392</v>
      </c>
      <c r="I287" s="37" t="n">
        <v>13.692</v>
      </c>
      <c r="J287" s="37" t="n">
        <v>-16.084</v>
      </c>
      <c r="K287" s="37" t="n">
        <v>7.389</v>
      </c>
      <c r="L287" s="37" t="n">
        <v>107.683</v>
      </c>
      <c r="M287" s="37" t="n">
        <v>77.181</v>
      </c>
      <c r="N287" s="37" t="n">
        <v>-192.253</v>
      </c>
      <c r="O287" s="39" t="n"/>
      <c r="P287" s="39" t="n"/>
      <c r="Q287" s="39" t="n"/>
      <c r="R287" s="39" t="n"/>
      <c r="S287" s="39" t="n"/>
      <c r="T287" s="39" t="n"/>
      <c r="U287" s="39" t="n"/>
      <c r="V287" s="39" t="n"/>
      <c r="W287" s="39" t="n"/>
      <c r="X287" s="39" t="n"/>
      <c r="Y287" s="39" t="n"/>
      <c r="Z287" s="39" t="n"/>
      <c r="AA287" s="39" t="n"/>
      <c r="AK287" s="37" t="n">
        <v>0</v>
      </c>
      <c r="AL287" s="37" t="n">
        <v>0</v>
      </c>
      <c r="AM287" s="39" t="n"/>
      <c r="AN287" s="39" t="n"/>
      <c r="AO287" s="39" t="n"/>
      <c r="AP287" s="38">
        <f>AA287+AB287+AC287+AD287</f>
        <v/>
      </c>
      <c r="AQ287" s="38">
        <f>AE287+AF287+AG287+AH287</f>
        <v/>
      </c>
    </row>
    <row r="288">
      <c r="D288" s="9" t="inlineStr">
        <is>
          <t>CFO|gains_losses on investments, net</t>
        </is>
      </c>
      <c r="G288" s="37" t="n">
        <v>0</v>
      </c>
      <c r="H288" s="37" t="n">
        <v>-10.271</v>
      </c>
      <c r="I288" s="37" t="n">
        <v>-3.938</v>
      </c>
      <c r="J288" s="37" t="n">
        <v>-5.929</v>
      </c>
      <c r="K288" s="37" t="n">
        <v>0</v>
      </c>
      <c r="L288" s="37" t="n">
        <v>0</v>
      </c>
      <c r="M288" s="37" t="n">
        <v>1.118</v>
      </c>
      <c r="N288" s="37" t="n">
        <v>1.938</v>
      </c>
      <c r="O288" s="39" t="n"/>
      <c r="P288" s="39" t="n"/>
      <c r="Q288" s="39" t="n"/>
      <c r="R288" s="39" t="n"/>
      <c r="S288" s="37" t="n">
        <v>0</v>
      </c>
      <c r="T288" s="37" t="n">
        <v>0</v>
      </c>
      <c r="U288" s="37" t="n">
        <v>15.141</v>
      </c>
      <c r="V288" s="37" t="n">
        <v>-3.588</v>
      </c>
      <c r="W288" s="37" t="n">
        <v>0</v>
      </c>
      <c r="X288" s="37" t="n">
        <v>0</v>
      </c>
      <c r="Y288" s="37" t="n">
        <v>-1075.198</v>
      </c>
      <c r="Z288" s="37" t="n">
        <v>394.678</v>
      </c>
      <c r="AA288" s="37" t="n">
        <v>-46.797</v>
      </c>
      <c r="AB288" s="37" t="n">
        <v>0</v>
      </c>
      <c r="AC288" s="37" t="n">
        <v>0</v>
      </c>
      <c r="AD288" s="37" t="n">
        <v>0</v>
      </c>
      <c r="AE288" s="37" t="n">
        <v>0</v>
      </c>
      <c r="AF288" s="37" t="n">
        <v>0</v>
      </c>
      <c r="AG288" s="37" t="n">
        <v>0</v>
      </c>
      <c r="AH288" s="37" t="n">
        <v>0</v>
      </c>
      <c r="AI288" s="37" t="n">
        <v>0</v>
      </c>
      <c r="AK288" s="37" t="n">
        <v>-20.138</v>
      </c>
      <c r="AL288" s="37" t="n">
        <v>3.056</v>
      </c>
      <c r="AM288" s="39" t="n"/>
      <c r="AN288" s="37" t="n">
        <v>11.553</v>
      </c>
      <c r="AO288" s="37" t="n">
        <v>-680.52</v>
      </c>
      <c r="AP288" s="38">
        <f>AA288+AB288+AC288+AD288</f>
        <v/>
      </c>
      <c r="AQ288" s="38">
        <f>AE288+AF288+AG288+AH288</f>
        <v/>
      </c>
      <c r="AR288" s="37" t="n">
        <v>0</v>
      </c>
      <c r="AS288" s="37" t="n">
        <v>0</v>
      </c>
      <c r="AT288" s="37" t="n">
        <v>0</v>
      </c>
    </row>
    <row r="289">
      <c r="D289" s="9" t="inlineStr">
        <is>
          <t>CFO|realized gain on crypto assets</t>
        </is>
      </c>
      <c r="G289" s="37" t="n">
        <v>0</v>
      </c>
      <c r="H289" s="37" t="n">
        <v>-95.45399999999999</v>
      </c>
      <c r="I289" s="37" t="n">
        <v>-30.368</v>
      </c>
      <c r="J289" s="37" t="n">
        <v>125.822</v>
      </c>
      <c r="K289" s="37" t="n">
        <v>-21.241</v>
      </c>
      <c r="L289" s="37" t="n">
        <v>2.12</v>
      </c>
      <c r="M289" s="37" t="n">
        <v>-15.153</v>
      </c>
      <c r="N289" s="37" t="n">
        <v>-2.392</v>
      </c>
      <c r="O289" s="39" t="n"/>
      <c r="P289" s="39" t="n"/>
      <c r="Q289" s="39" t="n"/>
      <c r="R289" s="39" t="n"/>
      <c r="S289" s="39" t="n"/>
      <c r="T289" s="39" t="n"/>
      <c r="U289" s="39" t="n"/>
      <c r="V289" s="39" t="n"/>
      <c r="W289" s="39" t="n"/>
      <c r="X289" s="39" t="n"/>
      <c r="Y289" s="39" t="n"/>
      <c r="Z289" s="39" t="n"/>
      <c r="AA289" s="39" t="n"/>
      <c r="AK289" s="37" t="n">
        <v>0</v>
      </c>
      <c r="AL289" s="37" t="n">
        <v>-36.666</v>
      </c>
      <c r="AM289" s="39" t="n"/>
      <c r="AN289" s="39" t="n"/>
      <c r="AO289" s="39" t="n"/>
      <c r="AP289" s="38">
        <f>AA289+AB289+AC289+AD289</f>
        <v/>
      </c>
      <c r="AQ289" s="38">
        <f>AE289+AF289+AG289+AH289</f>
        <v/>
      </c>
    </row>
    <row r="290">
      <c r="D290" s="9" t="inlineStr">
        <is>
          <t>CFO|fair value gain on derivatives</t>
        </is>
      </c>
      <c r="G290" s="37" t="n">
        <v>0</v>
      </c>
      <c r="H290" s="37" t="n">
        <v>-25.215</v>
      </c>
      <c r="I290" s="37" t="n">
        <v>1.392</v>
      </c>
      <c r="J290" s="37" t="n">
        <v>23.823</v>
      </c>
      <c r="K290" s="39" t="n"/>
      <c r="L290" s="39" t="n"/>
      <c r="M290" s="39" t="n"/>
      <c r="N290" s="39" t="n"/>
      <c r="O290" s="39" t="n"/>
      <c r="P290" s="39" t="n"/>
      <c r="Q290" s="39" t="n"/>
      <c r="R290" s="39" t="n"/>
      <c r="S290" s="39" t="n"/>
      <c r="T290" s="39" t="n"/>
      <c r="U290" s="39" t="n"/>
      <c r="V290" s="39" t="n"/>
      <c r="W290" s="39" t="n"/>
      <c r="X290" s="39" t="n"/>
      <c r="Y290" s="39" t="n"/>
      <c r="Z290" s="39" t="n"/>
      <c r="AA290" s="39" t="n"/>
      <c r="AK290" s="37" t="n">
        <v>0</v>
      </c>
      <c r="AL290" s="39" t="n"/>
      <c r="AM290" s="39" t="n"/>
      <c r="AN290" s="39" t="n"/>
      <c r="AO290" s="39" t="n"/>
      <c r="AP290" s="38">
        <f>AA290+AB290+AC290+AD290</f>
        <v/>
      </c>
      <c r="AQ290" s="38">
        <f>AE290+AF290+AG290+AH290</f>
        <v/>
      </c>
    </row>
    <row r="291">
      <c r="D291" s="9" t="inlineStr">
        <is>
          <t>CFO|amortization of debt discount and issuance costs</t>
        </is>
      </c>
      <c r="G291" s="37" t="n">
        <v>0</v>
      </c>
      <c r="H291" s="37" t="n">
        <v>0.748</v>
      </c>
      <c r="I291" s="37" t="n">
        <v>1.672</v>
      </c>
      <c r="J291" s="37" t="n">
        <v>2.611</v>
      </c>
      <c r="K291" s="37" t="n">
        <v>2.097</v>
      </c>
      <c r="L291" s="37" t="n">
        <v>2.741</v>
      </c>
      <c r="M291" s="37" t="n">
        <v>2.204</v>
      </c>
      <c r="N291" s="37" t="n">
        <v>-7.042</v>
      </c>
      <c r="O291" s="39" t="n"/>
      <c r="P291" s="39" t="n"/>
      <c r="Q291" s="39" t="n"/>
      <c r="R291" s="39" t="n"/>
      <c r="S291" s="39" t="n"/>
      <c r="T291" s="39" t="n"/>
      <c r="U291" s="39" t="n"/>
      <c r="V291" s="39" t="n"/>
      <c r="W291" s="39" t="n"/>
      <c r="X291" s="39" t="n"/>
      <c r="Y291" s="39" t="n"/>
      <c r="Z291" s="39" t="n"/>
      <c r="AA291" s="39" t="n"/>
      <c r="AK291" s="37" t="n">
        <v>5.031</v>
      </c>
      <c r="AL291" s="37" t="n">
        <v>0</v>
      </c>
      <c r="AM291" s="39" t="n"/>
      <c r="AN291" s="39" t="n"/>
      <c r="AO291" s="39" t="n"/>
      <c r="AP291" s="38">
        <f>AA291+AB291+AC291+AD291</f>
        <v/>
      </c>
      <c r="AQ291" s="38">
        <f>AE291+AF291+AG291+AH291</f>
        <v/>
      </c>
    </row>
    <row r="292">
      <c r="D292" s="9" t="inlineStr">
        <is>
          <t>CFO|fair value gain_loss on derivatives</t>
        </is>
      </c>
      <c r="G292" s="37" t="n">
        <v>0</v>
      </c>
      <c r="H292" s="37" t="n">
        <v>0</v>
      </c>
      <c r="I292" s="37" t="n">
        <v>0</v>
      </c>
      <c r="J292" s="37" t="n">
        <v>-32.056</v>
      </c>
      <c r="K292" s="37" t="n">
        <v>3.452</v>
      </c>
      <c r="L292" s="37" t="n">
        <v>-2.5</v>
      </c>
      <c r="M292" s="37" t="n">
        <v>2.399</v>
      </c>
      <c r="N292" s="37" t="n">
        <v>4.059</v>
      </c>
      <c r="O292" s="39" t="n"/>
      <c r="P292" s="39" t="n"/>
      <c r="Q292" s="39" t="n"/>
      <c r="R292" s="39" t="n"/>
      <c r="S292" s="39" t="n"/>
      <c r="T292" s="39" t="n"/>
      <c r="U292" s="39" t="n"/>
      <c r="V292" s="39" t="n"/>
      <c r="W292" s="39" t="n"/>
      <c r="X292" s="39" t="n"/>
      <c r="Y292" s="39" t="n"/>
      <c r="Z292" s="39" t="n"/>
      <c r="AA292" s="39" t="n"/>
      <c r="AK292" s="37" t="n">
        <v>-32.056</v>
      </c>
      <c r="AL292" s="37" t="n">
        <v>7.41</v>
      </c>
      <c r="AM292" s="39" t="n"/>
      <c r="AN292" s="39" t="n"/>
      <c r="AO292" s="39" t="n"/>
      <c r="AP292" s="38">
        <f>AA292+AB292+AC292+AD292</f>
        <v/>
      </c>
      <c r="AQ292" s="38">
        <f>AE292+AF292+AG292+AH292</f>
        <v/>
      </c>
    </row>
    <row r="293">
      <c r="D293" s="9" t="inlineStr">
        <is>
          <t>CFO|other current and non-current assets</t>
        </is>
      </c>
      <c r="G293" s="37" t="n">
        <v>0</v>
      </c>
      <c r="H293" s="37" t="n">
        <v>0</v>
      </c>
      <c r="I293" s="37" t="n">
        <v>0</v>
      </c>
      <c r="J293" s="37" t="n">
        <v>-20.06</v>
      </c>
      <c r="K293" s="37" t="n">
        <v>-49.083</v>
      </c>
      <c r="L293" s="37" t="n">
        <v>48.42</v>
      </c>
      <c r="M293" s="37" t="n">
        <v>-104.138</v>
      </c>
      <c r="N293" s="37" t="n">
        <v>104.801</v>
      </c>
      <c r="O293" s="39" t="n"/>
      <c r="P293" s="39" t="n"/>
      <c r="Q293" s="39" t="n"/>
      <c r="R293" s="39" t="n"/>
      <c r="S293" s="37" t="n">
        <v>0</v>
      </c>
      <c r="T293" s="37" t="n">
        <v>0</v>
      </c>
      <c r="U293" s="37" t="n">
        <v>0</v>
      </c>
      <c r="V293" s="37" t="n">
        <v>48.564</v>
      </c>
      <c r="W293" s="37" t="n">
        <v>0</v>
      </c>
      <c r="X293" s="37" t="n">
        <v>0</v>
      </c>
      <c r="Y293" s="37" t="n">
        <v>0</v>
      </c>
      <c r="Z293" s="37" t="n">
        <v>-47.228</v>
      </c>
      <c r="AA293" s="37" t="n">
        <v>-25.346</v>
      </c>
      <c r="AB293" s="38">
        <f>(AA162+AA167)-(AB162+AB167)</f>
        <v/>
      </c>
      <c r="AC293" s="38">
        <f>(AB162+AB167)-(AC162+AC167)</f>
        <v/>
      </c>
      <c r="AD293" s="38">
        <f>(AC162+AC167)-(AD162+AD167)</f>
        <v/>
      </c>
      <c r="AE293" s="38">
        <f>(AD162+AD167)-(AE162+AE167)</f>
        <v/>
      </c>
      <c r="AF293" s="38">
        <f>(AE162+AE167)-(AF162+AF167)</f>
        <v/>
      </c>
      <c r="AG293" s="38">
        <f>(AF162+AF167)-(AG162+AG167)</f>
        <v/>
      </c>
      <c r="AH293" s="38">
        <f>(AG162+AG167)-(AH162+AH167)</f>
        <v/>
      </c>
      <c r="AI293" s="38">
        <f>(AH162+AH167)-(AI162+AI167)</f>
        <v/>
      </c>
      <c r="AK293" s="37" t="n">
        <v>-20.06</v>
      </c>
      <c r="AL293" s="37" t="n">
        <v>0</v>
      </c>
      <c r="AM293" s="39" t="n"/>
      <c r="AN293" s="37" t="n">
        <v>48.564</v>
      </c>
      <c r="AO293" s="37" t="n">
        <v>-47.228</v>
      </c>
      <c r="AP293" s="38">
        <f>AA293+AB293+AC293+AD293</f>
        <v/>
      </c>
      <c r="AQ293" s="38">
        <f>AE293+AF293+AG293+AH293</f>
        <v/>
      </c>
      <c r="AR293" s="38">
        <f>(AQ162+AQ167)-(AR162+AR167)</f>
        <v/>
      </c>
      <c r="AS293" s="38">
        <f>(AR162+AR167)-(AS162+AS167)</f>
        <v/>
      </c>
      <c r="AT293" s="38">
        <f>(AS162+AS167)-(AT162+AT167)</f>
        <v/>
      </c>
    </row>
    <row r="294">
      <c r="D294" s="9" t="inlineStr">
        <is>
          <t>CFO|accounts payable</t>
        </is>
      </c>
      <c r="G294" s="37" t="n">
        <v>0</v>
      </c>
      <c r="H294" s="37" t="n">
        <v>0</v>
      </c>
      <c r="I294" s="37" t="n">
        <v>0</v>
      </c>
      <c r="J294" s="37" t="n">
        <v>27.33</v>
      </c>
      <c r="K294" s="37" t="n">
        <v>-28.398</v>
      </c>
      <c r="L294" s="37" t="n">
        <v>29.057</v>
      </c>
      <c r="M294" s="37" t="n">
        <v>24.008</v>
      </c>
      <c r="N294" s="37" t="n">
        <v>-24.667</v>
      </c>
      <c r="O294" s="39" t="n"/>
      <c r="P294" s="39" t="n"/>
      <c r="Q294" s="39" t="n"/>
      <c r="R294" s="39" t="n"/>
      <c r="S294" s="39" t="n"/>
      <c r="T294" s="39" t="n"/>
      <c r="U294" s="39" t="n"/>
      <c r="V294" s="39" t="n"/>
      <c r="W294" s="39" t="n"/>
      <c r="X294" s="39" t="n"/>
      <c r="Y294" s="39" t="n"/>
      <c r="Z294" s="39" t="n"/>
      <c r="AA294" s="39" t="n"/>
      <c r="AK294" s="37" t="n">
        <v>27.33</v>
      </c>
      <c r="AL294" s="37" t="n">
        <v>0</v>
      </c>
      <c r="AM294" s="39" t="n"/>
      <c r="AN294" s="39" t="n"/>
      <c r="AO294" s="39" t="n"/>
      <c r="AP294" s="38">
        <f>AA294+AB294+AC294+AD294</f>
        <v/>
      </c>
      <c r="AQ294" s="38">
        <f>AE294+AF294+AG294+AH294</f>
        <v/>
      </c>
    </row>
    <row r="295">
      <c r="D295" s="9" t="inlineStr">
        <is>
          <t>CFO|other current and non-current liabilities</t>
        </is>
      </c>
      <c r="G295" s="37" t="n">
        <v>0</v>
      </c>
      <c r="H295" s="37" t="n">
        <v>0</v>
      </c>
      <c r="I295" s="37" t="n">
        <v>0</v>
      </c>
      <c r="J295" s="37" t="n">
        <v>302.396</v>
      </c>
      <c r="K295" s="37" t="n">
        <v>54.976</v>
      </c>
      <c r="L295" s="37" t="n">
        <v>-26.391</v>
      </c>
      <c r="M295" s="37" t="n">
        <v>-136.138</v>
      </c>
      <c r="N295" s="37" t="n">
        <v>107.553</v>
      </c>
      <c r="O295" s="39" t="n"/>
      <c r="P295" s="39" t="n"/>
      <c r="Q295" s="39" t="n"/>
      <c r="R295" s="39" t="n"/>
      <c r="S295" s="37" t="n">
        <v>0</v>
      </c>
      <c r="T295" s="37" t="n">
        <v>0</v>
      </c>
      <c r="U295" s="37" t="n">
        <v>0</v>
      </c>
      <c r="V295" s="37" t="n">
        <v>-2.835</v>
      </c>
      <c r="W295" s="37" t="n">
        <v>0</v>
      </c>
      <c r="X295" s="37" t="n">
        <v>0</v>
      </c>
      <c r="Y295" s="37" t="n">
        <v>0</v>
      </c>
      <c r="Z295" s="37" t="n">
        <v>108.101</v>
      </c>
      <c r="AA295" s="37" t="n">
        <v>-130.868</v>
      </c>
      <c r="AB295" s="38">
        <f>AB185-AA185</f>
        <v/>
      </c>
      <c r="AC295" s="38">
        <f>AC185-AB185</f>
        <v/>
      </c>
      <c r="AD295" s="38">
        <f>AD185-AC185</f>
        <v/>
      </c>
      <c r="AE295" s="38">
        <f>AE185-AD185</f>
        <v/>
      </c>
      <c r="AF295" s="38">
        <f>AF185-AE185</f>
        <v/>
      </c>
      <c r="AG295" s="38">
        <f>AG185-AF185</f>
        <v/>
      </c>
      <c r="AH295" s="38">
        <f>AH185-AG185</f>
        <v/>
      </c>
      <c r="AI295" s="38">
        <f>AI185-AH185</f>
        <v/>
      </c>
      <c r="AK295" s="37" t="n">
        <v>302.396</v>
      </c>
      <c r="AL295" s="37" t="n">
        <v>0</v>
      </c>
      <c r="AM295" s="39" t="n"/>
      <c r="AN295" s="37" t="n">
        <v>-2.835</v>
      </c>
      <c r="AO295" s="37" t="n">
        <v>108.101</v>
      </c>
      <c r="AP295" s="38">
        <f>AA295+AB295+AC295+AD295</f>
        <v/>
      </c>
      <c r="AQ295" s="38">
        <f>AE295+AF295+AG295+AH295</f>
        <v/>
      </c>
      <c r="AR295" s="38">
        <f>AR185-AQ185</f>
        <v/>
      </c>
      <c r="AS295" s="38">
        <f>AS185-AR185</f>
        <v/>
      </c>
      <c r="AT295" s="38">
        <f>AT185-AS185</f>
        <v/>
      </c>
    </row>
    <row r="296">
      <c r="D296" s="9" t="inlineStr">
        <is>
          <t>CFO|crypto asset impairment expense</t>
        </is>
      </c>
      <c r="G296" s="39" t="n"/>
      <c r="H296" s="39" t="n"/>
      <c r="I296" s="39" t="n"/>
      <c r="J296" s="39" t="n"/>
      <c r="K296" s="37" t="n">
        <v>227.95</v>
      </c>
      <c r="L296" s="37" t="n">
        <v>435.209</v>
      </c>
      <c r="M296" s="37" t="n">
        <v>25.918</v>
      </c>
      <c r="N296" s="37" t="n">
        <v>68.18000000000001</v>
      </c>
      <c r="O296" s="39" t="n"/>
      <c r="P296" s="39" t="n"/>
      <c r="Q296" s="39" t="n"/>
      <c r="R296" s="39" t="n"/>
      <c r="S296" s="37" t="n">
        <v>0</v>
      </c>
      <c r="T296" s="37" t="n">
        <v>0</v>
      </c>
      <c r="U296" s="37" t="n">
        <v>0</v>
      </c>
      <c r="V296" s="37" t="n">
        <v>0</v>
      </c>
      <c r="W296" s="37" t="n">
        <v>0</v>
      </c>
      <c r="X296" s="37" t="n">
        <v>0</v>
      </c>
      <c r="Y296" s="37" t="n">
        <v>0</v>
      </c>
      <c r="Z296" s="37" t="n">
        <v>0</v>
      </c>
      <c r="AA296" s="39" t="n"/>
      <c r="AK296" s="39" t="n"/>
      <c r="AL296" s="37" t="n">
        <v>757.2569999999999</v>
      </c>
      <c r="AM296" s="39" t="n"/>
      <c r="AN296" s="37" t="n">
        <v>0</v>
      </c>
      <c r="AO296" s="37" t="n">
        <v>0</v>
      </c>
      <c r="AP296" s="38">
        <f>AA296+AB296+AC296+AD296</f>
        <v/>
      </c>
      <c r="AQ296" s="38">
        <f>AE296+AF296+AG296+AH296</f>
        <v/>
      </c>
    </row>
    <row r="297">
      <c r="D297" s="9" t="inlineStr">
        <is>
          <t>CFO|investment impairment expense</t>
        </is>
      </c>
      <c r="G297" s="39" t="n"/>
      <c r="H297" s="39" t="n"/>
      <c r="I297" s="39" t="n"/>
      <c r="J297" s="39" t="n"/>
      <c r="K297" s="37" t="n">
        <v>0</v>
      </c>
      <c r="L297" s="37" t="n">
        <v>69.289</v>
      </c>
      <c r="M297" s="37" t="n">
        <v>1.577</v>
      </c>
      <c r="N297" s="37" t="n">
        <v>30.579</v>
      </c>
      <c r="O297" s="37" t="n">
        <v>0</v>
      </c>
      <c r="P297" s="37" t="n">
        <v>0</v>
      </c>
      <c r="Q297" s="37" t="n">
        <v>0</v>
      </c>
      <c r="R297" s="37" t="n">
        <v>29.375</v>
      </c>
      <c r="S297" s="39" t="n"/>
      <c r="T297" s="39" t="n"/>
      <c r="U297" s="39" t="n"/>
      <c r="V297" s="39" t="n"/>
      <c r="W297" s="39" t="n"/>
      <c r="X297" s="39" t="n"/>
      <c r="Y297" s="39" t="n"/>
      <c r="Z297" s="39" t="n"/>
      <c r="AA297" s="39" t="n"/>
      <c r="AK297" s="39" t="n"/>
      <c r="AL297" s="37" t="n">
        <v>101.445</v>
      </c>
      <c r="AM297" s="37" t="n">
        <v>29.375</v>
      </c>
      <c r="AN297" s="39" t="n"/>
      <c r="AO297" s="39" t="n"/>
      <c r="AP297" s="38">
        <f>AA297+AB297+AC297+AD297</f>
        <v/>
      </c>
      <c r="AQ297" s="38">
        <f>AE297+AF297+AG297+AH297</f>
        <v/>
      </c>
    </row>
    <row r="298">
      <c r="D298" s="9" t="inlineStr">
        <is>
          <t>CFO|other impairment expense</t>
        </is>
      </c>
      <c r="G298" s="39" t="n"/>
      <c r="H298" s="39" t="n"/>
      <c r="I298" s="39" t="n"/>
      <c r="J298" s="39" t="n"/>
      <c r="K298" s="37" t="n">
        <v>1.179</v>
      </c>
      <c r="L298" s="37" t="n">
        <v>6.77</v>
      </c>
      <c r="M298" s="37" t="n">
        <v>1.122</v>
      </c>
      <c r="N298" s="37" t="n">
        <v>17.447</v>
      </c>
      <c r="O298" s="39" t="n"/>
      <c r="P298" s="39" t="n"/>
      <c r="Q298" s="39" t="n"/>
      <c r="R298" s="39" t="n"/>
      <c r="S298" s="39" t="n"/>
      <c r="T298" s="39" t="n"/>
      <c r="U298" s="39" t="n"/>
      <c r="V298" s="39" t="n"/>
      <c r="W298" s="39" t="n"/>
      <c r="X298" s="39" t="n"/>
      <c r="Y298" s="39" t="n"/>
      <c r="Z298" s="39" t="n"/>
      <c r="AA298" s="39" t="n"/>
      <c r="AK298" s="39" t="n"/>
      <c r="AL298" s="37" t="n">
        <v>26.518</v>
      </c>
      <c r="AM298" s="39" t="n"/>
      <c r="AN298" s="39" t="n"/>
      <c r="AO298" s="39" t="n"/>
      <c r="AP298" s="38">
        <f>AA298+AB298+AC298+AD298</f>
        <v/>
      </c>
      <c r="AQ298" s="38">
        <f>AE298+AF298+AG298+AH298</f>
        <v/>
      </c>
    </row>
    <row r="299">
      <c r="D299" s="9" t="inlineStr">
        <is>
          <t>CFO|fair value gain on foreign exchange derivatives</t>
        </is>
      </c>
      <c r="G299" s="39" t="n"/>
      <c r="H299" s="39" t="n"/>
      <c r="I299" s="39" t="n"/>
      <c r="J299" s="39" t="n"/>
      <c r="K299" s="37" t="n">
        <v>0</v>
      </c>
      <c r="L299" s="37" t="n">
        <v>0</v>
      </c>
      <c r="M299" s="37" t="n">
        <v>-22.935</v>
      </c>
      <c r="N299" s="37" t="n">
        <v>22.935</v>
      </c>
      <c r="O299" s="39" t="n"/>
      <c r="P299" s="39" t="n"/>
      <c r="Q299" s="39" t="n"/>
      <c r="R299" s="39" t="n"/>
      <c r="S299" s="39" t="n"/>
      <c r="T299" s="39" t="n"/>
      <c r="U299" s="39" t="n"/>
      <c r="V299" s="39" t="n"/>
      <c r="W299" s="39" t="n"/>
      <c r="X299" s="39" t="n"/>
      <c r="Y299" s="39" t="n"/>
      <c r="Z299" s="39" t="n"/>
      <c r="AA299" s="39" t="n"/>
      <c r="AK299" s="39" t="n"/>
      <c r="AL299" s="37" t="n">
        <v>0</v>
      </c>
      <c r="AM299" s="39" t="n"/>
      <c r="AN299" s="39" t="n"/>
      <c r="AO299" s="39" t="n"/>
      <c r="AP299" s="38">
        <f>AA299+AB299+AC299+AD299</f>
        <v/>
      </c>
      <c r="AQ299" s="38">
        <f>AE299+AF299+AG299+AH299</f>
        <v/>
      </c>
    </row>
    <row r="300">
      <c r="D300" s="9" t="inlineStr">
        <is>
          <t>CFO|deposits in transit</t>
        </is>
      </c>
      <c r="G300" s="39" t="n"/>
      <c r="H300" s="39" t="n"/>
      <c r="I300" s="39" t="n"/>
      <c r="J300" s="39" t="n"/>
      <c r="K300" s="37" t="n">
        <v>36.785</v>
      </c>
      <c r="L300" s="37" t="n">
        <v>-0.452</v>
      </c>
      <c r="M300" s="37" t="n">
        <v>17.398</v>
      </c>
      <c r="N300" s="37" t="n">
        <v>-53.731</v>
      </c>
      <c r="O300" s="39" t="n"/>
      <c r="P300" s="39" t="n"/>
      <c r="Q300" s="39" t="n"/>
      <c r="R300" s="39" t="n"/>
      <c r="S300" s="39" t="n"/>
      <c r="T300" s="39" t="n"/>
      <c r="U300" s="39" t="n"/>
      <c r="V300" s="39" t="n"/>
      <c r="W300" s="39" t="n"/>
      <c r="X300" s="39" t="n"/>
      <c r="Y300" s="39" t="n"/>
      <c r="Z300" s="39" t="n"/>
      <c r="AA300" s="39" t="n"/>
      <c r="AK300" s="39" t="n"/>
      <c r="AL300" s="37" t="n">
        <v>0</v>
      </c>
      <c r="AM300" s="39" t="n"/>
      <c r="AN300" s="39" t="n"/>
      <c r="AO300" s="39" t="n"/>
      <c r="AP300" s="38">
        <f>AA300+AB300+AC300+AD300</f>
        <v/>
      </c>
      <c r="AQ300" s="38">
        <f>AE300+AF300+AG300+AH300</f>
        <v/>
      </c>
    </row>
    <row r="301">
      <c r="D301" s="9" t="inlineStr">
        <is>
          <t>CFO|restructuring stock-based compensation</t>
        </is>
      </c>
      <c r="G301" s="39" t="n"/>
      <c r="H301" s="39" t="n"/>
      <c r="I301" s="39" t="n"/>
      <c r="J301" s="39" t="n"/>
      <c r="K301" s="37" t="n">
        <v>0</v>
      </c>
      <c r="L301" s="37" t="n">
        <v>0</v>
      </c>
      <c r="M301" s="37" t="n">
        <v>0</v>
      </c>
      <c r="N301" s="37" t="n">
        <v>0</v>
      </c>
      <c r="O301" s="37" t="n">
        <v>84.042</v>
      </c>
      <c r="P301" s="37" t="n">
        <v>0</v>
      </c>
      <c r="Q301" s="37" t="n">
        <v>-84.042</v>
      </c>
      <c r="R301" s="37" t="n">
        <v>0</v>
      </c>
      <c r="S301" s="39" t="n"/>
      <c r="T301" s="39" t="n"/>
      <c r="U301" s="39" t="n"/>
      <c r="V301" s="39" t="n"/>
      <c r="W301" s="39" t="n"/>
      <c r="X301" s="39" t="n"/>
      <c r="Y301" s="39" t="n"/>
      <c r="Z301" s="39" t="n"/>
      <c r="AA301" s="39" t="n"/>
      <c r="AK301" s="39" t="n"/>
      <c r="AL301" s="37" t="n">
        <v>0</v>
      </c>
      <c r="AM301" s="37" t="n">
        <v>0</v>
      </c>
      <c r="AN301" s="39" t="n"/>
      <c r="AO301" s="39" t="n"/>
      <c r="AP301" s="38">
        <f>AA301+AB301+AC301+AD301</f>
        <v/>
      </c>
      <c r="AQ301" s="38">
        <f>AE301+AF301+AG301+AH301</f>
        <v/>
      </c>
    </row>
    <row r="302">
      <c r="D302" s="9" t="inlineStr">
        <is>
          <t>CFO|realized loss on crypto futures contract</t>
        </is>
      </c>
      <c r="G302" s="39" t="n"/>
      <c r="H302" s="39" t="n"/>
      <c r="I302" s="39" t="n"/>
      <c r="J302" s="39" t="n"/>
      <c r="K302" s="37" t="n">
        <v>0</v>
      </c>
      <c r="L302" s="37" t="n">
        <v>0</v>
      </c>
      <c r="M302" s="37" t="n">
        <v>0</v>
      </c>
      <c r="N302" s="37" t="n">
        <v>0</v>
      </c>
      <c r="O302" s="37" t="n">
        <v>43.339</v>
      </c>
      <c r="P302" s="37" t="n">
        <v>0</v>
      </c>
      <c r="Q302" s="37" t="n">
        <v>0</v>
      </c>
      <c r="R302" s="37" t="n">
        <v>-43.339</v>
      </c>
      <c r="S302" s="39" t="n"/>
      <c r="T302" s="39" t="n"/>
      <c r="U302" s="39" t="n"/>
      <c r="V302" s="39" t="n"/>
      <c r="W302" s="39" t="n"/>
      <c r="X302" s="39" t="n"/>
      <c r="Y302" s="39" t="n"/>
      <c r="Z302" s="39" t="n"/>
      <c r="AA302" s="39" t="n"/>
      <c r="AK302" s="39" t="n"/>
      <c r="AL302" s="37" t="n">
        <v>0</v>
      </c>
      <c r="AM302" s="37" t="n">
        <v>0</v>
      </c>
      <c r="AN302" s="39" t="n"/>
      <c r="AO302" s="39" t="n"/>
      <c r="AP302" s="38">
        <f>AA302+AB302+AC302+AD302</f>
        <v/>
      </c>
      <c r="AQ302" s="38">
        <f>AE302+AF302+AG302+AH302</f>
        <v/>
      </c>
    </row>
    <row r="303">
      <c r="D303" s="9" t="inlineStr">
        <is>
          <t>CFO|loss on investments</t>
        </is>
      </c>
      <c r="G303" s="39" t="n"/>
      <c r="H303" s="39" t="n"/>
      <c r="I303" s="39" t="n"/>
      <c r="J303" s="39" t="n"/>
      <c r="K303" s="37" t="n">
        <v>0</v>
      </c>
      <c r="L303" s="37" t="n">
        <v>1.83</v>
      </c>
      <c r="M303" s="37" t="n">
        <v>-1.83</v>
      </c>
      <c r="N303" s="37" t="n">
        <v>0</v>
      </c>
      <c r="O303" s="39" t="n"/>
      <c r="P303" s="39" t="n"/>
      <c r="Q303" s="39" t="n"/>
      <c r="R303" s="39" t="n"/>
      <c r="S303" s="39" t="n"/>
      <c r="T303" s="39" t="n"/>
      <c r="U303" s="39" t="n"/>
      <c r="V303" s="39" t="n"/>
      <c r="W303" s="39" t="n"/>
      <c r="X303" s="39" t="n"/>
      <c r="Y303" s="39" t="n"/>
      <c r="Z303" s="39" t="n"/>
      <c r="AA303" s="39" t="n"/>
      <c r="AK303" s="39" t="n"/>
      <c r="AL303" s="37" t="n">
        <v>0</v>
      </c>
      <c r="AM303" s="39" t="n"/>
      <c r="AN303" s="39" t="n"/>
      <c r="AO303" s="39" t="n"/>
      <c r="AP303" s="38">
        <f>AA303+AB303+AC303+AD303</f>
        <v/>
      </c>
      <c r="AQ303" s="38">
        <f>AE303+AF303+AG303+AH303</f>
        <v/>
      </c>
    </row>
    <row r="304">
      <c r="D304" s="9" t="inlineStr">
        <is>
          <t>CFO|gain on debt extinguishment</t>
        </is>
      </c>
      <c r="G304" s="39" t="n"/>
      <c r="H304" s="39" t="n"/>
      <c r="I304" s="39" t="n"/>
      <c r="J304" s="39" t="n"/>
      <c r="K304" s="37" t="n">
        <v>0</v>
      </c>
      <c r="L304" s="37" t="n">
        <v>0</v>
      </c>
      <c r="M304" s="37" t="n">
        <v>0</v>
      </c>
      <c r="N304" s="37" t="n">
        <v>0</v>
      </c>
      <c r="O304" s="37" t="n">
        <v>0</v>
      </c>
      <c r="P304" s="37" t="n">
        <v>0</v>
      </c>
      <c r="Q304" s="37" t="n">
        <v>-99.446</v>
      </c>
      <c r="R304" s="37" t="n">
        <v>-17.937</v>
      </c>
      <c r="S304" s="37" t="n">
        <v>0</v>
      </c>
      <c r="T304" s="37" t="n">
        <v>0</v>
      </c>
      <c r="U304" s="37" t="n">
        <v>0</v>
      </c>
      <c r="V304" s="37" t="n">
        <v>0</v>
      </c>
      <c r="W304" s="37" t="n">
        <v>0</v>
      </c>
      <c r="X304" s="37" t="n">
        <v>0</v>
      </c>
      <c r="Y304" s="37" t="n">
        <v>0</v>
      </c>
      <c r="Z304" s="37" t="n">
        <v>0</v>
      </c>
      <c r="AA304" s="39" t="n"/>
      <c r="AK304" s="39" t="n"/>
      <c r="AL304" s="37" t="n">
        <v>0</v>
      </c>
      <c r="AM304" s="37" t="n">
        <v>-117.383</v>
      </c>
      <c r="AN304" s="37" t="n">
        <v>0</v>
      </c>
      <c r="AO304" s="37" t="n">
        <v>0</v>
      </c>
      <c r="AP304" s="38">
        <f>AA304+AB304+AC304+AD304</f>
        <v/>
      </c>
      <c r="AQ304" s="38">
        <f>AE304+AF304+AG304+AH304</f>
        <v/>
      </c>
    </row>
    <row r="305">
      <c r="D305" s="9" t="inlineStr">
        <is>
          <t>CFO|other operating activities</t>
        </is>
      </c>
      <c r="G305" s="39" t="n"/>
      <c r="H305" s="39" t="n"/>
      <c r="I305" s="39" t="n"/>
      <c r="J305" s="39" t="n"/>
      <c r="K305" s="37" t="n">
        <v>0</v>
      </c>
      <c r="L305" s="37" t="n">
        <v>0</v>
      </c>
      <c r="M305" s="37" t="n">
        <v>0</v>
      </c>
      <c r="N305" s="37" t="n">
        <v>0.883</v>
      </c>
      <c r="O305" s="37" t="n">
        <v>-18.327</v>
      </c>
      <c r="P305" s="37" t="n">
        <v>46.953</v>
      </c>
      <c r="Q305" s="37" t="n">
        <v>-30.79</v>
      </c>
      <c r="R305" s="37" t="n">
        <v>99.504</v>
      </c>
      <c r="S305" s="37" t="n">
        <v>-22.163</v>
      </c>
      <c r="T305" s="37" t="n">
        <v>54.945</v>
      </c>
      <c r="U305" s="37" t="n">
        <v>-1.037</v>
      </c>
      <c r="V305" s="37" t="n">
        <v>-20.409</v>
      </c>
      <c r="W305" s="37" t="n">
        <v>77.629</v>
      </c>
      <c r="X305" s="37" t="n">
        <v>-29.047</v>
      </c>
      <c r="Y305" s="37" t="n">
        <v>-41.752</v>
      </c>
      <c r="Z305" s="37" t="n">
        <v>55.416</v>
      </c>
      <c r="AA305" s="37" t="n">
        <v>23.48</v>
      </c>
      <c r="AB305" s="37" t="n">
        <v>0</v>
      </c>
      <c r="AC305" s="37" t="n">
        <v>0</v>
      </c>
      <c r="AD305" s="37" t="n">
        <v>0</v>
      </c>
      <c r="AE305" s="37" t="n">
        <v>0</v>
      </c>
      <c r="AF305" s="37" t="n">
        <v>0</v>
      </c>
      <c r="AG305" s="37" t="n">
        <v>0</v>
      </c>
      <c r="AH305" s="37" t="n">
        <v>0</v>
      </c>
      <c r="AI305" s="37" t="n">
        <v>0</v>
      </c>
      <c r="AK305" s="39" t="n"/>
      <c r="AL305" s="37" t="n">
        <v>0.883</v>
      </c>
      <c r="AM305" s="37" t="n">
        <v>97.34</v>
      </c>
      <c r="AN305" s="37" t="n">
        <v>11.336</v>
      </c>
      <c r="AO305" s="37" t="n">
        <v>62.246</v>
      </c>
      <c r="AP305" s="38">
        <f>AA305+AB305+AC305+AD305</f>
        <v/>
      </c>
      <c r="AQ305" s="38">
        <f>AE305+AF305+AG305+AH305</f>
        <v/>
      </c>
      <c r="AR305" s="37" t="n">
        <v>0</v>
      </c>
      <c r="AS305" s="37" t="n">
        <v>0</v>
      </c>
      <c r="AT305" s="37" t="n">
        <v>0</v>
      </c>
    </row>
    <row r="306">
      <c r="D306" s="9" t="inlineStr">
        <is>
          <t>CFO|net changes in operating assets and liabilities</t>
        </is>
      </c>
      <c r="G306" s="39" t="n"/>
      <c r="H306" s="39" t="n"/>
      <c r="I306" s="39" t="n"/>
      <c r="J306" s="39" t="n"/>
      <c r="K306" s="37" t="n">
        <v>0</v>
      </c>
      <c r="L306" s="37" t="n">
        <v>0</v>
      </c>
      <c r="M306" s="37" t="n">
        <v>0</v>
      </c>
      <c r="N306" s="37" t="n">
        <v>-1031.448</v>
      </c>
      <c r="O306" s="37" t="n">
        <v>315.327</v>
      </c>
      <c r="P306" s="37" t="n">
        <v>11.517</v>
      </c>
      <c r="Q306" s="37" t="n">
        <v>187.706</v>
      </c>
      <c r="R306" s="37" t="n">
        <v>-188.344</v>
      </c>
      <c r="S306" s="37" t="n">
        <v>-474.002</v>
      </c>
      <c r="T306" s="37" t="n">
        <v>-93.63200000000001</v>
      </c>
      <c r="U306" s="37" t="n">
        <v>245.018</v>
      </c>
      <c r="V306" s="37" t="n">
        <v>322.616</v>
      </c>
      <c r="W306" s="37" t="n">
        <v>-1126.502</v>
      </c>
      <c r="X306" s="37" t="n">
        <v>90.252</v>
      </c>
      <c r="Y306" s="37" t="n">
        <v>-1474.596</v>
      </c>
      <c r="Z306" s="37" t="n">
        <v>2510.846</v>
      </c>
      <c r="AA306" s="39" t="n"/>
      <c r="AB306" s="37" t="n">
        <v>0</v>
      </c>
      <c r="AC306" s="37" t="n">
        <v>0</v>
      </c>
      <c r="AD306" s="37" t="n">
        <v>0</v>
      </c>
      <c r="AE306" s="37" t="n">
        <v>0</v>
      </c>
      <c r="AF306" s="37" t="n">
        <v>0</v>
      </c>
      <c r="AG306" s="37" t="n">
        <v>0</v>
      </c>
      <c r="AH306" s="37" t="n">
        <v>0</v>
      </c>
      <c r="AI306" s="37" t="n">
        <v>0</v>
      </c>
      <c r="AK306" s="39" t="n"/>
      <c r="AL306" s="37" t="n">
        <v>-1031.448</v>
      </c>
      <c r="AM306" s="37" t="n">
        <v>326.206</v>
      </c>
      <c r="AN306" s="37" t="n">
        <v>0</v>
      </c>
      <c r="AO306" s="37" t="n">
        <v>0</v>
      </c>
      <c r="AP306" s="38">
        <f>AA306+AB306+AC306+AD306</f>
        <v/>
      </c>
      <c r="AQ306" s="38">
        <f>AE306+AF306+AG306+AH306</f>
        <v/>
      </c>
      <c r="AR306" s="37" t="n">
        <v>0</v>
      </c>
      <c r="AS306" s="37" t="n">
        <v>0</v>
      </c>
      <c r="AT306" s="37" t="n">
        <v>0</v>
      </c>
    </row>
    <row r="307">
      <c r="D307" s="9" t="inlineStr">
        <is>
          <t>CFO|fair value gains on crypto assets borrowed and borrowings</t>
        </is>
      </c>
      <c r="G307" s="39" t="n"/>
      <c r="H307" s="39" t="n"/>
      <c r="I307" s="39" t="n"/>
      <c r="J307" s="39" t="n"/>
      <c r="K307" s="39" t="n"/>
      <c r="L307" s="39" t="n"/>
      <c r="M307" s="39" t="n"/>
      <c r="N307" s="39" t="n"/>
      <c r="O307" s="37" t="n">
        <v>-3.199</v>
      </c>
      <c r="P307" s="37" t="n">
        <v>3.199</v>
      </c>
      <c r="Q307" s="37" t="n">
        <v>0</v>
      </c>
      <c r="R307" s="37" t="n">
        <v>0</v>
      </c>
      <c r="S307" s="39" t="n"/>
      <c r="T307" s="39" t="n"/>
      <c r="U307" s="39" t="n"/>
      <c r="V307" s="39" t="n"/>
      <c r="W307" s="39" t="n"/>
      <c r="X307" s="39" t="n"/>
      <c r="Y307" s="39" t="n"/>
      <c r="Z307" s="39" t="n"/>
      <c r="AA307" s="39" t="n"/>
      <c r="AK307" s="39" t="n"/>
      <c r="AL307" s="39" t="n"/>
      <c r="AM307" s="37" t="n">
        <v>0</v>
      </c>
      <c r="AN307" s="39" t="n"/>
      <c r="AO307" s="39" t="n"/>
      <c r="AP307" s="38">
        <f>AA307+AB307+AC307+AD307</f>
        <v/>
      </c>
      <c r="AQ307" s="38">
        <f>AE307+AF307+AG307+AH307</f>
        <v/>
      </c>
    </row>
    <row r="308">
      <c r="D308" s="9" t="inlineStr">
        <is>
          <t>CFO|gains on crypto assets held as investments and operations</t>
        </is>
      </c>
      <c r="G308" s="39" t="n"/>
      <c r="H308" s="39" t="n"/>
      <c r="I308" s="39" t="n"/>
      <c r="J308" s="39" t="n"/>
      <c r="K308" s="39" t="n"/>
      <c r="L308" s="39" t="n"/>
      <c r="M308" s="39" t="n"/>
      <c r="N308" s="39" t="n"/>
      <c r="O308" s="37" t="n">
        <v>-84.685</v>
      </c>
      <c r="P308" s="37" t="n">
        <v>84.685</v>
      </c>
      <c r="Q308" s="37" t="n">
        <v>0</v>
      </c>
      <c r="R308" s="37" t="n">
        <v>0</v>
      </c>
      <c r="S308" s="39" t="n"/>
      <c r="T308" s="39" t="n"/>
      <c r="U308" s="39" t="n"/>
      <c r="V308" s="39" t="n"/>
      <c r="W308" s="39" t="n"/>
      <c r="X308" s="39" t="n"/>
      <c r="Y308" s="39" t="n"/>
      <c r="Z308" s="39" t="n"/>
      <c r="AA308" s="39" t="n"/>
      <c r="AK308" s="39" t="n"/>
      <c r="AL308" s="39" t="n"/>
      <c r="AM308" s="37" t="n">
        <v>0</v>
      </c>
      <c r="AN308" s="39" t="n"/>
      <c r="AO308" s="39" t="n"/>
      <c r="AP308" s="38">
        <f>AA308+AB308+AC308+AD308</f>
        <v/>
      </c>
      <c r="AQ308" s="38">
        <f>AE308+AF308+AG308+AH308</f>
        <v/>
      </c>
    </row>
    <row r="309">
      <c r="D309" s="9" t="inlineStr">
        <is>
          <t>CFO|crypto asset impairment expense (prior to asu 2023-08)</t>
        </is>
      </c>
      <c r="G309" s="39" t="n"/>
      <c r="H309" s="39" t="n"/>
      <c r="I309" s="39" t="n"/>
      <c r="J309" s="39" t="n"/>
      <c r="K309" s="39" t="n"/>
      <c r="L309" s="39" t="n"/>
      <c r="M309" s="39" t="n"/>
      <c r="N309" s="39" t="n"/>
      <c r="O309" s="37" t="n">
        <v>28.935</v>
      </c>
      <c r="P309" s="37" t="n">
        <v>25.398</v>
      </c>
      <c r="Q309" s="37" t="n">
        <v>22.818</v>
      </c>
      <c r="R309" s="37" t="n">
        <v>19.632</v>
      </c>
      <c r="S309" s="39" t="n"/>
      <c r="T309" s="39" t="n"/>
      <c r="U309" s="39" t="n"/>
      <c r="V309" s="39" t="n"/>
      <c r="W309" s="39" t="n"/>
      <c r="X309" s="39" t="n"/>
      <c r="Y309" s="39" t="n"/>
      <c r="Z309" s="39" t="n"/>
      <c r="AA309" s="39" t="n"/>
      <c r="AK309" s="39" t="n"/>
      <c r="AL309" s="39" t="n"/>
      <c r="AM309" s="37" t="n">
        <v>96.783</v>
      </c>
      <c r="AN309" s="39" t="n"/>
      <c r="AO309" s="39" t="n"/>
      <c r="AP309" s="38">
        <f>AA309+AB309+AC309+AD309</f>
        <v/>
      </c>
      <c r="AQ309" s="38">
        <f>AE309+AF309+AG309+AH309</f>
        <v/>
      </c>
    </row>
    <row r="310">
      <c r="D310" s="9" t="inlineStr">
        <is>
          <t>CFO|gains on crypto assets held for investment and operations, net</t>
        </is>
      </c>
      <c r="G310" s="39" t="n"/>
      <c r="H310" s="39" t="n"/>
      <c r="I310" s="39" t="n"/>
      <c r="J310" s="39" t="n"/>
      <c r="K310" s="39" t="n"/>
      <c r="L310" s="39" t="n"/>
      <c r="M310" s="39" t="n"/>
      <c r="N310" s="39" t="n"/>
      <c r="O310" s="37" t="n">
        <v>0</v>
      </c>
      <c r="P310" s="37" t="n">
        <v>-95.39</v>
      </c>
      <c r="Q310" s="37" t="n">
        <v>95.39</v>
      </c>
      <c r="R310" s="37" t="n">
        <v>0</v>
      </c>
      <c r="S310" s="39" t="n"/>
      <c r="T310" s="39" t="n"/>
      <c r="U310" s="39" t="n"/>
      <c r="V310" s="39" t="n"/>
      <c r="W310" s="39" t="n"/>
      <c r="X310" s="39" t="n"/>
      <c r="Y310" s="39" t="n"/>
      <c r="Z310" s="39" t="n"/>
      <c r="AA310" s="39" t="n"/>
      <c r="AK310" s="39" t="n"/>
      <c r="AL310" s="39" t="n"/>
      <c r="AM310" s="37" t="n">
        <v>0</v>
      </c>
      <c r="AN310" s="39" t="n"/>
      <c r="AO310" s="39" t="n"/>
      <c r="AP310" s="38">
        <f>AA310+AB310+AC310+AD310</f>
        <v/>
      </c>
      <c r="AQ310" s="38">
        <f>AE310+AF310+AG310+AH310</f>
        <v/>
      </c>
    </row>
    <row r="311">
      <c r="D311" s="9" t="inlineStr">
        <is>
          <t>CFO|gains on crypto assets borrowed and borrowings, net</t>
        </is>
      </c>
      <c r="G311" s="39" t="n"/>
      <c r="H311" s="39" t="n"/>
      <c r="I311" s="39" t="n"/>
      <c r="J311" s="39" t="n"/>
      <c r="K311" s="39" t="n"/>
      <c r="L311" s="39" t="n"/>
      <c r="M311" s="39" t="n"/>
      <c r="N311" s="39" t="n"/>
      <c r="O311" s="37" t="n">
        <v>0</v>
      </c>
      <c r="P311" s="37" t="n">
        <v>-13.93</v>
      </c>
      <c r="Q311" s="37" t="n">
        <v>13.93</v>
      </c>
      <c r="R311" s="37" t="n">
        <v>0</v>
      </c>
      <c r="S311" s="39" t="n"/>
      <c r="T311" s="39" t="n"/>
      <c r="U311" s="39" t="n"/>
      <c r="V311" s="39" t="n"/>
      <c r="W311" s="39" t="n"/>
      <c r="X311" s="39" t="n"/>
      <c r="Y311" s="39" t="n"/>
      <c r="Z311" s="39" t="n"/>
      <c r="AA311" s="39" t="n"/>
      <c r="AK311" s="39" t="n"/>
      <c r="AL311" s="39" t="n"/>
      <c r="AM311" s="37" t="n">
        <v>0</v>
      </c>
      <c r="AN311" s="39" t="n"/>
      <c r="AO311" s="39" t="n"/>
      <c r="AP311" s="38">
        <f>AA311+AB311+AC311+AD311</f>
        <v/>
      </c>
      <c r="AQ311" s="38">
        <f>AE311+AF311+AG311+AH311</f>
        <v/>
      </c>
    </row>
    <row r="312">
      <c r="D312" s="9" t="inlineStr">
        <is>
          <t>CFO|crypto assets received as revenue (prior to asu 2023-08)</t>
        </is>
      </c>
      <c r="G312" s="39" t="n"/>
      <c r="H312" s="39" t="n"/>
      <c r="I312" s="39" t="n"/>
      <c r="J312" s="39" t="n"/>
      <c r="K312" s="39" t="n"/>
      <c r="L312" s="39" t="n"/>
      <c r="M312" s="39" t="n"/>
      <c r="N312" s="39" t="n"/>
      <c r="O312" s="37" t="n">
        <v>0</v>
      </c>
      <c r="P312" s="37" t="n">
        <v>-211.923</v>
      </c>
      <c r="Q312" s="37" t="n">
        <v>-87.381</v>
      </c>
      <c r="R312" s="37" t="n">
        <v>-161.574</v>
      </c>
      <c r="S312" s="39" t="n"/>
      <c r="T312" s="39" t="n"/>
      <c r="U312" s="39" t="n"/>
      <c r="V312" s="39" t="n"/>
      <c r="W312" s="39" t="n"/>
      <c r="X312" s="39" t="n"/>
      <c r="Y312" s="39" t="n"/>
      <c r="Z312" s="39" t="n"/>
      <c r="AA312" s="39" t="n"/>
      <c r="AK312" s="39" t="n"/>
      <c r="AL312" s="39" t="n"/>
      <c r="AM312" s="37" t="n">
        <v>-460.878</v>
      </c>
      <c r="AN312" s="39" t="n"/>
      <c r="AO312" s="39" t="n"/>
      <c r="AP312" s="38">
        <f>AA312+AB312+AC312+AD312</f>
        <v/>
      </c>
      <c r="AQ312" s="38">
        <f>AE312+AF312+AG312+AH312</f>
        <v/>
      </c>
    </row>
    <row r="313">
      <c r="D313" s="9" t="inlineStr">
        <is>
          <t>CFO|crypto asset payments for expenses (prior to asu 2023-08)</t>
        </is>
      </c>
      <c r="G313" s="39" t="n"/>
      <c r="H313" s="39" t="n"/>
      <c r="I313" s="39" t="n"/>
      <c r="J313" s="39" t="n"/>
      <c r="K313" s="39" t="n"/>
      <c r="L313" s="39" t="n"/>
      <c r="M313" s="39" t="n"/>
      <c r="N313" s="39" t="n"/>
      <c r="O313" s="37" t="n">
        <v>0</v>
      </c>
      <c r="P313" s="37" t="n">
        <v>135.002</v>
      </c>
      <c r="Q313" s="37" t="n">
        <v>50.147</v>
      </c>
      <c r="R313" s="37" t="n">
        <v>113.106</v>
      </c>
      <c r="S313" s="39" t="n"/>
      <c r="T313" s="39" t="n"/>
      <c r="U313" s="39" t="n"/>
      <c r="V313" s="39" t="n"/>
      <c r="W313" s="39" t="n"/>
      <c r="X313" s="39" t="n"/>
      <c r="Y313" s="39" t="n"/>
      <c r="Z313" s="39" t="n"/>
      <c r="AA313" s="39" t="n"/>
      <c r="AK313" s="39" t="n"/>
      <c r="AL313" s="39" t="n"/>
      <c r="AM313" s="37" t="n">
        <v>298.255</v>
      </c>
      <c r="AN313" s="39" t="n"/>
      <c r="AO313" s="39" t="n"/>
      <c r="AP313" s="38">
        <f>AA313+AB313+AC313+AD313</f>
        <v/>
      </c>
      <c r="AQ313" s="38">
        <f>AE313+AF313+AG313+AH313</f>
        <v/>
      </c>
    </row>
    <row r="314">
      <c r="D314" s="9" t="inlineStr">
        <is>
          <t>CFO|gains_losses on crypto assets held for operations, net</t>
        </is>
      </c>
      <c r="G314" s="39" t="n"/>
      <c r="H314" s="39" t="n"/>
      <c r="I314" s="39" t="n"/>
      <c r="J314" s="39" t="n"/>
      <c r="K314" s="39" t="n"/>
      <c r="L314" s="39" t="n"/>
      <c r="M314" s="39" t="n"/>
      <c r="N314" s="39" t="n"/>
      <c r="O314" s="37" t="n">
        <v>0</v>
      </c>
      <c r="P314" s="37" t="n">
        <v>0</v>
      </c>
      <c r="Q314" s="37" t="n">
        <v>0</v>
      </c>
      <c r="R314" s="37" t="n">
        <v>0</v>
      </c>
      <c r="S314" s="37" t="n">
        <v>-86.358</v>
      </c>
      <c r="T314" s="37" t="n">
        <v>31.016</v>
      </c>
      <c r="U314" s="37" t="n">
        <v>-0.142</v>
      </c>
      <c r="V314" s="37" t="n">
        <v>-16.241</v>
      </c>
      <c r="W314" s="37" t="n">
        <v>34.365</v>
      </c>
      <c r="X314" s="37" t="n">
        <v>-8.702</v>
      </c>
      <c r="Y314" s="37" t="n">
        <v>-35.74</v>
      </c>
      <c r="Z314" s="37" t="n">
        <v>30.781</v>
      </c>
      <c r="AA314" s="37" t="n">
        <v>35.151</v>
      </c>
      <c r="AB314" s="37" t="n">
        <v>0</v>
      </c>
      <c r="AC314" s="37" t="n">
        <v>0</v>
      </c>
      <c r="AD314" s="37" t="n">
        <v>0</v>
      </c>
      <c r="AE314" s="37" t="n">
        <v>0</v>
      </c>
      <c r="AF314" s="37" t="n">
        <v>0</v>
      </c>
      <c r="AG314" s="37" t="n">
        <v>0</v>
      </c>
      <c r="AH314" s="37" t="n">
        <v>0</v>
      </c>
      <c r="AI314" s="37" t="n">
        <v>0</v>
      </c>
      <c r="AK314" s="39" t="n"/>
      <c r="AL314" s="39" t="n"/>
      <c r="AM314" s="37" t="n">
        <v>0</v>
      </c>
      <c r="AN314" s="37" t="n">
        <v>-71.72499999999999</v>
      </c>
      <c r="AO314" s="37" t="n">
        <v>20.704</v>
      </c>
      <c r="AP314" s="38">
        <f>AA314+AB314+AC314+AD314</f>
        <v/>
      </c>
      <c r="AQ314" s="38">
        <f>AE314+AF314+AG314+AH314</f>
        <v/>
      </c>
      <c r="AR314" s="37" t="n">
        <v>0</v>
      </c>
      <c r="AS314" s="37" t="n">
        <v>0</v>
      </c>
      <c r="AT314" s="37" t="n">
        <v>0</v>
      </c>
    </row>
    <row r="315">
      <c r="D315" s="9" t="inlineStr">
        <is>
          <t>CFO|gains_losses on crypto assets held for investment, net</t>
        </is>
      </c>
      <c r="G315" s="39" t="n"/>
      <c r="H315" s="39" t="n"/>
      <c r="I315" s="39" t="n"/>
      <c r="J315" s="39" t="n"/>
      <c r="K315" s="39" t="n"/>
      <c r="L315" s="39" t="n"/>
      <c r="M315" s="39" t="n"/>
      <c r="N315" s="39" t="n"/>
      <c r="O315" s="37" t="n">
        <v>0</v>
      </c>
      <c r="P315" s="37" t="n">
        <v>0</v>
      </c>
      <c r="Q315" s="37" t="n">
        <v>0</v>
      </c>
      <c r="R315" s="37" t="n">
        <v>0</v>
      </c>
      <c r="S315" s="37" t="n">
        <v>-650.429</v>
      </c>
      <c r="T315" s="37" t="n">
        <v>319.02</v>
      </c>
      <c r="U315" s="37" t="n">
        <v>120.507</v>
      </c>
      <c r="V315" s="37" t="n">
        <v>-476.153</v>
      </c>
      <c r="W315" s="37" t="n">
        <v>596.651</v>
      </c>
      <c r="X315" s="37" t="n">
        <v>-362.053</v>
      </c>
      <c r="Y315" s="37" t="n">
        <v>-423.903</v>
      </c>
      <c r="Z315" s="37" t="n">
        <v>718.162</v>
      </c>
      <c r="AA315" s="37" t="n">
        <v>482.356</v>
      </c>
      <c r="AB315" s="37" t="n">
        <v>0</v>
      </c>
      <c r="AC315" s="37" t="n">
        <v>0</v>
      </c>
      <c r="AD315" s="37" t="n">
        <v>0</v>
      </c>
      <c r="AE315" s="37" t="n">
        <v>0</v>
      </c>
      <c r="AF315" s="37" t="n">
        <v>0</v>
      </c>
      <c r="AG315" s="37" t="n">
        <v>0</v>
      </c>
      <c r="AH315" s="37" t="n">
        <v>0</v>
      </c>
      <c r="AI315" s="37" t="n">
        <v>0</v>
      </c>
      <c r="AK315" s="39" t="n"/>
      <c r="AL315" s="39" t="n"/>
      <c r="AM315" s="37" t="n">
        <v>0</v>
      </c>
      <c r="AN315" s="37" t="n">
        <v>-687.0549999999999</v>
      </c>
      <c r="AO315" s="37" t="n">
        <v>528.857</v>
      </c>
      <c r="AP315" s="38">
        <f>AA315+AB315+AC315+AD315</f>
        <v/>
      </c>
      <c r="AQ315" s="38">
        <f>AE315+AF315+AG315+AH315</f>
        <v/>
      </c>
      <c r="AR315" s="37" t="n">
        <v>0</v>
      </c>
      <c r="AS315" s="37" t="n">
        <v>0</v>
      </c>
      <c r="AT315" s="37" t="n">
        <v>0</v>
      </c>
    </row>
    <row r="316">
      <c r="D316" s="9" t="inlineStr">
        <is>
          <t>CFO|stock-based compensation recognized in relation to restructuring</t>
        </is>
      </c>
      <c r="G316" s="39" t="n"/>
      <c r="H316" s="39" t="n"/>
      <c r="I316" s="39" t="n"/>
      <c r="J316" s="39" t="n"/>
      <c r="K316" s="39" t="n"/>
      <c r="L316" s="39" t="n"/>
      <c r="M316" s="39" t="n"/>
      <c r="N316" s="39" t="n"/>
      <c r="O316" s="37" t="n">
        <v>0</v>
      </c>
      <c r="P316" s="37" t="n">
        <v>0</v>
      </c>
      <c r="Q316" s="37" t="n">
        <v>84.042</v>
      </c>
      <c r="R316" s="37" t="n">
        <v>-84.042</v>
      </c>
      <c r="S316" s="39" t="n"/>
      <c r="T316" s="39" t="n"/>
      <c r="U316" s="39" t="n"/>
      <c r="V316" s="39" t="n"/>
      <c r="W316" s="39" t="n"/>
      <c r="X316" s="39" t="n"/>
      <c r="Y316" s="39" t="n"/>
      <c r="Z316" s="39" t="n"/>
      <c r="AA316" s="39" t="n"/>
      <c r="AK316" s="39" t="n"/>
      <c r="AL316" s="39" t="n"/>
      <c r="AM316" s="37" t="n">
        <v>0</v>
      </c>
      <c r="AN316" s="39" t="n"/>
      <c r="AO316" s="39" t="n"/>
      <c r="AP316" s="38">
        <f>AA316+AB316+AC316+AD316</f>
        <v/>
      </c>
      <c r="AQ316" s="38">
        <f>AE316+AF316+AG316+AH316</f>
        <v/>
      </c>
    </row>
    <row r="317">
      <c r="D317" s="9" t="inlineStr">
        <is>
          <t>CFO|gains on crypto assets held, net (prior to asu 2023-08)</t>
        </is>
      </c>
      <c r="G317" s="39" t="n"/>
      <c r="H317" s="39" t="n"/>
      <c r="I317" s="39" t="n"/>
      <c r="J317" s="39" t="n"/>
      <c r="K317" s="39" t="n"/>
      <c r="L317" s="39" t="n"/>
      <c r="M317" s="39" t="n"/>
      <c r="N317" s="39" t="n"/>
      <c r="O317" s="37" t="n">
        <v>0</v>
      </c>
      <c r="P317" s="37" t="n">
        <v>0</v>
      </c>
      <c r="Q317" s="37" t="n">
        <v>-110.61</v>
      </c>
      <c r="R317" s="37" t="n">
        <v>-34.984</v>
      </c>
      <c r="S317" s="39" t="n"/>
      <c r="T317" s="39" t="n"/>
      <c r="U317" s="39" t="n"/>
      <c r="V317" s="39" t="n"/>
      <c r="W317" s="39" t="n"/>
      <c r="X317" s="39" t="n"/>
      <c r="Y317" s="39" t="n"/>
      <c r="Z317" s="39" t="n"/>
      <c r="AA317" s="39" t="n"/>
      <c r="AK317" s="39" t="n"/>
      <c r="AL317" s="39" t="n"/>
      <c r="AM317" s="37" t="n">
        <v>-145.594</v>
      </c>
      <c r="AN317" s="39" t="n"/>
      <c r="AO317" s="39" t="n"/>
      <c r="AP317" s="38">
        <f>AA317+AB317+AC317+AD317</f>
        <v/>
      </c>
      <c r="AQ317" s="38">
        <f>AE317+AF317+AG317+AH317</f>
        <v/>
      </c>
    </row>
    <row r="318">
      <c r="D318" s="9" t="inlineStr">
        <is>
          <t>CFO|gains_losses on strategic investments, net</t>
        </is>
      </c>
      <c r="G318" s="39" t="n"/>
      <c r="H318" s="39" t="n"/>
      <c r="I318" s="39" t="n"/>
      <c r="J318" s="39" t="n"/>
      <c r="K318" s="39" t="n"/>
      <c r="L318" s="39" t="n"/>
      <c r="M318" s="39" t="n"/>
      <c r="N318" s="39" t="n"/>
      <c r="O318" s="39" t="n"/>
      <c r="P318" s="39" t="n"/>
      <c r="Q318" s="39" t="n"/>
      <c r="R318" s="39" t="n"/>
      <c r="S318" s="37" t="n">
        <v>0</v>
      </c>
      <c r="T318" s="37" t="n">
        <v>14.663</v>
      </c>
      <c r="U318" s="37" t="n">
        <v>-14.663</v>
      </c>
      <c r="V318" s="37" t="n">
        <v>0</v>
      </c>
      <c r="W318" s="37" t="n">
        <v>0</v>
      </c>
      <c r="X318" s="37" t="n">
        <v>-1475.448</v>
      </c>
      <c r="Y318" s="37" t="n">
        <v>1475.448</v>
      </c>
      <c r="Z318" s="37" t="n">
        <v>0</v>
      </c>
      <c r="AA318" s="39" t="n"/>
      <c r="AB318" s="37" t="n">
        <v>0</v>
      </c>
      <c r="AC318" s="37" t="n">
        <v>0</v>
      </c>
      <c r="AD318" s="37" t="n">
        <v>0</v>
      </c>
      <c r="AE318" s="37" t="n">
        <v>0</v>
      </c>
      <c r="AF318" s="37" t="n">
        <v>0</v>
      </c>
      <c r="AG318" s="37" t="n">
        <v>0</v>
      </c>
      <c r="AH318" s="37" t="n">
        <v>0</v>
      </c>
      <c r="AI318" s="37" t="n">
        <v>0</v>
      </c>
      <c r="AK318" s="39" t="n"/>
      <c r="AL318" s="39" t="n"/>
      <c r="AM318" s="39" t="n"/>
      <c r="AN318" s="37" t="n">
        <v>0</v>
      </c>
      <c r="AO318" s="37" t="n">
        <v>0</v>
      </c>
      <c r="AP318" s="38">
        <f>AA318+AB318+AC318+AD318</f>
        <v/>
      </c>
      <c r="AQ318" s="38">
        <f>AE318+AF318+AG318+AH318</f>
        <v/>
      </c>
      <c r="AR318" s="37" t="n">
        <v>0</v>
      </c>
      <c r="AS318" s="37" t="n">
        <v>0</v>
      </c>
      <c r="AT318" s="37" t="n">
        <v>0</v>
      </c>
    </row>
    <row r="319">
      <c r="D319" s="9" t="inlineStr">
        <is>
          <t>CFO|gains on crypto assets held, net</t>
        </is>
      </c>
      <c r="G319" s="39" t="n"/>
      <c r="H319" s="39" t="n"/>
      <c r="I319" s="39" t="n"/>
      <c r="J319" s="39" t="n"/>
      <c r="K319" s="39" t="n"/>
      <c r="L319" s="39" t="n"/>
      <c r="M319" s="39" t="n"/>
      <c r="N319" s="39" t="n"/>
      <c r="O319" s="39" t="n"/>
      <c r="P319" s="39" t="n"/>
      <c r="Q319" s="39" t="n"/>
      <c r="R319" s="39" t="n"/>
      <c r="S319" s="37" t="n">
        <v>0</v>
      </c>
      <c r="T319" s="37" t="n">
        <v>0</v>
      </c>
      <c r="U319" s="37" t="n">
        <v>0</v>
      </c>
      <c r="V319" s="37" t="n">
        <v>0</v>
      </c>
      <c r="W319" s="37" t="n">
        <v>0</v>
      </c>
      <c r="X319" s="37" t="n">
        <v>0</v>
      </c>
      <c r="Y319" s="37" t="n">
        <v>0</v>
      </c>
      <c r="Z319" s="37" t="n">
        <v>0</v>
      </c>
      <c r="AA319" s="39" t="n"/>
      <c r="AK319" s="39" t="n"/>
      <c r="AL319" s="39" t="n"/>
      <c r="AM319" s="39" t="n"/>
      <c r="AN319" s="37" t="n">
        <v>0</v>
      </c>
      <c r="AO319" s="37" t="n">
        <v>0</v>
      </c>
      <c r="AP319" s="38">
        <f>AA319+AB319+AC319+AD319</f>
        <v/>
      </c>
      <c r="AQ319" s="38">
        <f>AE319+AF319+AG319+AH319</f>
        <v/>
      </c>
    </row>
    <row r="320">
      <c r="D320" s="9" t="inlineStr">
        <is>
          <t>CFO|accounts receivable, net</t>
        </is>
      </c>
      <c r="G320" s="39" t="n"/>
      <c r="H320" s="39" t="n"/>
      <c r="I320" s="39" t="n"/>
      <c r="J320" s="39" t="n"/>
      <c r="K320" s="39" t="n"/>
      <c r="L320" s="39" t="n"/>
      <c r="M320" s="39" t="n"/>
      <c r="N320" s="39" t="n"/>
      <c r="O320" s="39" t="n"/>
      <c r="P320" s="39" t="n"/>
      <c r="Q320" s="39" t="n"/>
      <c r="R320" s="39" t="n"/>
      <c r="S320" s="37" t="n">
        <v>0</v>
      </c>
      <c r="T320" s="37" t="n">
        <v>0</v>
      </c>
      <c r="U320" s="37" t="n">
        <v>0</v>
      </c>
      <c r="V320" s="37" t="n">
        <v>-100.568</v>
      </c>
      <c r="W320" s="37" t="n">
        <v>0</v>
      </c>
      <c r="X320" s="37" t="n">
        <v>0</v>
      </c>
      <c r="Y320" s="37" t="n">
        <v>0</v>
      </c>
      <c r="Z320" s="37" t="n">
        <v>-1.983</v>
      </c>
      <c r="AA320" s="39" t="n"/>
      <c r="AB320" s="37" t="n">
        <v>0</v>
      </c>
      <c r="AC320" s="37" t="n">
        <v>0</v>
      </c>
      <c r="AD320" s="37" t="n">
        <v>0</v>
      </c>
      <c r="AE320" s="37" t="n">
        <v>0</v>
      </c>
      <c r="AF320" s="37" t="n">
        <v>0</v>
      </c>
      <c r="AG320" s="37" t="n">
        <v>0</v>
      </c>
      <c r="AH320" s="37" t="n">
        <v>0</v>
      </c>
      <c r="AI320" s="37" t="n">
        <v>0</v>
      </c>
      <c r="AK320" s="39" t="n"/>
      <c r="AL320" s="39" t="n"/>
      <c r="AM320" s="39" t="n"/>
      <c r="AN320" s="37" t="n">
        <v>-100.568</v>
      </c>
      <c r="AO320" s="37" t="n">
        <v>-1.983</v>
      </c>
      <c r="AP320" s="38">
        <f>AA320+AB320+AC320+AD320</f>
        <v/>
      </c>
      <c r="AQ320" s="38">
        <f>AE320+AF320+AG320+AH320</f>
        <v/>
      </c>
      <c r="AR320" s="37" t="n">
        <v>0</v>
      </c>
      <c r="AS320" s="37" t="n">
        <v>0</v>
      </c>
      <c r="AT320" s="37" t="n">
        <v>0</v>
      </c>
    </row>
    <row r="321">
      <c r="D321" s="9" t="inlineStr">
        <is>
          <t>CFO|customer custodial funds in transit</t>
        </is>
      </c>
      <c r="G321" s="39" t="n"/>
      <c r="H321" s="39" t="n"/>
      <c r="I321" s="39" t="n"/>
      <c r="J321" s="39" t="n"/>
      <c r="K321" s="39" t="n"/>
      <c r="L321" s="39" t="n"/>
      <c r="M321" s="39" t="n"/>
      <c r="N321" s="39" t="n"/>
      <c r="O321" s="39" t="n"/>
      <c r="P321" s="39" t="n"/>
      <c r="Q321" s="39" t="n"/>
      <c r="R321" s="39" t="n"/>
      <c r="S321" s="37" t="n">
        <v>0</v>
      </c>
      <c r="T321" s="37" t="n">
        <v>0</v>
      </c>
      <c r="U321" s="37" t="n">
        <v>0</v>
      </c>
      <c r="V321" s="37" t="n">
        <v>46.829</v>
      </c>
      <c r="W321" s="37" t="n">
        <v>0</v>
      </c>
      <c r="X321" s="37" t="n">
        <v>0</v>
      </c>
      <c r="Y321" s="37" t="n">
        <v>0</v>
      </c>
      <c r="Z321" s="37" t="n">
        <v>57.152</v>
      </c>
      <c r="AA321" s="39" t="n"/>
      <c r="AB321" s="37" t="n">
        <v>0</v>
      </c>
      <c r="AC321" s="37" t="n">
        <v>0</v>
      </c>
      <c r="AD321" s="37" t="n">
        <v>0</v>
      </c>
      <c r="AE321" s="37" t="n">
        <v>0</v>
      </c>
      <c r="AF321" s="37" t="n">
        <v>0</v>
      </c>
      <c r="AG321" s="37" t="n">
        <v>0</v>
      </c>
      <c r="AH321" s="37" t="n">
        <v>0</v>
      </c>
      <c r="AI321" s="37" t="n">
        <v>0</v>
      </c>
      <c r="AK321" s="39" t="n"/>
      <c r="AL321" s="39" t="n"/>
      <c r="AM321" s="39" t="n"/>
      <c r="AN321" s="37" t="n">
        <v>46.829</v>
      </c>
      <c r="AO321" s="37" t="n">
        <v>57.152</v>
      </c>
      <c r="AP321" s="38">
        <f>AA321+AB321+AC321+AD321</f>
        <v/>
      </c>
      <c r="AQ321" s="38">
        <f>AE321+AF321+AG321+AH321</f>
        <v/>
      </c>
      <c r="AR321" s="37" t="n">
        <v>0</v>
      </c>
      <c r="AS321" s="37" t="n">
        <v>0</v>
      </c>
      <c r="AT321" s="37" t="n">
        <v>0</v>
      </c>
    </row>
    <row r="322">
      <c r="A322" s="17" t="inlineStr">
        <is>
          <t>x</t>
        </is>
      </c>
      <c r="B322" s="13" t="inlineStr">
        <is>
          <t>Net Cash from Operating Activities</t>
        </is>
      </c>
      <c r="G322" s="40">
        <f>SUM(G264:G321)</f>
        <v/>
      </c>
      <c r="H322" s="40">
        <f>SUM(H264:H321)</f>
        <v/>
      </c>
      <c r="I322" s="40">
        <f>SUM(I264:I321)</f>
        <v/>
      </c>
      <c r="J322" s="40">
        <f>SUM(J264:J321)</f>
        <v/>
      </c>
      <c r="K322" s="40">
        <f>SUM(K264:K321)</f>
        <v/>
      </c>
      <c r="L322" s="40">
        <f>SUM(L264:L321)</f>
        <v/>
      </c>
      <c r="M322" s="40">
        <f>SUM(M264:M321)</f>
        <v/>
      </c>
      <c r="N322" s="40">
        <f>SUM(N264:N321)</f>
        <v/>
      </c>
      <c r="O322" s="40">
        <f>SUM(O264:O321)</f>
        <v/>
      </c>
      <c r="P322" s="40">
        <f>SUM(P264:P321)</f>
        <v/>
      </c>
      <c r="Q322" s="40">
        <f>SUM(Q264:Q321)</f>
        <v/>
      </c>
      <c r="R322" s="40">
        <f>SUM(R264:R321)</f>
        <v/>
      </c>
      <c r="S322" s="40">
        <f>SUM(S264:S321)</f>
        <v/>
      </c>
      <c r="T322" s="40">
        <f>SUM(T264:T321)</f>
        <v/>
      </c>
      <c r="U322" s="40">
        <f>SUM(U264:U321)</f>
        <v/>
      </c>
      <c r="V322" s="40">
        <f>SUM(V264:V321)</f>
        <v/>
      </c>
      <c r="W322" s="40">
        <f>SUM(W264:W321)</f>
        <v/>
      </c>
      <c r="X322" s="40">
        <f>SUM(X264:X321)</f>
        <v/>
      </c>
      <c r="Y322" s="40">
        <f>SUM(Y264:Y321)</f>
        <v/>
      </c>
      <c r="Z322" s="40">
        <f>SUM(Z264:Z321)</f>
        <v/>
      </c>
      <c r="AA322" s="40">
        <f>SUM(AA264:AA321)</f>
        <v/>
      </c>
      <c r="AB322" s="40">
        <f>SUM(AB264:AB321)</f>
        <v/>
      </c>
      <c r="AC322" s="40">
        <f>SUM(AC264:AC321)</f>
        <v/>
      </c>
      <c r="AD322" s="40">
        <f>SUM(AD264:AD321)</f>
        <v/>
      </c>
      <c r="AE322" s="40">
        <f>SUM(AE264:AE321)</f>
        <v/>
      </c>
      <c r="AF322" s="40">
        <f>SUM(AF264:AF321)</f>
        <v/>
      </c>
      <c r="AG322" s="40">
        <f>SUM(AG264:AG321)</f>
        <v/>
      </c>
      <c r="AH322" s="40">
        <f>SUM(AH264:AH321)</f>
        <v/>
      </c>
      <c r="AI322" s="40">
        <f>SUM(AI264:AI321)</f>
        <v/>
      </c>
      <c r="AK322" s="40">
        <f>SUM(AK264:AK321)</f>
        <v/>
      </c>
      <c r="AL322" s="40">
        <f>SUM(AL264:AL321)</f>
        <v/>
      </c>
      <c r="AM322" s="40">
        <f>SUM(AM264:AM321)</f>
        <v/>
      </c>
      <c r="AN322" s="40">
        <f>SUM(AN264:AN321)</f>
        <v/>
      </c>
      <c r="AO322" s="40">
        <f>SUM(AO264:AO321)</f>
        <v/>
      </c>
      <c r="AP322" s="40">
        <f>AA322+AB322+AC322+AD322</f>
        <v/>
      </c>
      <c r="AQ322" s="40">
        <f>AE322+AF322+AG322+AH322</f>
        <v/>
      </c>
      <c r="AR322" s="40">
        <f>SUM(AR264:AR321)</f>
        <v/>
      </c>
      <c r="AS322" s="40">
        <f>SUM(AS264:AS321)</f>
        <v/>
      </c>
      <c r="AT322" s="40">
        <f>SUM(AT264:AT321)</f>
        <v/>
      </c>
    </row>
    <row r="323">
      <c r="D323" s="8" t="inlineStr">
        <is>
          <t>Reconciliation: variance vs. as-reported</t>
        </is>
      </c>
      <c r="G323" s="41">
        <f>IF(_reported!G26="","",G322-_reported!G26)</f>
        <v/>
      </c>
      <c r="H323" s="41">
        <f>IF(_reported!H26="","",H322-_reported!H26)</f>
        <v/>
      </c>
      <c r="I323" s="41">
        <f>IF(_reported!I26="","",I322-_reported!I26)</f>
        <v/>
      </c>
      <c r="J323" s="41">
        <f>IF(_reported!J26="","",J322-_reported!J26)</f>
        <v/>
      </c>
      <c r="K323" s="41">
        <f>IF(_reported!K26="","",K322-_reported!K26)</f>
        <v/>
      </c>
      <c r="L323" s="41">
        <f>IF(_reported!L26="","",L322-_reported!L26)</f>
        <v/>
      </c>
      <c r="M323" s="41">
        <f>IF(_reported!M26="","",M322-_reported!M26)</f>
        <v/>
      </c>
      <c r="N323" s="41">
        <f>IF(_reported!N26="","",N322-_reported!N26)</f>
        <v/>
      </c>
      <c r="O323" s="41">
        <f>IF(_reported!O26="","",O322-_reported!O26)</f>
        <v/>
      </c>
      <c r="P323" s="41">
        <f>IF(_reported!P26="","",P322-_reported!P26)</f>
        <v/>
      </c>
      <c r="Q323" s="41">
        <f>IF(_reported!Q26="","",Q322-_reported!Q26)</f>
        <v/>
      </c>
      <c r="R323" s="41">
        <f>IF(_reported!R26="","",R322-_reported!R26)</f>
        <v/>
      </c>
      <c r="S323" s="41">
        <f>IF(_reported!S26="","",S322-_reported!S26)</f>
        <v/>
      </c>
      <c r="T323" s="41">
        <f>IF(_reported!T26="","",T322-_reported!T26)</f>
        <v/>
      </c>
      <c r="U323" s="41">
        <f>IF(_reported!U26="","",U322-_reported!U26)</f>
        <v/>
      </c>
      <c r="V323" s="41">
        <f>IF(_reported!V26="","",V322-_reported!V26)</f>
        <v/>
      </c>
      <c r="W323" s="41">
        <f>IF(_reported!W26="","",W322-_reported!W26)</f>
        <v/>
      </c>
      <c r="X323" s="41">
        <f>IF(_reported!X26="","",X322-_reported!X26)</f>
        <v/>
      </c>
      <c r="Y323" s="41">
        <f>IF(_reported!Y26="","",Y322-_reported!Y26)</f>
        <v/>
      </c>
      <c r="Z323" s="41">
        <f>IF(_reported!Z26="","",Z322-_reported!Z26)</f>
        <v/>
      </c>
      <c r="AA323" s="41">
        <f>IF(_reported!AA26="","",AA322-_reported!AA26)</f>
        <v/>
      </c>
      <c r="AB323" s="41">
        <f>IF(_reported!AB26="","",AB322-_reported!AB26)</f>
        <v/>
      </c>
      <c r="AC323" s="41">
        <f>IF(_reported!AC26="","",AC322-_reported!AC26)</f>
        <v/>
      </c>
      <c r="AD323" s="41">
        <f>IF(_reported!AD26="","",AD322-_reported!AD26)</f>
        <v/>
      </c>
      <c r="AE323" s="41">
        <f>IF(_reported!AE26="","",AE322-_reported!AE26)</f>
        <v/>
      </c>
      <c r="AF323" s="41">
        <f>IF(_reported!AF26="","",AF322-_reported!AF26)</f>
        <v/>
      </c>
      <c r="AG323" s="41">
        <f>IF(_reported!AG26="","",AG322-_reported!AG26)</f>
        <v/>
      </c>
      <c r="AH323" s="41">
        <f>IF(_reported!AH26="","",AH322-_reported!AH26)</f>
        <v/>
      </c>
      <c r="AI323" s="41">
        <f>IF(_reported!AI26="","",AI322-_reported!AI26)</f>
        <v/>
      </c>
      <c r="AK323" s="41">
        <f>IF(_reported!AK26="","",AK322-_reported!AK26)</f>
        <v/>
      </c>
      <c r="AL323" s="41">
        <f>IF(_reported!AL26="","",AL322-_reported!AL26)</f>
        <v/>
      </c>
      <c r="AM323" s="41">
        <f>IF(_reported!AM26="","",AM322-_reported!AM26)</f>
        <v/>
      </c>
      <c r="AN323" s="41">
        <f>IF(_reported!AN26="","",AN322-_reported!AN26)</f>
        <v/>
      </c>
      <c r="AO323" s="41">
        <f>IF(_reported!AO26="","",AO322-_reported!AO26)</f>
        <v/>
      </c>
      <c r="AP323" s="42">
        <f>AA323+AB323+AC323+AD323</f>
        <v/>
      </c>
      <c r="AQ323" s="42">
        <f>AE323+AF323+AG323+AH323</f>
        <v/>
      </c>
      <c r="AR323" s="41">
        <f>IF(_reported!AR26="","",AR322-_reported!AR26)</f>
        <v/>
      </c>
      <c r="AS323" s="41">
        <f>IF(_reported!AS26="","",AS322-_reported!AS26)</f>
        <v/>
      </c>
      <c r="AT323" s="41">
        <f>IF(_reported!AT26="","",AT322-_reported!AT26)</f>
        <v/>
      </c>
    </row>
    <row r="324"/>
    <row r="325">
      <c r="D325" s="9" t="inlineStr">
        <is>
          <t>CFI|purchase of property and equipment</t>
        </is>
      </c>
      <c r="G325" s="35" t="n">
        <v>-0.018</v>
      </c>
      <c r="H325" s="35" t="n">
        <v>-0.217</v>
      </c>
      <c r="I325" s="35" t="n">
        <v>-1.393</v>
      </c>
      <c r="J325" s="35" t="n">
        <v>-1.282</v>
      </c>
      <c r="K325" s="35" t="n">
        <v>-1.199</v>
      </c>
      <c r="L325" s="35" t="n">
        <v>-2.542</v>
      </c>
      <c r="M325" s="35" t="n">
        <v>-0.006</v>
      </c>
      <c r="N325" s="35" t="n">
        <v>3.747</v>
      </c>
      <c r="O325" s="43" t="n"/>
      <c r="P325" s="43" t="n"/>
      <c r="Q325" s="43" t="n"/>
      <c r="R325" s="43" t="n"/>
      <c r="S325" s="43" t="n"/>
      <c r="T325" s="43" t="n"/>
      <c r="U325" s="43" t="n"/>
      <c r="V325" s="43" t="n"/>
      <c r="W325" s="43" t="n"/>
      <c r="X325" s="43" t="n"/>
      <c r="Y325" s="43" t="n"/>
      <c r="Z325" s="43" t="n"/>
      <c r="AA325" s="43" t="n"/>
      <c r="AK325" s="35" t="n">
        <v>-2.91</v>
      </c>
      <c r="AL325" s="35" t="n">
        <v>0</v>
      </c>
      <c r="AM325" s="43" t="n"/>
      <c r="AN325" s="43" t="n"/>
      <c r="AO325" s="43" t="n"/>
      <c r="AP325" s="36">
        <f>AA325+AB325+AC325+AD325</f>
        <v/>
      </c>
      <c r="AQ325" s="36">
        <f>AE325+AF325+AG325+AH325</f>
        <v/>
      </c>
    </row>
    <row r="326">
      <c r="D326" s="9" t="inlineStr">
        <is>
          <t>CFI|proceeds from sale of property and equipment</t>
        </is>
      </c>
      <c r="G326" s="37" t="n">
        <v>0.048</v>
      </c>
      <c r="H326" s="37" t="n">
        <v>-0.017</v>
      </c>
      <c r="I326" s="37" t="n">
        <v>0</v>
      </c>
      <c r="J326" s="37" t="n">
        <v>0</v>
      </c>
      <c r="K326" s="37" t="n">
        <v>0</v>
      </c>
      <c r="L326" s="37" t="n">
        <v>0</v>
      </c>
      <c r="M326" s="37" t="n">
        <v>0</v>
      </c>
      <c r="N326" s="37" t="n">
        <v>0</v>
      </c>
      <c r="O326" s="39" t="n"/>
      <c r="P326" s="39" t="n"/>
      <c r="Q326" s="39" t="n"/>
      <c r="R326" s="39" t="n"/>
      <c r="S326" s="39" t="n"/>
      <c r="T326" s="39" t="n"/>
      <c r="U326" s="39" t="n"/>
      <c r="V326" s="39" t="n"/>
      <c r="W326" s="39" t="n"/>
      <c r="X326" s="39" t="n"/>
      <c r="Y326" s="39" t="n"/>
      <c r="Z326" s="39" t="n"/>
      <c r="AA326" s="39" t="n"/>
      <c r="AK326" s="37" t="n">
        <v>0.031</v>
      </c>
      <c r="AL326" s="37" t="n">
        <v>0</v>
      </c>
      <c r="AM326" s="39" t="n"/>
      <c r="AN326" s="39" t="n"/>
      <c r="AO326" s="39" t="n"/>
      <c r="AP326" s="38">
        <f>AA326+AB326+AC326+AD326</f>
        <v/>
      </c>
      <c r="AQ326" s="38">
        <f>AE326+AF326+AG326+AH326</f>
        <v/>
      </c>
    </row>
    <row r="327">
      <c r="D327" s="9" t="inlineStr">
        <is>
          <t>CFI|capitalized internal-use software development costs</t>
        </is>
      </c>
      <c r="G327" s="37" t="n">
        <v>-4.388</v>
      </c>
      <c r="H327" s="37" t="n">
        <v>-5.399</v>
      </c>
      <c r="I327" s="37" t="n">
        <v>-5.72</v>
      </c>
      <c r="J327" s="37" t="n">
        <v>-6.566</v>
      </c>
      <c r="K327" s="37" t="n">
        <v>-9.082000000000001</v>
      </c>
      <c r="L327" s="37" t="n">
        <v>-23.006</v>
      </c>
      <c r="M327" s="37" t="n">
        <v>-15.743</v>
      </c>
      <c r="N327" s="37" t="n">
        <v>-13.207</v>
      </c>
      <c r="O327" s="39" t="n"/>
      <c r="P327" s="39" t="n"/>
      <c r="Q327" s="39" t="n"/>
      <c r="R327" s="39" t="n"/>
      <c r="S327" s="39" t="n"/>
      <c r="T327" s="39" t="n"/>
      <c r="U327" s="39" t="n"/>
      <c r="V327" s="39" t="n"/>
      <c r="W327" s="39" t="n"/>
      <c r="X327" s="39" t="n"/>
      <c r="Y327" s="39" t="n"/>
      <c r="Z327" s="39" t="n"/>
      <c r="AA327" s="39" t="n"/>
      <c r="AK327" s="37" t="n">
        <v>-22.073</v>
      </c>
      <c r="AL327" s="37" t="n">
        <v>-61.038</v>
      </c>
      <c r="AM327" s="39" t="n"/>
      <c r="AN327" s="39" t="n"/>
      <c r="AO327" s="39" t="n"/>
      <c r="AP327" s="38">
        <f>AA327+AB327+AC327+AD327</f>
        <v/>
      </c>
      <c r="AQ327" s="38">
        <f>AE327+AF327+AG327+AH327</f>
        <v/>
      </c>
    </row>
    <row r="328">
      <c r="D328" s="9" t="inlineStr">
        <is>
          <t>CFI|business combinations net</t>
        </is>
      </c>
      <c r="G328" s="37" t="n">
        <v>-16.525</v>
      </c>
      <c r="H328" s="37" t="n">
        <v>-16.467</v>
      </c>
      <c r="I328" s="37" t="n">
        <v>-6.413</v>
      </c>
      <c r="J328" s="37" t="n">
        <v>-31.506</v>
      </c>
      <c r="K328" s="37" t="n">
        <v>-186.15</v>
      </c>
      <c r="L328" s="37" t="n">
        <v>0</v>
      </c>
      <c r="M328" s="37" t="n">
        <v>0</v>
      </c>
      <c r="N328" s="37" t="n">
        <v>0</v>
      </c>
      <c r="O328" s="37" t="n">
        <v>0</v>
      </c>
      <c r="P328" s="37" t="n">
        <v>0</v>
      </c>
      <c r="Q328" s="37" t="n">
        <v>0</v>
      </c>
      <c r="R328" s="37" t="n">
        <v>-30.73</v>
      </c>
      <c r="S328" s="37" t="n">
        <v>0</v>
      </c>
      <c r="T328" s="37" t="n">
        <v>0</v>
      </c>
      <c r="U328" s="37" t="n">
        <v>0</v>
      </c>
      <c r="V328" s="37" t="n">
        <v>0</v>
      </c>
      <c r="W328" s="37" t="n">
        <v>0</v>
      </c>
      <c r="X328" s="37" t="n">
        <v>0</v>
      </c>
      <c r="Y328" s="37" t="n">
        <v>-687.634</v>
      </c>
      <c r="Z328" s="37" t="n">
        <v>-54.404</v>
      </c>
      <c r="AA328" s="37" t="n">
        <v>-22.085</v>
      </c>
      <c r="AB328" s="37" t="n">
        <v>0</v>
      </c>
      <c r="AC328" s="37" t="n">
        <v>0</v>
      </c>
      <c r="AD328" s="37" t="n">
        <v>0</v>
      </c>
      <c r="AE328" s="37" t="n">
        <v>0</v>
      </c>
      <c r="AF328" s="37" t="n">
        <v>0</v>
      </c>
      <c r="AG328" s="37" t="n">
        <v>0</v>
      </c>
      <c r="AH328" s="37" t="n">
        <v>0</v>
      </c>
      <c r="AI328" s="37" t="n">
        <v>0</v>
      </c>
      <c r="AK328" s="37" t="n">
        <v>-70.911</v>
      </c>
      <c r="AL328" s="37" t="n">
        <v>-186.15</v>
      </c>
      <c r="AM328" s="37" t="n">
        <v>-30.73</v>
      </c>
      <c r="AN328" s="37" t="n">
        <v>0</v>
      </c>
      <c r="AO328" s="37" t="n">
        <v>-742.038</v>
      </c>
      <c r="AP328" s="38">
        <f>AA328+AB328+AC328+AD328</f>
        <v/>
      </c>
      <c r="AQ328" s="38">
        <f>AE328+AF328+AG328+AH328</f>
        <v/>
      </c>
      <c r="AR328" s="37" t="n">
        <v>0</v>
      </c>
      <c r="AS328" s="37" t="n">
        <v>0</v>
      </c>
      <c r="AT328" s="37" t="n">
        <v>0</v>
      </c>
    </row>
    <row r="329">
      <c r="D329" s="9" t="inlineStr">
        <is>
          <t>CFI|purchase of investments</t>
        </is>
      </c>
      <c r="G329" s="37" t="n">
        <v>-9.202999999999999</v>
      </c>
      <c r="H329" s="37" t="n">
        <v>-29.428</v>
      </c>
      <c r="I329" s="37" t="n">
        <v>-212.487</v>
      </c>
      <c r="J329" s="37" t="n">
        <v>-75.395</v>
      </c>
      <c r="K329" s="37" t="n">
        <v>-25.771</v>
      </c>
      <c r="L329" s="37" t="n">
        <v>-21.131</v>
      </c>
      <c r="M329" s="37" t="n">
        <v>-10.814</v>
      </c>
      <c r="N329" s="37" t="n">
        <v>-5.332</v>
      </c>
      <c r="O329" s="39" t="n"/>
      <c r="P329" s="39" t="n"/>
      <c r="Q329" s="39" t="n"/>
      <c r="R329" s="39" t="n"/>
      <c r="S329" s="37" t="n">
        <v>0</v>
      </c>
      <c r="T329" s="37" t="n">
        <v>0</v>
      </c>
      <c r="U329" s="37" t="n">
        <v>0</v>
      </c>
      <c r="V329" s="37" t="n">
        <v>-59.915</v>
      </c>
      <c r="W329" s="37" t="n">
        <v>0</v>
      </c>
      <c r="X329" s="37" t="n">
        <v>0</v>
      </c>
      <c r="Y329" s="37" t="n">
        <v>0</v>
      </c>
      <c r="Z329" s="37" t="n">
        <v>-377.426</v>
      </c>
      <c r="AA329" s="37" t="n">
        <v>-217.49</v>
      </c>
      <c r="AB329" s="37" t="n">
        <v>0</v>
      </c>
      <c r="AC329" s="37" t="n">
        <v>0</v>
      </c>
      <c r="AD329" s="37" t="n">
        <v>0</v>
      </c>
      <c r="AE329" s="37" t="n">
        <v>0</v>
      </c>
      <c r="AF329" s="37" t="n">
        <v>0</v>
      </c>
      <c r="AG329" s="37" t="n">
        <v>0</v>
      </c>
      <c r="AH329" s="37" t="n">
        <v>0</v>
      </c>
      <c r="AI329" s="37" t="n">
        <v>0</v>
      </c>
      <c r="AK329" s="37" t="n">
        <v>-326.513</v>
      </c>
      <c r="AL329" s="37" t="n">
        <v>-63.048</v>
      </c>
      <c r="AM329" s="39" t="n"/>
      <c r="AN329" s="37" t="n">
        <v>-59.915</v>
      </c>
      <c r="AO329" s="37" t="n">
        <v>-377.426</v>
      </c>
      <c r="AP329" s="38">
        <f>AA329+AB329+AC329+AD329</f>
        <v/>
      </c>
      <c r="AQ329" s="38">
        <f>AE329+AF329+AG329+AH329</f>
        <v/>
      </c>
      <c r="AR329" s="37" t="n">
        <v>0</v>
      </c>
      <c r="AS329" s="37" t="n">
        <v>0</v>
      </c>
      <c r="AT329" s="37" t="n">
        <v>0</v>
      </c>
    </row>
    <row r="330">
      <c r="D330" s="9" t="inlineStr">
        <is>
          <t>CFI|purchase of crypto assets</t>
        </is>
      </c>
      <c r="G330" s="37" t="n">
        <v>-553.0119999999999</v>
      </c>
      <c r="H330" s="37" t="n">
        <v>553.0119999999999</v>
      </c>
      <c r="I330" s="37" t="n">
        <v>0</v>
      </c>
      <c r="J330" s="37" t="n">
        <v>0</v>
      </c>
      <c r="K330" s="39" t="n"/>
      <c r="L330" s="39" t="n"/>
      <c r="M330" s="39" t="n"/>
      <c r="N330" s="39" t="n"/>
      <c r="O330" s="39" t="n"/>
      <c r="P330" s="39" t="n"/>
      <c r="Q330" s="39" t="n"/>
      <c r="R330" s="39" t="n"/>
      <c r="S330" s="39" t="n"/>
      <c r="T330" s="39" t="n"/>
      <c r="U330" s="39" t="n"/>
      <c r="V330" s="39" t="n"/>
      <c r="W330" s="39" t="n"/>
      <c r="X330" s="39" t="n"/>
      <c r="Y330" s="39" t="n"/>
      <c r="Z330" s="39" t="n"/>
      <c r="AA330" s="39" t="n"/>
      <c r="AK330" s="37" t="n">
        <v>0</v>
      </c>
      <c r="AL330" s="39" t="n"/>
      <c r="AM330" s="39" t="n"/>
      <c r="AN330" s="39" t="n"/>
      <c r="AO330" s="39" t="n"/>
      <c r="AP330" s="38">
        <f>AA330+AB330+AC330+AD330</f>
        <v/>
      </c>
      <c r="AQ330" s="38">
        <f>AE330+AF330+AG330+AH330</f>
        <v/>
      </c>
    </row>
    <row r="331">
      <c r="D331" s="9" t="inlineStr">
        <is>
          <t>CFI|disposal of crypto assets</t>
        </is>
      </c>
      <c r="G331" s="37" t="n">
        <v>545.188</v>
      </c>
      <c r="H331" s="37" t="n">
        <v>-545.188</v>
      </c>
      <c r="I331" s="37" t="n">
        <v>0</v>
      </c>
      <c r="J331" s="37" t="n">
        <v>0</v>
      </c>
      <c r="K331" s="39" t="n"/>
      <c r="L331" s="39" t="n"/>
      <c r="M331" s="39" t="n"/>
      <c r="N331" s="39" t="n"/>
      <c r="O331" s="39" t="n"/>
      <c r="P331" s="39" t="n"/>
      <c r="Q331" s="39" t="n"/>
      <c r="R331" s="39" t="n"/>
      <c r="S331" s="39" t="n"/>
      <c r="T331" s="39" t="n"/>
      <c r="U331" s="39" t="n"/>
      <c r="V331" s="39" t="n"/>
      <c r="W331" s="39" t="n"/>
      <c r="X331" s="39" t="n"/>
      <c r="Y331" s="39" t="n"/>
      <c r="Z331" s="39" t="n"/>
      <c r="AA331" s="39" t="n"/>
      <c r="AK331" s="37" t="n">
        <v>0</v>
      </c>
      <c r="AL331" s="39" t="n"/>
      <c r="AM331" s="39" t="n"/>
      <c r="AN331" s="39" t="n"/>
      <c r="AO331" s="39" t="n"/>
      <c r="AP331" s="38">
        <f>AA331+AB331+AC331+AD331</f>
        <v/>
      </c>
      <c r="AQ331" s="38">
        <f>AE331+AF331+AG331+AH331</f>
        <v/>
      </c>
    </row>
    <row r="332">
      <c r="D332" s="9" t="inlineStr">
        <is>
          <t>CFI|purchase of intangible assets</t>
        </is>
      </c>
      <c r="G332" s="37" t="n">
        <v>0</v>
      </c>
      <c r="H332" s="37" t="n">
        <v>-24</v>
      </c>
      <c r="I332" s="37" t="n">
        <v>24</v>
      </c>
      <c r="J332" s="37" t="n">
        <v>0</v>
      </c>
      <c r="K332" s="39" t="n"/>
      <c r="L332" s="39" t="n"/>
      <c r="M332" s="39" t="n"/>
      <c r="N332" s="39" t="n"/>
      <c r="O332" s="39" t="n"/>
      <c r="P332" s="39" t="n"/>
      <c r="Q332" s="39" t="n"/>
      <c r="R332" s="39" t="n"/>
      <c r="S332" s="39" t="n"/>
      <c r="T332" s="39" t="n"/>
      <c r="U332" s="39" t="n"/>
      <c r="V332" s="39" t="n"/>
      <c r="W332" s="39" t="n"/>
      <c r="X332" s="39" t="n"/>
      <c r="Y332" s="39" t="n"/>
      <c r="Z332" s="39" t="n"/>
      <c r="AA332" s="39" t="n"/>
      <c r="AK332" s="37" t="n">
        <v>0</v>
      </c>
      <c r="AL332" s="39" t="n"/>
      <c r="AM332" s="39" t="n"/>
      <c r="AN332" s="39" t="n"/>
      <c r="AO332" s="39" t="n"/>
      <c r="AP332" s="38">
        <f>AA332+AB332+AC332+AD332</f>
        <v/>
      </c>
      <c r="AQ332" s="38">
        <f>AE332+AF332+AG332+AH332</f>
        <v/>
      </c>
    </row>
    <row r="333">
      <c r="D333" s="9" t="inlineStr">
        <is>
          <t>CFI|proceeds from settlement of investments</t>
        </is>
      </c>
      <c r="G333" s="37" t="n">
        <v>0</v>
      </c>
      <c r="H333" s="37" t="n">
        <v>0</v>
      </c>
      <c r="I333" s="37" t="n">
        <v>0</v>
      </c>
      <c r="J333" s="37" t="n">
        <v>5.159</v>
      </c>
      <c r="K333" s="37" t="n">
        <v>0.766</v>
      </c>
      <c r="L333" s="37" t="n">
        <v>0.731</v>
      </c>
      <c r="M333" s="37" t="n">
        <v>0</v>
      </c>
      <c r="N333" s="37" t="n">
        <v>-1.497</v>
      </c>
      <c r="O333" s="39" t="n"/>
      <c r="P333" s="39" t="n"/>
      <c r="Q333" s="39" t="n"/>
      <c r="R333" s="39" t="n"/>
      <c r="S333" s="39" t="n"/>
      <c r="T333" s="39" t="n"/>
      <c r="U333" s="39" t="n"/>
      <c r="V333" s="39" t="n"/>
      <c r="W333" s="39" t="n"/>
      <c r="X333" s="39" t="n"/>
      <c r="Y333" s="39" t="n"/>
      <c r="Z333" s="39" t="n"/>
      <c r="AA333" s="39" t="n"/>
      <c r="AK333" s="37" t="n">
        <v>5.159</v>
      </c>
      <c r="AL333" s="37" t="n">
        <v>0</v>
      </c>
      <c r="AM333" s="39" t="n"/>
      <c r="AN333" s="39" t="n"/>
      <c r="AO333" s="39" t="n"/>
      <c r="AP333" s="38">
        <f>AA333+AB333+AC333+AD333</f>
        <v/>
      </c>
      <c r="AQ333" s="38">
        <f>AE333+AF333+AG333+AH333</f>
        <v/>
      </c>
    </row>
    <row r="334">
      <c r="D334" s="9" t="inlineStr">
        <is>
          <t>CFI|purchase of crypto assets held</t>
        </is>
      </c>
      <c r="G334" s="37" t="n">
        <v>0</v>
      </c>
      <c r="H334" s="37" t="n">
        <v>-1100.865</v>
      </c>
      <c r="I334" s="37" t="n">
        <v>-378.226</v>
      </c>
      <c r="J334" s="37" t="n">
        <v>-1529.995</v>
      </c>
      <c r="K334" s="37" t="n">
        <v>-871.152</v>
      </c>
      <c r="L334" s="37" t="n">
        <v>-333.766</v>
      </c>
      <c r="M334" s="37" t="n">
        <v>-134.771</v>
      </c>
      <c r="N334" s="37" t="n">
        <v>-60.343</v>
      </c>
      <c r="O334" s="39" t="n"/>
      <c r="P334" s="39" t="n"/>
      <c r="Q334" s="39" t="n"/>
      <c r="R334" s="39" t="n"/>
      <c r="S334" s="37" t="n">
        <v>0</v>
      </c>
      <c r="T334" s="37" t="n">
        <v>0</v>
      </c>
      <c r="U334" s="37" t="n">
        <v>0</v>
      </c>
      <c r="V334" s="37" t="n">
        <v>0</v>
      </c>
      <c r="W334" s="37" t="n">
        <v>0</v>
      </c>
      <c r="X334" s="37" t="n">
        <v>0</v>
      </c>
      <c r="Y334" s="37" t="n">
        <v>0</v>
      </c>
      <c r="Z334" s="37" t="n">
        <v>0</v>
      </c>
      <c r="AA334" s="39" t="n"/>
      <c r="AK334" s="37" t="n">
        <v>-3009.086</v>
      </c>
      <c r="AL334" s="37" t="n">
        <v>-1400.032</v>
      </c>
      <c r="AM334" s="39" t="n"/>
      <c r="AN334" s="37" t="n">
        <v>0</v>
      </c>
      <c r="AO334" s="37" t="n">
        <v>0</v>
      </c>
      <c r="AP334" s="38">
        <f>AA334+AB334+AC334+AD334</f>
        <v/>
      </c>
      <c r="AQ334" s="38">
        <f>AE334+AF334+AG334+AH334</f>
        <v/>
      </c>
    </row>
    <row r="335">
      <c r="D335" s="9" t="inlineStr">
        <is>
          <t>CFI|disposal of crypto assets held</t>
        </is>
      </c>
      <c r="G335" s="37" t="n">
        <v>0</v>
      </c>
      <c r="H335" s="37" t="n">
        <v>937.472</v>
      </c>
      <c r="I335" s="37" t="n">
        <v>331.329</v>
      </c>
      <c r="J335" s="37" t="n">
        <v>1305.231</v>
      </c>
      <c r="K335" s="37" t="n">
        <v>400.858</v>
      </c>
      <c r="L335" s="37" t="n">
        <v>360.368</v>
      </c>
      <c r="M335" s="37" t="n">
        <v>132.921</v>
      </c>
      <c r="N335" s="37" t="n">
        <v>75.038</v>
      </c>
      <c r="O335" s="39" t="n"/>
      <c r="P335" s="39" t="n"/>
      <c r="Q335" s="39" t="n"/>
      <c r="R335" s="39" t="n"/>
      <c r="S335" s="39" t="n"/>
      <c r="T335" s="39" t="n"/>
      <c r="U335" s="39" t="n"/>
      <c r="V335" s="39" t="n"/>
      <c r="W335" s="39" t="n"/>
      <c r="X335" s="39" t="n"/>
      <c r="Y335" s="39" t="n"/>
      <c r="Z335" s="39" t="n"/>
      <c r="AA335" s="39" t="n"/>
      <c r="AK335" s="37" t="n">
        <v>2574.032</v>
      </c>
      <c r="AL335" s="37" t="n">
        <v>969.1849999999999</v>
      </c>
      <c r="AM335" s="39" t="n"/>
      <c r="AN335" s="39" t="n"/>
      <c r="AO335" s="39" t="n"/>
      <c r="AP335" s="38">
        <f>AA335+AB335+AC335+AD335</f>
        <v/>
      </c>
      <c r="AQ335" s="38">
        <f>AE335+AF335+AG335+AH335</f>
        <v/>
      </c>
    </row>
    <row r="336">
      <c r="D336" s="9" t="inlineStr">
        <is>
          <t>CFI|loans originated</t>
        </is>
      </c>
      <c r="G336" s="37" t="n">
        <v>0</v>
      </c>
      <c r="H336" s="37" t="n">
        <v>-107.596</v>
      </c>
      <c r="I336" s="37" t="n">
        <v>-61.729</v>
      </c>
      <c r="J336" s="37" t="n">
        <v>-166.864</v>
      </c>
      <c r="K336" s="37" t="n">
        <v>-100.625</v>
      </c>
      <c r="L336" s="37" t="n">
        <v>-66.023</v>
      </c>
      <c r="M336" s="37" t="n">
        <v>-22.489</v>
      </c>
      <c r="N336" s="37" t="n">
        <v>-18.212</v>
      </c>
      <c r="O336" s="39" t="n"/>
      <c r="P336" s="39" t="n"/>
      <c r="Q336" s="39" t="n"/>
      <c r="R336" s="39" t="n"/>
      <c r="S336" s="37" t="n">
        <v>0</v>
      </c>
      <c r="T336" s="37" t="n">
        <v>0</v>
      </c>
      <c r="U336" s="37" t="n">
        <v>0</v>
      </c>
      <c r="V336" s="37" t="n">
        <v>-7364.193</v>
      </c>
      <c r="W336" s="37" t="n">
        <v>0</v>
      </c>
      <c r="X336" s="37" t="n">
        <v>0</v>
      </c>
      <c r="Y336" s="37" t="n">
        <v>0</v>
      </c>
      <c r="Z336" s="37" t="n">
        <v>-12453.223</v>
      </c>
      <c r="AA336" s="37" t="n">
        <v>-3011.186</v>
      </c>
      <c r="AB336" s="37" t="n">
        <v>0</v>
      </c>
      <c r="AC336" s="37" t="n">
        <v>0</v>
      </c>
      <c r="AD336" s="37" t="n">
        <v>0</v>
      </c>
      <c r="AE336" s="37" t="n">
        <v>0</v>
      </c>
      <c r="AF336" s="37" t="n">
        <v>0</v>
      </c>
      <c r="AG336" s="37" t="n">
        <v>0</v>
      </c>
      <c r="AH336" s="37" t="n">
        <v>0</v>
      </c>
      <c r="AI336" s="37" t="n">
        <v>0</v>
      </c>
      <c r="AK336" s="37" t="n">
        <v>-336.189</v>
      </c>
      <c r="AL336" s="37" t="n">
        <v>-207.349</v>
      </c>
      <c r="AM336" s="39" t="n"/>
      <c r="AN336" s="37" t="n">
        <v>-7364.193</v>
      </c>
      <c r="AO336" s="37" t="n">
        <v>-12453.223</v>
      </c>
      <c r="AP336" s="38">
        <f>AA336+AB336+AC336+AD336</f>
        <v/>
      </c>
      <c r="AQ336" s="38">
        <f>AE336+AF336+AG336+AH336</f>
        <v/>
      </c>
      <c r="AR336" s="37" t="n">
        <v>0</v>
      </c>
      <c r="AS336" s="37" t="n">
        <v>0</v>
      </c>
      <c r="AT336" s="37" t="n">
        <v>0</v>
      </c>
    </row>
    <row r="337">
      <c r="D337" s="9" t="inlineStr">
        <is>
          <t>CFI|proceeds from repayment of retail loans</t>
        </is>
      </c>
      <c r="G337" s="37" t="n">
        <v>0</v>
      </c>
      <c r="H337" s="37" t="n">
        <v>38.855</v>
      </c>
      <c r="I337" s="37" t="n">
        <v>-38.855</v>
      </c>
      <c r="J337" s="37" t="n">
        <v>0</v>
      </c>
      <c r="K337" s="39" t="n"/>
      <c r="L337" s="39" t="n"/>
      <c r="M337" s="39" t="n"/>
      <c r="N337" s="39" t="n"/>
      <c r="O337" s="39" t="n"/>
      <c r="P337" s="39" t="n"/>
      <c r="Q337" s="39" t="n"/>
      <c r="R337" s="39" t="n"/>
      <c r="S337" s="39" t="n"/>
      <c r="T337" s="39" t="n"/>
      <c r="U337" s="39" t="n"/>
      <c r="V337" s="39" t="n"/>
      <c r="W337" s="39" t="n"/>
      <c r="X337" s="39" t="n"/>
      <c r="Y337" s="39" t="n"/>
      <c r="Z337" s="39" t="n"/>
      <c r="AA337" s="39" t="n"/>
      <c r="AK337" s="37" t="n">
        <v>0</v>
      </c>
      <c r="AL337" s="39" t="n"/>
      <c r="AM337" s="39" t="n"/>
      <c r="AN337" s="39" t="n"/>
      <c r="AO337" s="39" t="n"/>
      <c r="AP337" s="38">
        <f>AA337+AB337+AC337+AD337</f>
        <v/>
      </c>
      <c r="AQ337" s="38">
        <f>AE337+AF337+AG337+AH337</f>
        <v/>
      </c>
    </row>
    <row r="338">
      <c r="D338" s="9" t="inlineStr">
        <is>
          <t>CFI|purchase of assembled workforce</t>
        </is>
      </c>
      <c r="G338" s="37" t="n">
        <v>0</v>
      </c>
      <c r="H338" s="37" t="n">
        <v>0</v>
      </c>
      <c r="I338" s="37" t="n">
        <v>-24</v>
      </c>
      <c r="J338" s="37" t="n">
        <v>-36.8</v>
      </c>
      <c r="K338" s="37" t="n">
        <v>0</v>
      </c>
      <c r="L338" s="37" t="n">
        <v>0</v>
      </c>
      <c r="M338" s="37" t="n">
        <v>0</v>
      </c>
      <c r="N338" s="37" t="n">
        <v>0</v>
      </c>
      <c r="O338" s="39" t="n"/>
      <c r="P338" s="39" t="n"/>
      <c r="Q338" s="39" t="n"/>
      <c r="R338" s="39" t="n"/>
      <c r="S338" s="39" t="n"/>
      <c r="T338" s="39" t="n"/>
      <c r="U338" s="39" t="n"/>
      <c r="V338" s="39" t="n"/>
      <c r="W338" s="39" t="n"/>
      <c r="X338" s="39" t="n"/>
      <c r="Y338" s="39" t="n"/>
      <c r="Z338" s="39" t="n"/>
      <c r="AA338" s="39" t="n"/>
      <c r="AK338" s="37" t="n">
        <v>-60.8</v>
      </c>
      <c r="AL338" s="37" t="n">
        <v>0</v>
      </c>
      <c r="AM338" s="39" t="n"/>
      <c r="AN338" s="39" t="n"/>
      <c r="AO338" s="39" t="n"/>
      <c r="AP338" s="38">
        <f>AA338+AB338+AC338+AD338</f>
        <v/>
      </c>
      <c r="AQ338" s="38">
        <f>AE338+AF338+AG338+AH338</f>
        <v/>
      </c>
    </row>
    <row r="339">
      <c r="D339" s="9" t="inlineStr">
        <is>
          <t>CFI|proceeds from repayment of loans</t>
        </is>
      </c>
      <c r="G339" s="37" t="n">
        <v>0</v>
      </c>
      <c r="H339" s="37" t="n">
        <v>0</v>
      </c>
      <c r="I339" s="37" t="n">
        <v>66.827</v>
      </c>
      <c r="J339" s="37" t="n">
        <v>57.693</v>
      </c>
      <c r="K339" s="37" t="n">
        <v>100.764</v>
      </c>
      <c r="L339" s="37" t="n">
        <v>158.34</v>
      </c>
      <c r="M339" s="37" t="n">
        <v>31.824</v>
      </c>
      <c r="N339" s="37" t="n">
        <v>36.611</v>
      </c>
      <c r="O339" s="39" t="n"/>
      <c r="P339" s="39" t="n"/>
      <c r="Q339" s="39" t="n"/>
      <c r="R339" s="39" t="n"/>
      <c r="S339" s="37" t="n">
        <v>0</v>
      </c>
      <c r="T339" s="37" t="n">
        <v>0</v>
      </c>
      <c r="U339" s="37" t="n">
        <v>0</v>
      </c>
      <c r="V339" s="37" t="n">
        <v>7189.488</v>
      </c>
      <c r="W339" s="37" t="n">
        <v>0</v>
      </c>
      <c r="X339" s="37" t="n">
        <v>0</v>
      </c>
      <c r="Y339" s="37" t="n">
        <v>0</v>
      </c>
      <c r="Z339" s="37" t="n">
        <v>11664.53</v>
      </c>
      <c r="AA339" s="37" t="n">
        <v>2964.795</v>
      </c>
      <c r="AB339" s="37" t="n">
        <v>0</v>
      </c>
      <c r="AC339" s="37" t="n">
        <v>0</v>
      </c>
      <c r="AD339" s="37" t="n">
        <v>0</v>
      </c>
      <c r="AE339" s="37" t="n">
        <v>0</v>
      </c>
      <c r="AF339" s="37" t="n">
        <v>0</v>
      </c>
      <c r="AG339" s="37" t="n">
        <v>0</v>
      </c>
      <c r="AH339" s="37" t="n">
        <v>0</v>
      </c>
      <c r="AI339" s="37" t="n">
        <v>0</v>
      </c>
      <c r="AK339" s="37" t="n">
        <v>124.52</v>
      </c>
      <c r="AL339" s="37" t="n">
        <v>327.539</v>
      </c>
      <c r="AM339" s="39" t="n"/>
      <c r="AN339" s="37" t="n">
        <v>7189.488</v>
      </c>
      <c r="AO339" s="37" t="n">
        <v>11664.53</v>
      </c>
      <c r="AP339" s="38">
        <f>AA339+AB339+AC339+AD339</f>
        <v/>
      </c>
      <c r="AQ339" s="38">
        <f>AE339+AF339+AG339+AH339</f>
        <v/>
      </c>
      <c r="AR339" s="37" t="n">
        <v>0</v>
      </c>
      <c r="AS339" s="37" t="n">
        <v>0</v>
      </c>
      <c r="AT339" s="37" t="n">
        <v>0</v>
      </c>
    </row>
    <row r="340">
      <c r="D340" s="9" t="inlineStr">
        <is>
          <t>CFI|asset acquisition</t>
        </is>
      </c>
      <c r="G340" s="37" t="n">
        <v>0</v>
      </c>
      <c r="H340" s="37" t="n">
        <v>0</v>
      </c>
      <c r="I340" s="37" t="n">
        <v>0</v>
      </c>
      <c r="J340" s="37" t="n">
        <v>0</v>
      </c>
      <c r="K340" s="39" t="n"/>
      <c r="L340" s="39" t="n"/>
      <c r="M340" s="39" t="n"/>
      <c r="N340" s="39" t="n"/>
      <c r="O340" s="39" t="n"/>
      <c r="P340" s="39" t="n"/>
      <c r="Q340" s="39" t="n"/>
      <c r="R340" s="39" t="n"/>
      <c r="S340" s="39" t="n"/>
      <c r="T340" s="39" t="n"/>
      <c r="U340" s="39" t="n"/>
      <c r="V340" s="39" t="n"/>
      <c r="W340" s="39" t="n"/>
      <c r="X340" s="39" t="n"/>
      <c r="Y340" s="39" t="n"/>
      <c r="Z340" s="39" t="n"/>
      <c r="AA340" s="39" t="n"/>
      <c r="AK340" s="37" t="n">
        <v>0</v>
      </c>
      <c r="AL340" s="39" t="n"/>
      <c r="AM340" s="39" t="n"/>
      <c r="AN340" s="39" t="n"/>
      <c r="AO340" s="39" t="n"/>
      <c r="AP340" s="38">
        <f>AA340+AB340+AC340+AD340</f>
        <v/>
      </c>
      <c r="AQ340" s="38">
        <f>AE340+AF340+AG340+AH340</f>
        <v/>
      </c>
    </row>
    <row r="341">
      <c r="D341" s="9" t="inlineStr">
        <is>
          <t>CFI|assets pledged as collateral</t>
        </is>
      </c>
      <c r="G341" s="39" t="n"/>
      <c r="H341" s="39" t="n"/>
      <c r="I341" s="39" t="n"/>
      <c r="J341" s="39" t="n"/>
      <c r="K341" s="37" t="n">
        <v>0</v>
      </c>
      <c r="L341" s="37" t="n">
        <v>0</v>
      </c>
      <c r="M341" s="37" t="n">
        <v>0</v>
      </c>
      <c r="N341" s="37" t="n">
        <v>-41.63</v>
      </c>
      <c r="O341" s="39" t="n"/>
      <c r="P341" s="39" t="n"/>
      <c r="Q341" s="39" t="n"/>
      <c r="R341" s="39" t="n"/>
      <c r="S341" s="37" t="n">
        <v>0</v>
      </c>
      <c r="T341" s="37" t="n">
        <v>0</v>
      </c>
      <c r="U341" s="37" t="n">
        <v>0</v>
      </c>
      <c r="V341" s="37" t="n">
        <v>-100.929</v>
      </c>
      <c r="W341" s="37" t="n">
        <v>0</v>
      </c>
      <c r="X341" s="37" t="n">
        <v>0</v>
      </c>
      <c r="Y341" s="37" t="n">
        <v>0</v>
      </c>
      <c r="Z341" s="37" t="n">
        <v>-16.009</v>
      </c>
      <c r="AA341" s="39" t="n"/>
      <c r="AB341" s="37" t="n">
        <v>0</v>
      </c>
      <c r="AC341" s="37" t="n">
        <v>0</v>
      </c>
      <c r="AD341" s="37" t="n">
        <v>0</v>
      </c>
      <c r="AE341" s="37" t="n">
        <v>0</v>
      </c>
      <c r="AF341" s="37" t="n">
        <v>0</v>
      </c>
      <c r="AG341" s="37" t="n">
        <v>0</v>
      </c>
      <c r="AH341" s="37" t="n">
        <v>0</v>
      </c>
      <c r="AI341" s="37" t="n">
        <v>0</v>
      </c>
      <c r="AK341" s="39" t="n"/>
      <c r="AL341" s="37" t="n">
        <v>-41.63</v>
      </c>
      <c r="AM341" s="39" t="n"/>
      <c r="AN341" s="37" t="n">
        <v>-100.929</v>
      </c>
      <c r="AO341" s="37" t="n">
        <v>-16.009</v>
      </c>
      <c r="AP341" s="38">
        <f>AA341+AB341+AC341+AD341</f>
        <v/>
      </c>
      <c r="AQ341" s="38">
        <f>AE341+AF341+AG341+AH341</f>
        <v/>
      </c>
      <c r="AR341" s="37" t="n">
        <v>0</v>
      </c>
      <c r="AS341" s="37" t="n">
        <v>0</v>
      </c>
      <c r="AT341" s="37" t="n">
        <v>0</v>
      </c>
    </row>
    <row r="342">
      <c r="D342" s="9" t="inlineStr">
        <is>
          <t>CFI|assets pledged as collateral returned</t>
        </is>
      </c>
      <c r="G342" s="39" t="n"/>
      <c r="H342" s="39" t="n"/>
      <c r="I342" s="39" t="n"/>
      <c r="J342" s="39" t="n"/>
      <c r="K342" s="37" t="n">
        <v>0</v>
      </c>
      <c r="L342" s="37" t="n">
        <v>0</v>
      </c>
      <c r="M342" s="37" t="n">
        <v>0</v>
      </c>
      <c r="N342" s="37" t="n">
        <v>0</v>
      </c>
      <c r="O342" s="39" t="n"/>
      <c r="P342" s="39" t="n"/>
      <c r="Q342" s="39" t="n"/>
      <c r="R342" s="39" t="n"/>
      <c r="S342" s="39" t="n"/>
      <c r="T342" s="39" t="n"/>
      <c r="U342" s="39" t="n"/>
      <c r="V342" s="39" t="n"/>
      <c r="W342" s="39" t="n"/>
      <c r="X342" s="39" t="n"/>
      <c r="Y342" s="39" t="n"/>
      <c r="Z342" s="39" t="n"/>
      <c r="AA342" s="39" t="n"/>
      <c r="AK342" s="39" t="n"/>
      <c r="AL342" s="37" t="n">
        <v>0</v>
      </c>
      <c r="AM342" s="39" t="n"/>
      <c r="AN342" s="39" t="n"/>
      <c r="AO342" s="39" t="n"/>
      <c r="AP342" s="38">
        <f>AA342+AB342+AC342+AD342</f>
        <v/>
      </c>
      <c r="AQ342" s="38">
        <f>AE342+AF342+AG342+AH342</f>
        <v/>
      </c>
    </row>
    <row r="343">
      <c r="D343" s="9" t="inlineStr">
        <is>
          <t>CFI|settlement of crypto futures contract</t>
        </is>
      </c>
      <c r="G343" s="39" t="n"/>
      <c r="H343" s="39" t="n"/>
      <c r="I343" s="39" t="n"/>
      <c r="J343" s="39" t="n"/>
      <c r="K343" s="37" t="n">
        <v>0</v>
      </c>
      <c r="L343" s="37" t="n">
        <v>0</v>
      </c>
      <c r="M343" s="37" t="n">
        <v>0</v>
      </c>
      <c r="N343" s="37" t="n">
        <v>0</v>
      </c>
      <c r="O343" s="37" t="n">
        <v>-43.339</v>
      </c>
      <c r="P343" s="37" t="n">
        <v>0</v>
      </c>
      <c r="Q343" s="37" t="n">
        <v>0</v>
      </c>
      <c r="R343" s="37" t="n">
        <v>43.339</v>
      </c>
      <c r="S343" s="39" t="n"/>
      <c r="T343" s="39" t="n"/>
      <c r="U343" s="39" t="n"/>
      <c r="V343" s="39" t="n"/>
      <c r="W343" s="39" t="n"/>
      <c r="X343" s="39" t="n"/>
      <c r="Y343" s="39" t="n"/>
      <c r="Z343" s="39" t="n"/>
      <c r="AA343" s="39" t="n"/>
      <c r="AK343" s="39" t="n"/>
      <c r="AL343" s="37" t="n">
        <v>0</v>
      </c>
      <c r="AM343" s="37" t="n">
        <v>0</v>
      </c>
      <c r="AN343" s="39" t="n"/>
      <c r="AO343" s="39" t="n"/>
      <c r="AP343" s="38">
        <f>AA343+AB343+AC343+AD343</f>
        <v/>
      </c>
      <c r="AQ343" s="38">
        <f>AE343+AF343+AG343+AH343</f>
        <v/>
      </c>
    </row>
    <row r="344">
      <c r="D344" s="9" t="inlineStr">
        <is>
          <t>CFI|other investing activities</t>
        </is>
      </c>
      <c r="G344" s="39" t="n"/>
      <c r="H344" s="39" t="n"/>
      <c r="I344" s="39" t="n"/>
      <c r="J344" s="39" t="n"/>
      <c r="K344" s="37" t="n">
        <v>0</v>
      </c>
      <c r="L344" s="37" t="n">
        <v>0</v>
      </c>
      <c r="M344" s="37" t="n">
        <v>0</v>
      </c>
      <c r="N344" s="37" t="n">
        <v>-1.299</v>
      </c>
      <c r="O344" s="37" t="n">
        <v>-6.462</v>
      </c>
      <c r="P344" s="37" t="n">
        <v>-17.262</v>
      </c>
      <c r="Q344" s="37" t="n">
        <v>-26.401</v>
      </c>
      <c r="R344" s="37" t="n">
        <v>-24.718</v>
      </c>
      <c r="S344" s="37" t="n">
        <v>-15.4</v>
      </c>
      <c r="T344" s="37" t="n">
        <v>-19.683</v>
      </c>
      <c r="U344" s="37" t="n">
        <v>-36.923</v>
      </c>
      <c r="V344" s="37" t="n">
        <v>-2.288</v>
      </c>
      <c r="W344" s="37" t="n">
        <v>-64.325</v>
      </c>
      <c r="X344" s="37" t="n">
        <v>-88.715</v>
      </c>
      <c r="Y344" s="37" t="n">
        <v>68.748</v>
      </c>
      <c r="Z344" s="37" t="n">
        <v>-26.303</v>
      </c>
      <c r="AA344" s="37" t="n">
        <v>-17.996</v>
      </c>
      <c r="AB344" s="38">
        <f>-AB254*AB32</f>
        <v/>
      </c>
      <c r="AC344" s="38">
        <f>-AC254*AC32</f>
        <v/>
      </c>
      <c r="AD344" s="38">
        <f>-AD254*AD32</f>
        <v/>
      </c>
      <c r="AE344" s="38">
        <f>-AE254*AE32</f>
        <v/>
      </c>
      <c r="AF344" s="38">
        <f>-AF254*AF32</f>
        <v/>
      </c>
      <c r="AG344" s="38">
        <f>-AG254*AG32</f>
        <v/>
      </c>
      <c r="AH344" s="38">
        <f>-AH254*AH32</f>
        <v/>
      </c>
      <c r="AI344" s="38">
        <f>-AI254*AI32</f>
        <v/>
      </c>
      <c r="AK344" s="39" t="n"/>
      <c r="AL344" s="37" t="n">
        <v>-1.299</v>
      </c>
      <c r="AM344" s="37" t="n">
        <v>-74.843</v>
      </c>
      <c r="AN344" s="37" t="n">
        <v>-74.294</v>
      </c>
      <c r="AO344" s="37" t="n">
        <v>-110.595</v>
      </c>
      <c r="AP344" s="38">
        <f>AA344+AB344+AC344+AD344</f>
        <v/>
      </c>
      <c r="AQ344" s="38">
        <f>AE344+AF344+AG344+AH344</f>
        <v/>
      </c>
      <c r="AR344" s="38">
        <f>-AR254*AR32</f>
        <v/>
      </c>
      <c r="AS344" s="38">
        <f>-AS254*AS32</f>
        <v/>
      </c>
      <c r="AT344" s="38">
        <f>-AT254*AT32</f>
        <v/>
      </c>
    </row>
    <row r="345">
      <c r="D345" s="9" t="inlineStr">
        <is>
          <t>CFI|fiat loans originated</t>
        </is>
      </c>
      <c r="G345" s="39" t="n"/>
      <c r="H345" s="39" t="n"/>
      <c r="I345" s="39" t="n"/>
      <c r="J345" s="39" t="n"/>
      <c r="K345" s="39" t="n"/>
      <c r="L345" s="39" t="n"/>
      <c r="M345" s="39" t="n"/>
      <c r="N345" s="39" t="n"/>
      <c r="O345" s="37" t="n">
        <v>-65.611</v>
      </c>
      <c r="P345" s="37" t="n">
        <v>-78.672</v>
      </c>
      <c r="Q345" s="37" t="n">
        <v>-203.969</v>
      </c>
      <c r="R345" s="37" t="n">
        <v>-238.439</v>
      </c>
      <c r="S345" s="37" t="n">
        <v>-416.405</v>
      </c>
      <c r="T345" s="37" t="n">
        <v>-391.929</v>
      </c>
      <c r="U345" s="37" t="n">
        <v>-461.729</v>
      </c>
      <c r="V345" s="37" t="n">
        <v>1270.063</v>
      </c>
      <c r="W345" s="37" t="n">
        <v>-277.922</v>
      </c>
      <c r="X345" s="37" t="n">
        <v>-677.566</v>
      </c>
      <c r="Y345" s="37" t="n">
        <v>-290.864</v>
      </c>
      <c r="Z345" s="37" t="n">
        <v>1246.352</v>
      </c>
      <c r="AA345" s="39" t="n"/>
      <c r="AB345" s="37" t="n">
        <v>0</v>
      </c>
      <c r="AC345" s="37" t="n">
        <v>0</v>
      </c>
      <c r="AD345" s="37" t="n">
        <v>0</v>
      </c>
      <c r="AE345" s="37" t="n">
        <v>0</v>
      </c>
      <c r="AF345" s="37" t="n">
        <v>0</v>
      </c>
      <c r="AG345" s="37" t="n">
        <v>0</v>
      </c>
      <c r="AH345" s="37" t="n">
        <v>0</v>
      </c>
      <c r="AI345" s="37" t="n">
        <v>0</v>
      </c>
      <c r="AK345" s="39" t="n"/>
      <c r="AL345" s="39" t="n"/>
      <c r="AM345" s="37" t="n">
        <v>-586.691</v>
      </c>
      <c r="AN345" s="37" t="n">
        <v>0</v>
      </c>
      <c r="AO345" s="37" t="n">
        <v>0</v>
      </c>
      <c r="AP345" s="38">
        <f>AA345+AB345+AC345+AD345</f>
        <v/>
      </c>
      <c r="AQ345" s="38">
        <f>AE345+AF345+AG345+AH345</f>
        <v/>
      </c>
      <c r="AR345" s="37" t="n">
        <v>0</v>
      </c>
      <c r="AS345" s="37" t="n">
        <v>0</v>
      </c>
      <c r="AT345" s="37" t="n">
        <v>0</v>
      </c>
    </row>
    <row r="346">
      <c r="D346" s="9" t="inlineStr">
        <is>
          <t>CFI|proceeds from repayment of fiat loans</t>
        </is>
      </c>
      <c r="G346" s="39" t="n"/>
      <c r="H346" s="39" t="n"/>
      <c r="I346" s="39" t="n"/>
      <c r="J346" s="39" t="n"/>
      <c r="K346" s="39" t="n"/>
      <c r="L346" s="39" t="n"/>
      <c r="M346" s="39" t="n"/>
      <c r="N346" s="39" t="n"/>
      <c r="O346" s="37" t="n">
        <v>31.779</v>
      </c>
      <c r="P346" s="37" t="n">
        <v>77.851</v>
      </c>
      <c r="Q346" s="37" t="n">
        <v>132.754</v>
      </c>
      <c r="R346" s="37" t="n">
        <v>271.314</v>
      </c>
      <c r="S346" s="37" t="n">
        <v>254.6</v>
      </c>
      <c r="T346" s="37" t="n">
        <v>392.1</v>
      </c>
      <c r="U346" s="37" t="n">
        <v>428.3</v>
      </c>
      <c r="V346" s="37" t="n">
        <v>-1075</v>
      </c>
      <c r="W346" s="37" t="n">
        <v>248.055</v>
      </c>
      <c r="X346" s="37" t="n">
        <v>339.949</v>
      </c>
      <c r="Y346" s="37" t="n">
        <v>231.451</v>
      </c>
      <c r="Z346" s="37" t="n">
        <v>-819.455</v>
      </c>
      <c r="AA346" s="39" t="n"/>
      <c r="AB346" s="37" t="n">
        <v>0</v>
      </c>
      <c r="AC346" s="37" t="n">
        <v>0</v>
      </c>
      <c r="AD346" s="37" t="n">
        <v>0</v>
      </c>
      <c r="AE346" s="37" t="n">
        <v>0</v>
      </c>
      <c r="AF346" s="37" t="n">
        <v>0</v>
      </c>
      <c r="AG346" s="37" t="n">
        <v>0</v>
      </c>
      <c r="AH346" s="37" t="n">
        <v>0</v>
      </c>
      <c r="AI346" s="37" t="n">
        <v>0</v>
      </c>
      <c r="AK346" s="39" t="n"/>
      <c r="AL346" s="39" t="n"/>
      <c r="AM346" s="37" t="n">
        <v>513.698</v>
      </c>
      <c r="AN346" s="37" t="n">
        <v>0</v>
      </c>
      <c r="AO346" s="37" t="n">
        <v>0</v>
      </c>
      <c r="AP346" s="38">
        <f>AA346+AB346+AC346+AD346</f>
        <v/>
      </c>
      <c r="AQ346" s="38">
        <f>AE346+AF346+AG346+AH346</f>
        <v/>
      </c>
      <c r="AR346" s="37" t="n">
        <v>0</v>
      </c>
      <c r="AS346" s="37" t="n">
        <v>0</v>
      </c>
      <c r="AT346" s="37" t="n">
        <v>0</v>
      </c>
    </row>
    <row r="347">
      <c r="D347" s="9" t="inlineStr">
        <is>
          <t>CFI|purchase of crypto assets held for investment</t>
        </is>
      </c>
      <c r="G347" s="39" t="n"/>
      <c r="H347" s="39" t="n"/>
      <c r="I347" s="39" t="n"/>
      <c r="J347" s="39" t="n"/>
      <c r="K347" s="39" t="n"/>
      <c r="L347" s="39" t="n"/>
      <c r="M347" s="39" t="n"/>
      <c r="N347" s="39" t="n"/>
      <c r="O347" s="37" t="n">
        <v>-53.223</v>
      </c>
      <c r="P347" s="37" t="n">
        <v>-45.841</v>
      </c>
      <c r="Q347" s="37" t="n">
        <v>99.06399999999999</v>
      </c>
      <c r="R347" s="37" t="n">
        <v>0</v>
      </c>
      <c r="S347" s="37" t="n">
        <v>-0.135</v>
      </c>
      <c r="T347" s="37" t="n">
        <v>0.135</v>
      </c>
      <c r="U347" s="37" t="n">
        <v>-18.486</v>
      </c>
      <c r="V347" s="37" t="n">
        <v>-16.696</v>
      </c>
      <c r="W347" s="37" t="n">
        <v>-148.083</v>
      </c>
      <c r="X347" s="37" t="n">
        <v>-310.645</v>
      </c>
      <c r="Y347" s="37" t="n">
        <v>-221.203</v>
      </c>
      <c r="Z347" s="37" t="n">
        <v>-107.89</v>
      </c>
      <c r="AA347" s="37" t="n">
        <v>-82.979</v>
      </c>
      <c r="AB347" s="37" t="n">
        <v>0</v>
      </c>
      <c r="AC347" s="37" t="n">
        <v>0</v>
      </c>
      <c r="AD347" s="37" t="n">
        <v>0</v>
      </c>
      <c r="AE347" s="37" t="n">
        <v>0</v>
      </c>
      <c r="AF347" s="37" t="n">
        <v>0</v>
      </c>
      <c r="AG347" s="37" t="n">
        <v>0</v>
      </c>
      <c r="AH347" s="37" t="n">
        <v>0</v>
      </c>
      <c r="AI347" s="37" t="n">
        <v>0</v>
      </c>
      <c r="AK347" s="39" t="n"/>
      <c r="AL347" s="39" t="n"/>
      <c r="AM347" s="37" t="n">
        <v>0</v>
      </c>
      <c r="AN347" s="37" t="n">
        <v>-35.182</v>
      </c>
      <c r="AO347" s="37" t="n">
        <v>-787.821</v>
      </c>
      <c r="AP347" s="38">
        <f>AA347+AB347+AC347+AD347</f>
        <v/>
      </c>
      <c r="AQ347" s="38">
        <f>AE347+AF347+AG347+AH347</f>
        <v/>
      </c>
      <c r="AR347" s="37" t="n">
        <v>0</v>
      </c>
      <c r="AS347" s="37" t="n">
        <v>0</v>
      </c>
      <c r="AT347" s="37" t="n">
        <v>0</v>
      </c>
    </row>
    <row r="348">
      <c r="D348" s="9" t="inlineStr">
        <is>
          <t>CFI|dispositions of crypto assets held for investment</t>
        </is>
      </c>
      <c r="G348" s="39" t="n"/>
      <c r="H348" s="39" t="n"/>
      <c r="I348" s="39" t="n"/>
      <c r="J348" s="39" t="n"/>
      <c r="K348" s="39" t="n"/>
      <c r="L348" s="39" t="n"/>
      <c r="M348" s="39" t="n"/>
      <c r="N348" s="39" t="n"/>
      <c r="O348" s="37" t="n">
        <v>110.776</v>
      </c>
      <c r="P348" s="37" t="n">
        <v>77.25</v>
      </c>
      <c r="Q348" s="37" t="n">
        <v>-188.026</v>
      </c>
      <c r="R348" s="37" t="n">
        <v>0</v>
      </c>
      <c r="S348" s="37" t="n">
        <v>51.659</v>
      </c>
      <c r="T348" s="37" t="n">
        <v>0.766</v>
      </c>
      <c r="U348" s="37" t="n">
        <v>0.161</v>
      </c>
      <c r="V348" s="37" t="n">
        <v>39.339</v>
      </c>
      <c r="W348" s="37" t="n">
        <v>10.622</v>
      </c>
      <c r="X348" s="37" t="n">
        <v>51.821</v>
      </c>
      <c r="Y348" s="37" t="n">
        <v>163.928</v>
      </c>
      <c r="Z348" s="37" t="n">
        <v>40.175</v>
      </c>
      <c r="AA348" s="37" t="n">
        <v>18.88</v>
      </c>
      <c r="AB348" s="37" t="n">
        <v>0</v>
      </c>
      <c r="AC348" s="37" t="n">
        <v>0</v>
      </c>
      <c r="AD348" s="37" t="n">
        <v>0</v>
      </c>
      <c r="AE348" s="37" t="n">
        <v>0</v>
      </c>
      <c r="AF348" s="37" t="n">
        <v>0</v>
      </c>
      <c r="AG348" s="37" t="n">
        <v>0</v>
      </c>
      <c r="AH348" s="37" t="n">
        <v>0</v>
      </c>
      <c r="AI348" s="37" t="n">
        <v>0</v>
      </c>
      <c r="AK348" s="39" t="n"/>
      <c r="AL348" s="39" t="n"/>
      <c r="AM348" s="37" t="n">
        <v>0</v>
      </c>
      <c r="AN348" s="37" t="n">
        <v>91.925</v>
      </c>
      <c r="AO348" s="37" t="n">
        <v>266.546</v>
      </c>
      <c r="AP348" s="38">
        <f>AA348+AB348+AC348+AD348</f>
        <v/>
      </c>
      <c r="AQ348" s="38">
        <f>AE348+AF348+AG348+AH348</f>
        <v/>
      </c>
      <c r="AR348" s="37" t="n">
        <v>0</v>
      </c>
      <c r="AS348" s="37" t="n">
        <v>0</v>
      </c>
      <c r="AT348" s="37" t="n">
        <v>0</v>
      </c>
    </row>
    <row r="349">
      <c r="D349" s="9" t="inlineStr">
        <is>
          <t>CFI|purchase of crypto assets held (prior to asu 2023-08)</t>
        </is>
      </c>
      <c r="G349" s="39" t="n"/>
      <c r="H349" s="39" t="n"/>
      <c r="I349" s="39" t="n"/>
      <c r="J349" s="39" t="n"/>
      <c r="K349" s="39" t="n"/>
      <c r="L349" s="39" t="n"/>
      <c r="M349" s="39" t="n"/>
      <c r="N349" s="39" t="n"/>
      <c r="O349" s="37" t="n">
        <v>0</v>
      </c>
      <c r="P349" s="37" t="n">
        <v>0</v>
      </c>
      <c r="Q349" s="37" t="n">
        <v>-150.827</v>
      </c>
      <c r="R349" s="37" t="n">
        <v>-126.54</v>
      </c>
      <c r="S349" s="39" t="n"/>
      <c r="T349" s="39" t="n"/>
      <c r="U349" s="39" t="n"/>
      <c r="V349" s="39" t="n"/>
      <c r="W349" s="39" t="n"/>
      <c r="X349" s="39" t="n"/>
      <c r="Y349" s="39" t="n"/>
      <c r="Z349" s="39" t="n"/>
      <c r="AA349" s="39" t="n"/>
      <c r="AK349" s="39" t="n"/>
      <c r="AL349" s="39" t="n"/>
      <c r="AM349" s="37" t="n">
        <v>-277.367</v>
      </c>
      <c r="AN349" s="39" t="n"/>
      <c r="AO349" s="39" t="n"/>
      <c r="AP349" s="38">
        <f>AA349+AB349+AC349+AD349</f>
        <v/>
      </c>
      <c r="AQ349" s="38">
        <f>AE349+AF349+AG349+AH349</f>
        <v/>
      </c>
    </row>
    <row r="350">
      <c r="D350" s="9" t="inlineStr">
        <is>
          <t>CFI|sale of crypto assets held (prior to asu 2023-08)</t>
        </is>
      </c>
      <c r="G350" s="39" t="n"/>
      <c r="H350" s="39" t="n"/>
      <c r="I350" s="39" t="n"/>
      <c r="J350" s="39" t="n"/>
      <c r="K350" s="39" t="n"/>
      <c r="L350" s="39" t="n"/>
      <c r="M350" s="39" t="n"/>
      <c r="N350" s="39" t="n"/>
      <c r="O350" s="37" t="n">
        <v>0</v>
      </c>
      <c r="P350" s="37" t="n">
        <v>0</v>
      </c>
      <c r="Q350" s="37" t="n">
        <v>265.042</v>
      </c>
      <c r="R350" s="37" t="n">
        <v>196.283</v>
      </c>
      <c r="S350" s="39" t="n"/>
      <c r="T350" s="39" t="n"/>
      <c r="U350" s="39" t="n"/>
      <c r="V350" s="39" t="n"/>
      <c r="W350" s="39" t="n"/>
      <c r="X350" s="39" t="n"/>
      <c r="Y350" s="39" t="n"/>
      <c r="Z350" s="39" t="n"/>
      <c r="AA350" s="39" t="n"/>
      <c r="AK350" s="39" t="n"/>
      <c r="AL350" s="39" t="n"/>
      <c r="AM350" s="37" t="n">
        <v>461.325</v>
      </c>
      <c r="AN350" s="39" t="n"/>
      <c r="AO350" s="39" t="n"/>
      <c r="AP350" s="38">
        <f>AA350+AB350+AC350+AD350</f>
        <v/>
      </c>
      <c r="AQ350" s="38">
        <f>AE350+AF350+AG350+AH350</f>
        <v/>
      </c>
    </row>
    <row r="351">
      <c r="D351" s="9" t="inlineStr">
        <is>
          <t>CFI|return of assets pledged as collateral</t>
        </is>
      </c>
      <c r="G351" s="39" t="n"/>
      <c r="H351" s="39" t="n"/>
      <c r="I351" s="39" t="n"/>
      <c r="J351" s="39" t="n"/>
      <c r="K351" s="39" t="n"/>
      <c r="L351" s="39" t="n"/>
      <c r="M351" s="39" t="n"/>
      <c r="N351" s="39" t="n"/>
      <c r="O351" s="39" t="n"/>
      <c r="P351" s="39" t="n"/>
      <c r="Q351" s="39" t="n"/>
      <c r="R351" s="39" t="n"/>
      <c r="S351" s="37" t="n">
        <v>0</v>
      </c>
      <c r="T351" s="37" t="n">
        <v>0</v>
      </c>
      <c r="U351" s="37" t="n">
        <v>0</v>
      </c>
      <c r="V351" s="37" t="n">
        <v>147.096</v>
      </c>
      <c r="W351" s="37" t="n">
        <v>0</v>
      </c>
      <c r="X351" s="37" t="n">
        <v>0</v>
      </c>
      <c r="Y351" s="37" t="n">
        <v>0</v>
      </c>
      <c r="Z351" s="37" t="n">
        <v>16.188</v>
      </c>
      <c r="AA351" s="39" t="n"/>
      <c r="AB351" s="37" t="n">
        <v>0</v>
      </c>
      <c r="AC351" s="37" t="n">
        <v>0</v>
      </c>
      <c r="AD351" s="37" t="n">
        <v>0</v>
      </c>
      <c r="AE351" s="37" t="n">
        <v>0</v>
      </c>
      <c r="AF351" s="37" t="n">
        <v>0</v>
      </c>
      <c r="AG351" s="37" t="n">
        <v>0</v>
      </c>
      <c r="AH351" s="37" t="n">
        <v>0</v>
      </c>
      <c r="AI351" s="37" t="n">
        <v>0</v>
      </c>
      <c r="AK351" s="39" t="n"/>
      <c r="AL351" s="39" t="n"/>
      <c r="AM351" s="39" t="n"/>
      <c r="AN351" s="37" t="n">
        <v>147.096</v>
      </c>
      <c r="AO351" s="37" t="n">
        <v>16.188</v>
      </c>
      <c r="AP351" s="38">
        <f>AA351+AB351+AC351+AD351</f>
        <v/>
      </c>
      <c r="AQ351" s="38">
        <f>AE351+AF351+AG351+AH351</f>
        <v/>
      </c>
      <c r="AR351" s="37" t="n">
        <v>0</v>
      </c>
      <c r="AS351" s="37" t="n">
        <v>0</v>
      </c>
      <c r="AT351" s="37" t="n">
        <v>0</v>
      </c>
    </row>
    <row r="352">
      <c r="D352" s="9" t="inlineStr">
        <is>
          <t>CFI|dispositions of investments</t>
        </is>
      </c>
      <c r="G352" s="39" t="n"/>
      <c r="H352" s="39" t="n"/>
      <c r="I352" s="39" t="n"/>
      <c r="J352" s="39" t="n"/>
      <c r="K352" s="39" t="n"/>
      <c r="L352" s="39" t="n"/>
      <c r="M352" s="39" t="n"/>
      <c r="N352" s="39" t="n"/>
      <c r="O352" s="39" t="n"/>
      <c r="P352" s="39" t="n"/>
      <c r="Q352" s="39" t="n"/>
      <c r="R352" s="39" t="n"/>
      <c r="S352" s="37" t="n">
        <v>0</v>
      </c>
      <c r="T352" s="37" t="n">
        <v>0</v>
      </c>
      <c r="U352" s="37" t="n">
        <v>0</v>
      </c>
      <c r="V352" s="37" t="n">
        <v>5.001</v>
      </c>
      <c r="W352" s="37" t="n">
        <v>0</v>
      </c>
      <c r="X352" s="37" t="n">
        <v>0</v>
      </c>
      <c r="Y352" s="37" t="n">
        <v>0</v>
      </c>
      <c r="Z352" s="37" t="n">
        <v>490.298</v>
      </c>
      <c r="AA352" s="37" t="n">
        <v>128.997</v>
      </c>
      <c r="AB352" s="37" t="n">
        <v>0</v>
      </c>
      <c r="AC352" s="37" t="n">
        <v>0</v>
      </c>
      <c r="AD352" s="37" t="n">
        <v>0</v>
      </c>
      <c r="AE352" s="37" t="n">
        <v>0</v>
      </c>
      <c r="AF352" s="37" t="n">
        <v>0</v>
      </c>
      <c r="AG352" s="37" t="n">
        <v>0</v>
      </c>
      <c r="AH352" s="37" t="n">
        <v>0</v>
      </c>
      <c r="AI352" s="37" t="n">
        <v>0</v>
      </c>
      <c r="AK352" s="39" t="n"/>
      <c r="AL352" s="39" t="n"/>
      <c r="AM352" s="39" t="n"/>
      <c r="AN352" s="37" t="n">
        <v>5.001</v>
      </c>
      <c r="AO352" s="37" t="n">
        <v>490.298</v>
      </c>
      <c r="AP352" s="38">
        <f>AA352+AB352+AC352+AD352</f>
        <v/>
      </c>
      <c r="AQ352" s="38">
        <f>AE352+AF352+AG352+AH352</f>
        <v/>
      </c>
      <c r="AR352" s="37" t="n">
        <v>0</v>
      </c>
      <c r="AS352" s="37" t="n">
        <v>0</v>
      </c>
      <c r="AT352" s="37" t="n">
        <v>0</v>
      </c>
    </row>
    <row r="353">
      <c r="D353" s="9" t="inlineStr">
        <is>
          <t>CFI|sale of crypto assets held</t>
        </is>
      </c>
      <c r="G353" s="39" t="n"/>
      <c r="H353" s="39" t="n"/>
      <c r="I353" s="39" t="n"/>
      <c r="J353" s="39" t="n"/>
      <c r="K353" s="39" t="n"/>
      <c r="L353" s="39" t="n"/>
      <c r="M353" s="39" t="n"/>
      <c r="N353" s="39" t="n"/>
      <c r="O353" s="39" t="n"/>
      <c r="P353" s="39" t="n"/>
      <c r="Q353" s="39" t="n"/>
      <c r="R353" s="39" t="n"/>
      <c r="S353" s="37" t="n">
        <v>0</v>
      </c>
      <c r="T353" s="37" t="n">
        <v>0</v>
      </c>
      <c r="U353" s="37" t="n">
        <v>0</v>
      </c>
      <c r="V353" s="37" t="n">
        <v>0</v>
      </c>
      <c r="W353" s="37" t="n">
        <v>0</v>
      </c>
      <c r="X353" s="37" t="n">
        <v>0</v>
      </c>
      <c r="Y353" s="37" t="n">
        <v>0</v>
      </c>
      <c r="Z353" s="37" t="n">
        <v>0</v>
      </c>
      <c r="AA353" s="39" t="n"/>
      <c r="AK353" s="39" t="n"/>
      <c r="AL353" s="39" t="n"/>
      <c r="AM353" s="39" t="n"/>
      <c r="AN353" s="37" t="n">
        <v>0</v>
      </c>
      <c r="AO353" s="37" t="n">
        <v>0</v>
      </c>
      <c r="AP353" s="38">
        <f>AA353+AB353+AC353+AD353</f>
        <v/>
      </c>
      <c r="AQ353" s="38">
        <f>AE353+AF353+AG353+AH353</f>
        <v/>
      </c>
    </row>
    <row r="354">
      <c r="A354" s="17" t="inlineStr">
        <is>
          <t>x</t>
        </is>
      </c>
      <c r="B354" s="13" t="inlineStr">
        <is>
          <t>Net Cash from Investing Activities</t>
        </is>
      </c>
      <c r="G354" s="40">
        <f>SUM(G325:G353)</f>
        <v/>
      </c>
      <c r="H354" s="40">
        <f>SUM(H325:H353)</f>
        <v/>
      </c>
      <c r="I354" s="40">
        <f>SUM(I325:I353)</f>
        <v/>
      </c>
      <c r="J354" s="40">
        <f>SUM(J325:J353)</f>
        <v/>
      </c>
      <c r="K354" s="40">
        <f>SUM(K325:K353)</f>
        <v/>
      </c>
      <c r="L354" s="40">
        <f>SUM(L325:L353)</f>
        <v/>
      </c>
      <c r="M354" s="40">
        <f>SUM(M325:M353)</f>
        <v/>
      </c>
      <c r="N354" s="40">
        <f>SUM(N325:N353)</f>
        <v/>
      </c>
      <c r="O354" s="40">
        <f>SUM(O325:O353)</f>
        <v/>
      </c>
      <c r="P354" s="40">
        <f>SUM(P325:P353)</f>
        <v/>
      </c>
      <c r="Q354" s="40">
        <f>SUM(Q325:Q353)</f>
        <v/>
      </c>
      <c r="R354" s="40">
        <f>SUM(R325:R353)</f>
        <v/>
      </c>
      <c r="S354" s="40">
        <f>SUM(S325:S353)</f>
        <v/>
      </c>
      <c r="T354" s="40">
        <f>SUM(T325:T353)</f>
        <v/>
      </c>
      <c r="U354" s="40">
        <f>SUM(U325:U353)</f>
        <v/>
      </c>
      <c r="V354" s="40">
        <f>SUM(V325:V353)</f>
        <v/>
      </c>
      <c r="W354" s="40">
        <f>SUM(W325:W353)</f>
        <v/>
      </c>
      <c r="X354" s="40">
        <f>SUM(X325:X353)</f>
        <v/>
      </c>
      <c r="Y354" s="40">
        <f>SUM(Y325:Y353)</f>
        <v/>
      </c>
      <c r="Z354" s="40">
        <f>SUM(Z325:Z353)</f>
        <v/>
      </c>
      <c r="AA354" s="40">
        <f>SUM(AA325:AA353)</f>
        <v/>
      </c>
      <c r="AB354" s="40">
        <f>SUM(AB325:AB353)</f>
        <v/>
      </c>
      <c r="AC354" s="40">
        <f>SUM(AC325:AC353)</f>
        <v/>
      </c>
      <c r="AD354" s="40">
        <f>SUM(AD325:AD353)</f>
        <v/>
      </c>
      <c r="AE354" s="40">
        <f>SUM(AE325:AE353)</f>
        <v/>
      </c>
      <c r="AF354" s="40">
        <f>SUM(AF325:AF353)</f>
        <v/>
      </c>
      <c r="AG354" s="40">
        <f>SUM(AG325:AG353)</f>
        <v/>
      </c>
      <c r="AH354" s="40">
        <f>SUM(AH325:AH353)</f>
        <v/>
      </c>
      <c r="AI354" s="40">
        <f>SUM(AI325:AI353)</f>
        <v/>
      </c>
      <c r="AK354" s="40">
        <f>SUM(AK325:AK353)</f>
        <v/>
      </c>
      <c r="AL354" s="40">
        <f>SUM(AL325:AL353)</f>
        <v/>
      </c>
      <c r="AM354" s="40">
        <f>SUM(AM325:AM353)</f>
        <v/>
      </c>
      <c r="AN354" s="40">
        <f>SUM(AN325:AN353)</f>
        <v/>
      </c>
      <c r="AO354" s="40">
        <f>SUM(AO325:AO353)</f>
        <v/>
      </c>
      <c r="AP354" s="40">
        <f>AA354+AB354+AC354+AD354</f>
        <v/>
      </c>
      <c r="AQ354" s="40">
        <f>AE354+AF354+AG354+AH354</f>
        <v/>
      </c>
      <c r="AR354" s="40">
        <f>SUM(AR325:AR353)</f>
        <v/>
      </c>
      <c r="AS354" s="40">
        <f>SUM(AS325:AS353)</f>
        <v/>
      </c>
      <c r="AT354" s="40">
        <f>SUM(AT325:AT353)</f>
        <v/>
      </c>
    </row>
    <row r="355">
      <c r="D355" s="8" t="inlineStr">
        <is>
          <t>Reconciliation: variance vs. as-reported</t>
        </is>
      </c>
      <c r="G355" s="41">
        <f>IF(_reported!G27="","",G354-_reported!G27)</f>
        <v/>
      </c>
      <c r="H355" s="41">
        <f>IF(_reported!H27="","",H354-_reported!H27)</f>
        <v/>
      </c>
      <c r="I355" s="41">
        <f>IF(_reported!I27="","",I354-_reported!I27)</f>
        <v/>
      </c>
      <c r="J355" s="41">
        <f>IF(_reported!J27="","",J354-_reported!J27)</f>
        <v/>
      </c>
      <c r="K355" s="41">
        <f>IF(_reported!K27="","",K354-_reported!K27)</f>
        <v/>
      </c>
      <c r="L355" s="41">
        <f>IF(_reported!L27="","",L354-_reported!L27)</f>
        <v/>
      </c>
      <c r="M355" s="41">
        <f>IF(_reported!M27="","",M354-_reported!M27)</f>
        <v/>
      </c>
      <c r="N355" s="41">
        <f>IF(_reported!N27="","",N354-_reported!N27)</f>
        <v/>
      </c>
      <c r="O355" s="41">
        <f>IF(_reported!O27="","",O354-_reported!O27)</f>
        <v/>
      </c>
      <c r="P355" s="41">
        <f>IF(_reported!P27="","",P354-_reported!P27)</f>
        <v/>
      </c>
      <c r="Q355" s="41">
        <f>IF(_reported!Q27="","",Q354-_reported!Q27)</f>
        <v/>
      </c>
      <c r="R355" s="41">
        <f>IF(_reported!R27="","",R354-_reported!R27)</f>
        <v/>
      </c>
      <c r="S355" s="41">
        <f>IF(_reported!S27="","",S354-_reported!S27)</f>
        <v/>
      </c>
      <c r="T355" s="41">
        <f>IF(_reported!T27="","",T354-_reported!T27)</f>
        <v/>
      </c>
      <c r="U355" s="41">
        <f>IF(_reported!U27="","",U354-_reported!U27)</f>
        <v/>
      </c>
      <c r="V355" s="41">
        <f>IF(_reported!V27="","",V354-_reported!V27)</f>
        <v/>
      </c>
      <c r="W355" s="41">
        <f>IF(_reported!W27="","",W354-_reported!W27)</f>
        <v/>
      </c>
      <c r="X355" s="41">
        <f>IF(_reported!X27="","",X354-_reported!X27)</f>
        <v/>
      </c>
      <c r="Y355" s="41">
        <f>IF(_reported!Y27="","",Y354-_reported!Y27)</f>
        <v/>
      </c>
      <c r="Z355" s="41">
        <f>IF(_reported!Z27="","",Z354-_reported!Z27)</f>
        <v/>
      </c>
      <c r="AA355" s="41">
        <f>IF(_reported!AA27="","",AA354-_reported!AA27)</f>
        <v/>
      </c>
      <c r="AB355" s="41">
        <f>IF(_reported!AB27="","",AB354-_reported!AB27)</f>
        <v/>
      </c>
      <c r="AC355" s="41">
        <f>IF(_reported!AC27="","",AC354-_reported!AC27)</f>
        <v/>
      </c>
      <c r="AD355" s="41">
        <f>IF(_reported!AD27="","",AD354-_reported!AD27)</f>
        <v/>
      </c>
      <c r="AE355" s="41">
        <f>IF(_reported!AE27="","",AE354-_reported!AE27)</f>
        <v/>
      </c>
      <c r="AF355" s="41">
        <f>IF(_reported!AF27="","",AF354-_reported!AF27)</f>
        <v/>
      </c>
      <c r="AG355" s="41">
        <f>IF(_reported!AG27="","",AG354-_reported!AG27)</f>
        <v/>
      </c>
      <c r="AH355" s="41">
        <f>IF(_reported!AH27="","",AH354-_reported!AH27)</f>
        <v/>
      </c>
      <c r="AI355" s="41">
        <f>IF(_reported!AI27="","",AI354-_reported!AI27)</f>
        <v/>
      </c>
      <c r="AK355" s="41">
        <f>IF(_reported!AK27="","",AK354-_reported!AK27)</f>
        <v/>
      </c>
      <c r="AL355" s="41">
        <f>IF(_reported!AL27="","",AL354-_reported!AL27)</f>
        <v/>
      </c>
      <c r="AM355" s="41">
        <f>IF(_reported!AM27="","",AM354-_reported!AM27)</f>
        <v/>
      </c>
      <c r="AN355" s="41">
        <f>IF(_reported!AN27="","",AN354-_reported!AN27)</f>
        <v/>
      </c>
      <c r="AO355" s="41">
        <f>IF(_reported!AO27="","",AO354-_reported!AO27)</f>
        <v/>
      </c>
      <c r="AP355" s="42">
        <f>AA355+AB355+AC355+AD355</f>
        <v/>
      </c>
      <c r="AQ355" s="42">
        <f>AE355+AF355+AG355+AH355</f>
        <v/>
      </c>
      <c r="AR355" s="41">
        <f>IF(_reported!AR27="","",AR354-_reported!AR27)</f>
        <v/>
      </c>
      <c r="AS355" s="41">
        <f>IF(_reported!AS27="","",AS354-_reported!AS27)</f>
        <v/>
      </c>
      <c r="AT355" s="41">
        <f>IF(_reported!AT27="","",AT354-_reported!AT27)</f>
        <v/>
      </c>
    </row>
    <row r="356"/>
    <row r="357">
      <c r="D357" s="9" t="inlineStr">
        <is>
          <t>CFF|stock option exercises net</t>
        </is>
      </c>
      <c r="G357" s="35" t="n">
        <v>59.387</v>
      </c>
      <c r="H357" s="35" t="n">
        <v>90.47799999999999</v>
      </c>
      <c r="I357" s="35" t="n">
        <v>25.084</v>
      </c>
      <c r="J357" s="35" t="n">
        <v>42.115</v>
      </c>
      <c r="K357" s="35" t="n">
        <v>16.891</v>
      </c>
      <c r="L357" s="35" t="n">
        <v>14.975</v>
      </c>
      <c r="M357" s="35" t="n">
        <v>9.112</v>
      </c>
      <c r="N357" s="35" t="n">
        <v>10.519</v>
      </c>
      <c r="O357" s="35" t="n">
        <v>8.872999999999999</v>
      </c>
      <c r="P357" s="35" t="n">
        <v>7.776</v>
      </c>
      <c r="Q357" s="35" t="n">
        <v>11.004</v>
      </c>
      <c r="R357" s="35" t="n">
        <v>20.291</v>
      </c>
      <c r="S357" s="35" t="n">
        <v>0</v>
      </c>
      <c r="T357" s="35" t="n">
        <v>0</v>
      </c>
      <c r="U357" s="35" t="n">
        <v>0</v>
      </c>
      <c r="V357" s="35" t="n">
        <v>126.14</v>
      </c>
      <c r="W357" s="35" t="n">
        <v>0</v>
      </c>
      <c r="X357" s="35" t="n">
        <v>0</v>
      </c>
      <c r="Y357" s="35" t="n">
        <v>0</v>
      </c>
      <c r="Z357" s="35" t="n">
        <v>78.286</v>
      </c>
      <c r="AA357" s="43" t="n"/>
      <c r="AB357" s="35" t="n">
        <v>0</v>
      </c>
      <c r="AC357" s="35" t="n">
        <v>0</v>
      </c>
      <c r="AD357" s="35" t="n">
        <v>0</v>
      </c>
      <c r="AE357" s="35" t="n">
        <v>0</v>
      </c>
      <c r="AF357" s="35" t="n">
        <v>0</v>
      </c>
      <c r="AG357" s="35" t="n">
        <v>0</v>
      </c>
      <c r="AH357" s="35" t="n">
        <v>0</v>
      </c>
      <c r="AI357" s="35" t="n">
        <v>0</v>
      </c>
      <c r="AK357" s="35" t="n">
        <v>217.064</v>
      </c>
      <c r="AL357" s="35" t="n">
        <v>51.497</v>
      </c>
      <c r="AM357" s="35" t="n">
        <v>47.944</v>
      </c>
      <c r="AN357" s="35" t="n">
        <v>126.14</v>
      </c>
      <c r="AO357" s="35" t="n">
        <v>78.286</v>
      </c>
      <c r="AP357" s="36">
        <f>AA357+AB357+AC357+AD357</f>
        <v/>
      </c>
      <c r="AQ357" s="36">
        <f>AE357+AF357+AG357+AH357</f>
        <v/>
      </c>
      <c r="AR357" s="35" t="n">
        <v>0</v>
      </c>
      <c r="AS357" s="35" t="n">
        <v>0</v>
      </c>
      <c r="AT357" s="35" t="n">
        <v>0</v>
      </c>
    </row>
    <row r="358">
      <c r="D358" s="9" t="inlineStr">
        <is>
          <t>CFF|issuance of shares from exercise of warrants</t>
        </is>
      </c>
      <c r="G358" s="37" t="n">
        <v>0.433</v>
      </c>
      <c r="H358" s="37" t="n">
        <v>0</v>
      </c>
      <c r="I358" s="37" t="n">
        <v>0</v>
      </c>
      <c r="J358" s="37" t="n">
        <v>0</v>
      </c>
      <c r="K358" s="39" t="n"/>
      <c r="L358" s="39" t="n"/>
      <c r="M358" s="39" t="n"/>
      <c r="N358" s="39" t="n"/>
      <c r="O358" s="39" t="n"/>
      <c r="P358" s="39" t="n"/>
      <c r="Q358" s="39" t="n"/>
      <c r="R358" s="39" t="n"/>
      <c r="S358" s="39" t="n"/>
      <c r="T358" s="39" t="n"/>
      <c r="U358" s="39" t="n"/>
      <c r="V358" s="39" t="n"/>
      <c r="W358" s="39" t="n"/>
      <c r="X358" s="39" t="n"/>
      <c r="Y358" s="39" t="n"/>
      <c r="Z358" s="39" t="n"/>
      <c r="AA358" s="39" t="n"/>
      <c r="AK358" s="37" t="n">
        <v>0.433</v>
      </c>
      <c r="AL358" s="39" t="n"/>
      <c r="AM358" s="39" t="n"/>
      <c r="AN358" s="39" t="n"/>
      <c r="AO358" s="39" t="n"/>
      <c r="AP358" s="38">
        <f>AA358+AB358+AC358+AD358</f>
        <v/>
      </c>
      <c r="AQ358" s="38">
        <f>AE358+AF358+AG358+AH358</f>
        <v/>
      </c>
    </row>
    <row r="359">
      <c r="D359" s="9" t="inlineStr">
        <is>
          <t>CFF|taxes paid related to net share settlement of equity awards</t>
        </is>
      </c>
      <c r="G359" s="37" t="n">
        <v>0</v>
      </c>
      <c r="H359" s="37" t="n">
        <v>-51.67</v>
      </c>
      <c r="I359" s="37" t="n">
        <v>-51.466</v>
      </c>
      <c r="J359" s="37" t="n">
        <v>-159.658</v>
      </c>
      <c r="K359" s="37" t="n">
        <v>-141.832</v>
      </c>
      <c r="L359" s="37" t="n">
        <v>-71.301</v>
      </c>
      <c r="M359" s="37" t="n">
        <v>-55.613</v>
      </c>
      <c r="N359" s="37" t="n">
        <v>-83.121</v>
      </c>
      <c r="O359" s="37" t="n">
        <v>-62.497</v>
      </c>
      <c r="P359" s="37" t="n">
        <v>-52.895</v>
      </c>
      <c r="Q359" s="37" t="n">
        <v>-68.56999999999999</v>
      </c>
      <c r="R359" s="37" t="n">
        <v>-93.836</v>
      </c>
      <c r="S359" s="37" t="n">
        <v>-117.225</v>
      </c>
      <c r="T359" s="37" t="n">
        <v>0</v>
      </c>
      <c r="U359" s="37" t="n">
        <v>0</v>
      </c>
      <c r="V359" s="37" t="n">
        <v>0</v>
      </c>
      <c r="W359" s="37" t="n">
        <v>-100.303</v>
      </c>
      <c r="X359" s="37" t="n">
        <v>-101.078</v>
      </c>
      <c r="Y359" s="37" t="n">
        <v>-107.422</v>
      </c>
      <c r="Z359" s="37" t="n">
        <v>-93.988</v>
      </c>
      <c r="AA359" s="37" t="n">
        <v>-118.925</v>
      </c>
      <c r="AB359" s="38">
        <f>-AB258*AB267</f>
        <v/>
      </c>
      <c r="AC359" s="38">
        <f>-AC258*AC267</f>
        <v/>
      </c>
      <c r="AD359" s="38">
        <f>-AD258*AD267</f>
        <v/>
      </c>
      <c r="AE359" s="38">
        <f>-AE258*AE267</f>
        <v/>
      </c>
      <c r="AF359" s="38">
        <f>-AF258*AF267</f>
        <v/>
      </c>
      <c r="AG359" s="38">
        <f>-AG258*AG267</f>
        <v/>
      </c>
      <c r="AH359" s="38">
        <f>-AH258*AH267</f>
        <v/>
      </c>
      <c r="AI359" s="38">
        <f>-AI258*AI267</f>
        <v/>
      </c>
      <c r="AK359" s="37" t="n">
        <v>-262.794</v>
      </c>
      <c r="AL359" s="37" t="n">
        <v>-351.867</v>
      </c>
      <c r="AM359" s="37" t="n">
        <v>-277.798</v>
      </c>
      <c r="AN359" s="37" t="n">
        <v>-117.225</v>
      </c>
      <c r="AO359" s="37" t="n">
        <v>-402.791</v>
      </c>
      <c r="AP359" s="38">
        <f>AA359+AB359+AC359+AD359</f>
        <v/>
      </c>
      <c r="AQ359" s="38">
        <f>AE359+AF359+AG359+AH359</f>
        <v/>
      </c>
      <c r="AR359" s="38">
        <f>-AR258*AR267</f>
        <v/>
      </c>
      <c r="AS359" s="38">
        <f>-AS258*AS267</f>
        <v/>
      </c>
      <c r="AT359" s="38">
        <f>-AT258*AT267</f>
        <v/>
      </c>
    </row>
    <row r="360">
      <c r="D360" s="9" t="inlineStr">
        <is>
          <t>CFF|cash paid to repurchase equity awards</t>
        </is>
      </c>
      <c r="G360" s="37" t="n">
        <v>0</v>
      </c>
      <c r="H360" s="37" t="n">
        <v>0</v>
      </c>
      <c r="I360" s="37" t="n">
        <v>0</v>
      </c>
      <c r="J360" s="37" t="n">
        <v>0</v>
      </c>
      <c r="K360" s="39" t="n"/>
      <c r="L360" s="39" t="n"/>
      <c r="M360" s="39" t="n"/>
      <c r="N360" s="39" t="n"/>
      <c r="O360" s="39" t="n"/>
      <c r="P360" s="39" t="n"/>
      <c r="Q360" s="39" t="n"/>
      <c r="R360" s="39" t="n"/>
      <c r="S360" s="39" t="n"/>
      <c r="T360" s="39" t="n"/>
      <c r="U360" s="39" t="n"/>
      <c r="V360" s="39" t="n"/>
      <c r="W360" s="39" t="n"/>
      <c r="X360" s="39" t="n"/>
      <c r="Y360" s="39" t="n"/>
      <c r="Z360" s="39" t="n"/>
      <c r="AA360" s="39" t="n"/>
      <c r="AK360" s="37" t="n">
        <v>0</v>
      </c>
      <c r="AL360" s="39" t="n"/>
      <c r="AM360" s="39" t="n"/>
      <c r="AN360" s="39" t="n"/>
      <c r="AO360" s="39" t="n"/>
      <c r="AP360" s="38">
        <f>AA360+AB360+AC360+AD360</f>
        <v/>
      </c>
      <c r="AQ360" s="38">
        <f>AE360+AF360+AG360+AH360</f>
        <v/>
      </c>
    </row>
    <row r="361">
      <c r="D361" s="9" t="inlineStr">
        <is>
          <t>CFF|issuance of convertible senior notes, net</t>
        </is>
      </c>
      <c r="G361" s="37" t="n">
        <v>0</v>
      </c>
      <c r="H361" s="37" t="n">
        <v>1406.179</v>
      </c>
      <c r="I361" s="37" t="n">
        <v>-2.426</v>
      </c>
      <c r="J361" s="37" t="n">
        <v>0</v>
      </c>
      <c r="K361" s="37" t="n">
        <v>0</v>
      </c>
      <c r="L361" s="37" t="n">
        <v>0</v>
      </c>
      <c r="M361" s="37" t="n">
        <v>0</v>
      </c>
      <c r="N361" s="37" t="n">
        <v>0</v>
      </c>
      <c r="O361" s="37" t="n">
        <v>0</v>
      </c>
      <c r="P361" s="37" t="n">
        <v>0</v>
      </c>
      <c r="Q361" s="37" t="n">
        <v>0</v>
      </c>
      <c r="R361" s="37" t="n">
        <v>0</v>
      </c>
      <c r="S361" s="37" t="n">
        <v>1246.025</v>
      </c>
      <c r="T361" s="37" t="n">
        <v>0</v>
      </c>
      <c r="U361" s="37" t="n">
        <v>0</v>
      </c>
      <c r="V361" s="37" t="n">
        <v>0</v>
      </c>
      <c r="W361" s="37" t="n">
        <v>0</v>
      </c>
      <c r="X361" s="37" t="n">
        <v>0</v>
      </c>
      <c r="Y361" s="37" t="n">
        <v>2957.135</v>
      </c>
      <c r="Z361" s="37" t="n">
        <v>0</v>
      </c>
      <c r="AA361" s="39" t="n"/>
      <c r="AB361" s="37" t="n">
        <v>0</v>
      </c>
      <c r="AC361" s="37" t="n">
        <v>0</v>
      </c>
      <c r="AD361" s="37" t="n">
        <v>0</v>
      </c>
      <c r="AE361" s="37" t="n">
        <v>0</v>
      </c>
      <c r="AF361" s="37" t="n">
        <v>0</v>
      </c>
      <c r="AG361" s="37" t="n">
        <v>0</v>
      </c>
      <c r="AH361" s="37" t="n">
        <v>0</v>
      </c>
      <c r="AI361" s="37" t="n">
        <v>0</v>
      </c>
      <c r="AK361" s="37" t="n">
        <v>1403.753</v>
      </c>
      <c r="AL361" s="37" t="n">
        <v>0</v>
      </c>
      <c r="AM361" s="37" t="n">
        <v>0</v>
      </c>
      <c r="AN361" s="37" t="n">
        <v>1246.025</v>
      </c>
      <c r="AO361" s="37" t="n">
        <v>2957.135</v>
      </c>
      <c r="AP361" s="38">
        <f>AA361+AB361+AC361+AD361</f>
        <v/>
      </c>
      <c r="AQ361" s="38">
        <f>AE361+AF361+AG361+AH361</f>
        <v/>
      </c>
      <c r="AR361" s="37" t="n">
        <v>0</v>
      </c>
      <c r="AS361" s="37" t="n">
        <v>0</v>
      </c>
      <c r="AT361" s="37" t="n">
        <v>0</v>
      </c>
    </row>
    <row r="362">
      <c r="D362" s="9" t="inlineStr">
        <is>
          <t>CFF|purchase of capped calls</t>
        </is>
      </c>
      <c r="G362" s="37" t="n">
        <v>0</v>
      </c>
      <c r="H362" s="37" t="n">
        <v>-90.131</v>
      </c>
      <c r="I362" s="37" t="n">
        <v>0</v>
      </c>
      <c r="J362" s="37" t="n">
        <v>0</v>
      </c>
      <c r="K362" s="37" t="n">
        <v>0</v>
      </c>
      <c r="L362" s="37" t="n">
        <v>0</v>
      </c>
      <c r="M362" s="37" t="n">
        <v>0</v>
      </c>
      <c r="N362" s="37" t="n">
        <v>0</v>
      </c>
      <c r="O362" s="37" t="n">
        <v>0</v>
      </c>
      <c r="P362" s="37" t="n">
        <v>0</v>
      </c>
      <c r="Q362" s="37" t="n">
        <v>0</v>
      </c>
      <c r="R362" s="37" t="n">
        <v>0</v>
      </c>
      <c r="S362" s="37" t="n">
        <v>-104.11</v>
      </c>
      <c r="T362" s="37" t="n">
        <v>0</v>
      </c>
      <c r="U362" s="37" t="n">
        <v>0</v>
      </c>
      <c r="V362" s="37" t="n">
        <v>0</v>
      </c>
      <c r="W362" s="37" t="n">
        <v>0</v>
      </c>
      <c r="X362" s="37" t="n">
        <v>0</v>
      </c>
      <c r="Y362" s="37" t="n">
        <v>-224.25</v>
      </c>
      <c r="Z362" s="37" t="n">
        <v>0</v>
      </c>
      <c r="AA362" s="39" t="n"/>
      <c r="AB362" s="37" t="n">
        <v>0</v>
      </c>
      <c r="AC362" s="37" t="n">
        <v>0</v>
      </c>
      <c r="AD362" s="37" t="n">
        <v>0</v>
      </c>
      <c r="AE362" s="37" t="n">
        <v>0</v>
      </c>
      <c r="AF362" s="37" t="n">
        <v>0</v>
      </c>
      <c r="AG362" s="37" t="n">
        <v>0</v>
      </c>
      <c r="AH362" s="37" t="n">
        <v>0</v>
      </c>
      <c r="AI362" s="37" t="n">
        <v>0</v>
      </c>
      <c r="AK362" s="37" t="n">
        <v>-90.131</v>
      </c>
      <c r="AL362" s="37" t="n">
        <v>0</v>
      </c>
      <c r="AM362" s="37" t="n">
        <v>0</v>
      </c>
      <c r="AN362" s="37" t="n">
        <v>-104.11</v>
      </c>
      <c r="AO362" s="37" t="n">
        <v>-224.25</v>
      </c>
      <c r="AP362" s="38">
        <f>AA362+AB362+AC362+AD362</f>
        <v/>
      </c>
      <c r="AQ362" s="38">
        <f>AE362+AF362+AG362+AH362</f>
        <v/>
      </c>
      <c r="AR362" s="37" t="n">
        <v>0</v>
      </c>
      <c r="AS362" s="37" t="n">
        <v>0</v>
      </c>
      <c r="AT362" s="37" t="n">
        <v>0</v>
      </c>
    </row>
    <row r="363">
      <c r="D363" s="9" t="inlineStr">
        <is>
          <t>CFF|proceeds from short-term borrowing</t>
        </is>
      </c>
      <c r="G363" s="37" t="n">
        <v>0</v>
      </c>
      <c r="H363" s="37" t="n">
        <v>20</v>
      </c>
      <c r="I363" s="37" t="n">
        <v>0</v>
      </c>
      <c r="J363" s="37" t="n">
        <v>0</v>
      </c>
      <c r="K363" s="37" t="n">
        <v>149.4</v>
      </c>
      <c r="L363" s="37" t="n">
        <v>0</v>
      </c>
      <c r="M363" s="37" t="n">
        <v>0</v>
      </c>
      <c r="N363" s="37" t="n">
        <v>41.556</v>
      </c>
      <c r="O363" s="37" t="n">
        <v>0</v>
      </c>
      <c r="P363" s="37" t="n">
        <v>0</v>
      </c>
      <c r="Q363" s="37" t="n">
        <v>0</v>
      </c>
      <c r="R363" s="37" t="n">
        <v>31.64</v>
      </c>
      <c r="S363" s="37" t="n">
        <v>0</v>
      </c>
      <c r="T363" s="37" t="n">
        <v>0</v>
      </c>
      <c r="U363" s="37" t="n">
        <v>0</v>
      </c>
      <c r="V363" s="37" t="n">
        <v>122.566</v>
      </c>
      <c r="W363" s="37" t="n">
        <v>0</v>
      </c>
      <c r="X363" s="37" t="n">
        <v>0</v>
      </c>
      <c r="Y363" s="37" t="n">
        <v>0</v>
      </c>
      <c r="Z363" s="37" t="n">
        <v>626.428</v>
      </c>
      <c r="AA363" s="37" t="n">
        <v>243.529</v>
      </c>
      <c r="AB363" s="37" t="n">
        <v>0</v>
      </c>
      <c r="AC363" s="37" t="n">
        <v>0</v>
      </c>
      <c r="AD363" s="37" t="n">
        <v>0</v>
      </c>
      <c r="AE363" s="37" t="n">
        <v>0</v>
      </c>
      <c r="AF363" s="37" t="n">
        <v>0</v>
      </c>
      <c r="AG363" s="37" t="n">
        <v>0</v>
      </c>
      <c r="AH363" s="37" t="n">
        <v>0</v>
      </c>
      <c r="AI363" s="37" t="n">
        <v>0</v>
      </c>
      <c r="AK363" s="37" t="n">
        <v>20</v>
      </c>
      <c r="AL363" s="37" t="n">
        <v>190.956</v>
      </c>
      <c r="AM363" s="37" t="n">
        <v>31.64</v>
      </c>
      <c r="AN363" s="37" t="n">
        <v>122.566</v>
      </c>
      <c r="AO363" s="37" t="n">
        <v>626.428</v>
      </c>
      <c r="AP363" s="38">
        <f>AA363+AB363+AC363+AD363</f>
        <v/>
      </c>
      <c r="AQ363" s="38">
        <f>AE363+AF363+AG363+AH363</f>
        <v/>
      </c>
      <c r="AR363" s="37" t="n">
        <v>0</v>
      </c>
      <c r="AS363" s="37" t="n">
        <v>0</v>
      </c>
      <c r="AT363" s="37" t="n">
        <v>0</v>
      </c>
    </row>
    <row r="364">
      <c r="D364" s="9" t="inlineStr">
        <is>
          <t>CFF|proceeds received under the espp</t>
        </is>
      </c>
      <c r="G364" s="37" t="n">
        <v>0</v>
      </c>
      <c r="H364" s="37" t="n">
        <v>0</v>
      </c>
      <c r="I364" s="37" t="n">
        <v>11.532</v>
      </c>
      <c r="J364" s="37" t="n">
        <v>8.356999999999999</v>
      </c>
      <c r="K364" s="37" t="n">
        <v>8.975</v>
      </c>
      <c r="L364" s="37" t="n">
        <v>3.056</v>
      </c>
      <c r="M364" s="37" t="n">
        <v>4.033</v>
      </c>
      <c r="N364" s="37" t="n">
        <v>4.784</v>
      </c>
      <c r="O364" s="37" t="n">
        <v>4.562</v>
      </c>
      <c r="P364" s="37" t="n">
        <v>-4.562</v>
      </c>
      <c r="Q364" s="37" t="n">
        <v>0</v>
      </c>
      <c r="R364" s="37" t="n">
        <v>0</v>
      </c>
      <c r="S364" s="39" t="n"/>
      <c r="T364" s="39" t="n"/>
      <c r="U364" s="39" t="n"/>
      <c r="V364" s="39" t="n"/>
      <c r="W364" s="39" t="n"/>
      <c r="X364" s="39" t="n"/>
      <c r="Y364" s="39" t="n"/>
      <c r="Z364" s="39" t="n"/>
      <c r="AA364" s="39" t="n"/>
      <c r="AK364" s="37" t="n">
        <v>19.889</v>
      </c>
      <c r="AL364" s="37" t="n">
        <v>20.848</v>
      </c>
      <c r="AM364" s="37" t="n">
        <v>0</v>
      </c>
      <c r="AN364" s="39" t="n"/>
      <c r="AO364" s="39" t="n"/>
      <c r="AP364" s="38">
        <f>AA364+AB364+AC364+AD364</f>
        <v/>
      </c>
      <c r="AQ364" s="38">
        <f>AE364+AF364+AG364+AH364</f>
        <v/>
      </c>
    </row>
    <row r="365">
      <c r="D365" s="9" t="inlineStr">
        <is>
          <t>CFF|issuance of senior notes, net</t>
        </is>
      </c>
      <c r="G365" s="37" t="n">
        <v>0</v>
      </c>
      <c r="H365" s="37" t="n">
        <v>0</v>
      </c>
      <c r="I365" s="37" t="n">
        <v>1976.011</v>
      </c>
      <c r="J365" s="37" t="n">
        <v>0</v>
      </c>
      <c r="K365" s="37" t="n">
        <v>0</v>
      </c>
      <c r="L365" s="37" t="n">
        <v>0</v>
      </c>
      <c r="M365" s="37" t="n">
        <v>0</v>
      </c>
      <c r="N365" s="37" t="n">
        <v>0</v>
      </c>
      <c r="O365" s="39" t="n"/>
      <c r="P365" s="39" t="n"/>
      <c r="Q365" s="39" t="n"/>
      <c r="R365" s="39" t="n"/>
      <c r="S365" s="39" t="n"/>
      <c r="T365" s="39" t="n"/>
      <c r="U365" s="39" t="n"/>
      <c r="V365" s="39" t="n"/>
      <c r="W365" s="39" t="n"/>
      <c r="X365" s="39" t="n"/>
      <c r="Y365" s="39" t="n"/>
      <c r="Z365" s="39" t="n"/>
      <c r="AA365" s="39" t="n"/>
      <c r="AK365" s="37" t="n">
        <v>1976.011</v>
      </c>
      <c r="AL365" s="37" t="n">
        <v>0</v>
      </c>
      <c r="AM365" s="39" t="n"/>
      <c r="AN365" s="39" t="n"/>
      <c r="AO365" s="39" t="n"/>
      <c r="AP365" s="38">
        <f>AA365+AB365+AC365+AD365</f>
        <v/>
      </c>
      <c r="AQ365" s="38">
        <f>AE365+AF365+AG365+AH365</f>
        <v/>
      </c>
    </row>
    <row r="366">
      <c r="D366" s="9" t="inlineStr">
        <is>
          <t>CFF|repayment of short-term borrowings</t>
        </is>
      </c>
      <c r="G366" s="39" t="n"/>
      <c r="H366" s="39" t="n"/>
      <c r="I366" s="39" t="n"/>
      <c r="J366" s="39" t="n"/>
      <c r="K366" s="37" t="n">
        <v>-20</v>
      </c>
      <c r="L366" s="37" t="n">
        <v>-150</v>
      </c>
      <c r="M366" s="37" t="n">
        <v>0</v>
      </c>
      <c r="N366" s="37" t="n">
        <v>-21.073</v>
      </c>
      <c r="O366" s="37" t="n">
        <v>0</v>
      </c>
      <c r="P366" s="37" t="n">
        <v>0</v>
      </c>
      <c r="Q366" s="37" t="n">
        <v>0</v>
      </c>
      <c r="R366" s="37" t="n">
        <v>-52.122</v>
      </c>
      <c r="S366" s="37" t="n">
        <v>0</v>
      </c>
      <c r="T366" s="37" t="n">
        <v>0</v>
      </c>
      <c r="U366" s="37" t="n">
        <v>0</v>
      </c>
      <c r="V366" s="37" t="n">
        <v>-48.407</v>
      </c>
      <c r="W366" s="37" t="n">
        <v>0</v>
      </c>
      <c r="X366" s="37" t="n">
        <v>0</v>
      </c>
      <c r="Y366" s="37" t="n">
        <v>0</v>
      </c>
      <c r="Z366" s="37" t="n">
        <v>-580.664</v>
      </c>
      <c r="AA366" s="37" t="n">
        <v>-101.932</v>
      </c>
      <c r="AB366" s="37" t="n">
        <v>0</v>
      </c>
      <c r="AC366" s="37" t="n">
        <v>0</v>
      </c>
      <c r="AD366" s="37" t="n">
        <v>0</v>
      </c>
      <c r="AE366" s="37" t="n">
        <v>0</v>
      </c>
      <c r="AF366" s="37" t="n">
        <v>0</v>
      </c>
      <c r="AG366" s="37" t="n">
        <v>0</v>
      </c>
      <c r="AH366" s="37" t="n">
        <v>0</v>
      </c>
      <c r="AI366" s="37" t="n">
        <v>0</v>
      </c>
      <c r="AK366" s="39" t="n"/>
      <c r="AL366" s="37" t="n">
        <v>-191.073</v>
      </c>
      <c r="AM366" s="37" t="n">
        <v>-52.122</v>
      </c>
      <c r="AN366" s="37" t="n">
        <v>-48.407</v>
      </c>
      <c r="AO366" s="37" t="n">
        <v>-580.664</v>
      </c>
      <c r="AP366" s="38">
        <f>AA366+AB366+AC366+AD366</f>
        <v/>
      </c>
      <c r="AQ366" s="38">
        <f>AE366+AF366+AG366+AH366</f>
        <v/>
      </c>
      <c r="AR366" s="37" t="n">
        <v>0</v>
      </c>
      <c r="AS366" s="37" t="n">
        <v>0</v>
      </c>
      <c r="AT366" s="37" t="n">
        <v>0</v>
      </c>
    </row>
    <row r="367">
      <c r="D367" s="9" t="inlineStr">
        <is>
          <t>CFF|other financing activities</t>
        </is>
      </c>
      <c r="G367" s="39" t="n"/>
      <c r="H367" s="39" t="n"/>
      <c r="I367" s="39" t="n"/>
      <c r="J367" s="39" t="n"/>
      <c r="K367" s="37" t="n">
        <v>0</v>
      </c>
      <c r="L367" s="37" t="n">
        <v>3.679</v>
      </c>
      <c r="M367" s="37" t="n">
        <v>0</v>
      </c>
      <c r="N367" s="37" t="n">
        <v>0</v>
      </c>
      <c r="O367" s="37" t="n">
        <v>-20.482</v>
      </c>
      <c r="P367" s="37" t="n">
        <v>8.984999999999999</v>
      </c>
      <c r="Q367" s="37" t="n">
        <v>5.269</v>
      </c>
      <c r="R367" s="37" t="n">
        <v>22.525</v>
      </c>
      <c r="S367" s="37" t="n">
        <v>49.676</v>
      </c>
      <c r="T367" s="37" t="n">
        <v>27.29</v>
      </c>
      <c r="U367" s="37" t="n">
        <v>16.522</v>
      </c>
      <c r="V367" s="37" t="n">
        <v>-77.06399999999999</v>
      </c>
      <c r="W367" s="37" t="n">
        <v>18.323</v>
      </c>
      <c r="X367" s="37" t="n">
        <v>42.237</v>
      </c>
      <c r="Y367" s="37" t="n">
        <v>26.929</v>
      </c>
      <c r="Z367" s="37" t="n">
        <v>-54.373</v>
      </c>
      <c r="AA367" s="37" t="n">
        <v>18.674</v>
      </c>
      <c r="AB367" s="37" t="n">
        <v>0</v>
      </c>
      <c r="AC367" s="37" t="n">
        <v>0</v>
      </c>
      <c r="AD367" s="37" t="n">
        <v>0</v>
      </c>
      <c r="AE367" s="37" t="n">
        <v>0</v>
      </c>
      <c r="AF367" s="37" t="n">
        <v>0</v>
      </c>
      <c r="AG367" s="37" t="n">
        <v>0</v>
      </c>
      <c r="AH367" s="37" t="n">
        <v>0</v>
      </c>
      <c r="AI367" s="37" t="n">
        <v>0</v>
      </c>
      <c r="AK367" s="39" t="n"/>
      <c r="AL367" s="37" t="n">
        <v>3.679</v>
      </c>
      <c r="AM367" s="37" t="n">
        <v>16.297</v>
      </c>
      <c r="AN367" s="37" t="n">
        <v>16.424</v>
      </c>
      <c r="AO367" s="37" t="n">
        <v>33.116</v>
      </c>
      <c r="AP367" s="38">
        <f>AA367+AB367+AC367+AD367</f>
        <v/>
      </c>
      <c r="AQ367" s="38">
        <f>AE367+AF367+AG367+AH367</f>
        <v/>
      </c>
      <c r="AR367" s="37" t="n">
        <v>0</v>
      </c>
      <c r="AS367" s="37" t="n">
        <v>0</v>
      </c>
      <c r="AT367" s="37" t="n">
        <v>0</v>
      </c>
    </row>
    <row r="368">
      <c r="D368" s="9" t="inlineStr">
        <is>
          <t>CFF|customer custodial fund liabilities</t>
        </is>
      </c>
      <c r="G368" s="39" t="n"/>
      <c r="H368" s="39" t="n"/>
      <c r="I368" s="39" t="n"/>
      <c r="J368" s="39" t="n"/>
      <c r="K368" s="37" t="n">
        <v>-738.758</v>
      </c>
      <c r="L368" s="37" t="n">
        <v>-2682.529</v>
      </c>
      <c r="M368" s="37" t="n">
        <v>-556.006</v>
      </c>
      <c r="N368" s="37" t="n">
        <v>-1585.265</v>
      </c>
      <c r="O368" s="37" t="n">
        <v>528.9589999999999</v>
      </c>
      <c r="P368" s="37" t="n">
        <v>-1516.916</v>
      </c>
      <c r="Q368" s="37" t="n">
        <v>-361.709</v>
      </c>
      <c r="R368" s="37" t="n">
        <v>1074.844</v>
      </c>
      <c r="S368" s="37" t="n">
        <v>645.938</v>
      </c>
      <c r="T368" s="37" t="n">
        <v>-1003.595</v>
      </c>
      <c r="U368" s="37" t="n">
        <v>-193.119</v>
      </c>
      <c r="V368" s="37" t="n">
        <v>2188.863</v>
      </c>
      <c r="W368" s="37" t="n">
        <v>-818.487</v>
      </c>
      <c r="X368" s="37" t="n">
        <v>-322.38</v>
      </c>
      <c r="Y368" s="37" t="n">
        <v>540.4690000000001</v>
      </c>
      <c r="Z368" s="37" t="n">
        <v>-335.807</v>
      </c>
      <c r="AA368" s="37" t="n">
        <v>149.814</v>
      </c>
      <c r="AB368" s="38">
        <f>AB182-AA182</f>
        <v/>
      </c>
      <c r="AC368" s="38">
        <f>AC182-AB182</f>
        <v/>
      </c>
      <c r="AD368" s="38">
        <f>AD182-AC182</f>
        <v/>
      </c>
      <c r="AE368" s="38">
        <f>AE182-AD182</f>
        <v/>
      </c>
      <c r="AF368" s="38">
        <f>AF182-AE182</f>
        <v/>
      </c>
      <c r="AG368" s="38">
        <f>AG182-AF182</f>
        <v/>
      </c>
      <c r="AH368" s="38">
        <f>AH182-AG182</f>
        <v/>
      </c>
      <c r="AI368" s="38">
        <f>AI182-AH182</f>
        <v/>
      </c>
      <c r="AK368" s="39" t="n"/>
      <c r="AL368" s="37" t="n">
        <v>-5562.558</v>
      </c>
      <c r="AM368" s="37" t="n">
        <v>-274.822</v>
      </c>
      <c r="AN368" s="37" t="n">
        <v>1638.087</v>
      </c>
      <c r="AO368" s="37" t="n">
        <v>-936.205</v>
      </c>
      <c r="AP368" s="38">
        <f>AA368+AB368+AC368+AD368</f>
        <v/>
      </c>
      <c r="AQ368" s="38">
        <f>AE368+AF368+AG368+AH368</f>
        <v/>
      </c>
      <c r="AR368" s="38">
        <f>AR182-AQ182</f>
        <v/>
      </c>
      <c r="AS368" s="38">
        <f>AS182-AR182</f>
        <v/>
      </c>
      <c r="AT368" s="38">
        <f>AT182-AS182</f>
        <v/>
      </c>
    </row>
    <row r="369">
      <c r="D369" s="9" t="inlineStr">
        <is>
          <t>CFF|assets received as collateral</t>
        </is>
      </c>
      <c r="G369" s="39" t="n"/>
      <c r="H369" s="39" t="n"/>
      <c r="I369" s="39" t="n"/>
      <c r="J369" s="39" t="n"/>
      <c r="K369" s="37" t="n">
        <v>0</v>
      </c>
      <c r="L369" s="37" t="n">
        <v>0</v>
      </c>
      <c r="M369" s="37" t="n">
        <v>0</v>
      </c>
      <c r="N369" s="37" t="n">
        <v>0</v>
      </c>
      <c r="O369" s="39" t="n"/>
      <c r="P369" s="39" t="n"/>
      <c r="Q369" s="39" t="n"/>
      <c r="R369" s="39" t="n"/>
      <c r="S369" s="39" t="n"/>
      <c r="T369" s="39" t="n"/>
      <c r="U369" s="39" t="n"/>
      <c r="V369" s="39" t="n"/>
      <c r="W369" s="39" t="n"/>
      <c r="X369" s="39" t="n"/>
      <c r="Y369" s="39" t="n"/>
      <c r="Z369" s="39" t="n"/>
      <c r="AA369" s="39" t="n"/>
      <c r="AK369" s="39" t="n"/>
      <c r="AL369" s="37" t="n">
        <v>0</v>
      </c>
      <c r="AM369" s="39" t="n"/>
      <c r="AN369" s="39" t="n"/>
      <c r="AO369" s="39" t="n"/>
      <c r="AP369" s="38">
        <f>AA369+AB369+AC369+AD369</f>
        <v/>
      </c>
      <c r="AQ369" s="38">
        <f>AE369+AF369+AG369+AH369</f>
        <v/>
      </c>
    </row>
    <row r="370">
      <c r="D370" s="9" t="inlineStr">
        <is>
          <t>CFF|assets received as collateral returned</t>
        </is>
      </c>
      <c r="G370" s="39" t="n"/>
      <c r="H370" s="39" t="n"/>
      <c r="I370" s="39" t="n"/>
      <c r="J370" s="39" t="n"/>
      <c r="K370" s="37" t="n">
        <v>0</v>
      </c>
      <c r="L370" s="37" t="n">
        <v>0</v>
      </c>
      <c r="M370" s="37" t="n">
        <v>0</v>
      </c>
      <c r="N370" s="37" t="n">
        <v>0</v>
      </c>
      <c r="O370" s="39" t="n"/>
      <c r="P370" s="39" t="n"/>
      <c r="Q370" s="39" t="n"/>
      <c r="R370" s="39" t="n"/>
      <c r="S370" s="39" t="n"/>
      <c r="T370" s="39" t="n"/>
      <c r="U370" s="39" t="n"/>
      <c r="V370" s="39" t="n"/>
      <c r="W370" s="39" t="n"/>
      <c r="X370" s="39" t="n"/>
      <c r="Y370" s="39" t="n"/>
      <c r="Z370" s="39" t="n"/>
      <c r="AA370" s="39" t="n"/>
      <c r="AK370" s="39" t="n"/>
      <c r="AL370" s="37" t="n">
        <v>0</v>
      </c>
      <c r="AM370" s="39" t="n"/>
      <c r="AN370" s="39" t="n"/>
      <c r="AO370" s="39" t="n"/>
      <c r="AP370" s="38">
        <f>AA370+AB370+AC370+AD370</f>
        <v/>
      </c>
      <c r="AQ370" s="38">
        <f>AE370+AF370+AG370+AH370</f>
        <v/>
      </c>
    </row>
    <row r="371">
      <c r="D371" s="9" t="inlineStr">
        <is>
          <t>CFF|repurchases of 2026 convertible notes</t>
        </is>
      </c>
      <c r="G371" s="39" t="n"/>
      <c r="H371" s="39" t="n"/>
      <c r="I371" s="39" t="n"/>
      <c r="J371" s="39" t="n"/>
      <c r="K371" s="37" t="n">
        <v>0</v>
      </c>
      <c r="L371" s="37" t="n">
        <v>0</v>
      </c>
      <c r="M371" s="37" t="n">
        <v>0</v>
      </c>
      <c r="N371" s="37" t="n">
        <v>0</v>
      </c>
      <c r="O371" s="39" t="n"/>
      <c r="P371" s="39" t="n"/>
      <c r="Q371" s="39" t="n"/>
      <c r="R371" s="39" t="n"/>
      <c r="S371" s="39" t="n"/>
      <c r="T371" s="39" t="n"/>
      <c r="U371" s="39" t="n"/>
      <c r="V371" s="39" t="n"/>
      <c r="W371" s="39" t="n"/>
      <c r="X371" s="39" t="n"/>
      <c r="Y371" s="39" t="n"/>
      <c r="Z371" s="39" t="n"/>
      <c r="AA371" s="39" t="n"/>
      <c r="AK371" s="39" t="n"/>
      <c r="AL371" s="37" t="n">
        <v>0</v>
      </c>
      <c r="AM371" s="39" t="n"/>
      <c r="AN371" s="39" t="n"/>
      <c r="AO371" s="39" t="n"/>
      <c r="AP371" s="38">
        <f>AA371+AB371+AC371+AD371</f>
        <v/>
      </c>
      <c r="AQ371" s="38">
        <f>AE371+AF371+AG371+AH371</f>
        <v/>
      </c>
    </row>
    <row r="372">
      <c r="D372" s="9" t="inlineStr">
        <is>
          <t>CFF|repayment of long-term debt</t>
        </is>
      </c>
      <c r="G372" s="39" t="n"/>
      <c r="H372" s="39" t="n"/>
      <c r="I372" s="39" t="n"/>
      <c r="J372" s="39" t="n"/>
      <c r="K372" s="37" t="n">
        <v>0</v>
      </c>
      <c r="L372" s="37" t="n">
        <v>0</v>
      </c>
      <c r="M372" s="37" t="n">
        <v>0</v>
      </c>
      <c r="N372" s="37" t="n">
        <v>0</v>
      </c>
      <c r="O372" s="37" t="n">
        <v>0</v>
      </c>
      <c r="P372" s="37" t="n">
        <v>0</v>
      </c>
      <c r="Q372" s="37" t="n">
        <v>0</v>
      </c>
      <c r="R372" s="37" t="n">
        <v>-303.533</v>
      </c>
      <c r="S372" s="37" t="n">
        <v>0</v>
      </c>
      <c r="T372" s="37" t="n">
        <v>0</v>
      </c>
      <c r="U372" s="37" t="n">
        <v>0</v>
      </c>
      <c r="V372" s="37" t="n">
        <v>0</v>
      </c>
      <c r="W372" s="37" t="n">
        <v>0</v>
      </c>
      <c r="X372" s="37" t="n">
        <v>0</v>
      </c>
      <c r="Y372" s="37" t="n">
        <v>0</v>
      </c>
      <c r="Z372" s="37" t="n">
        <v>0</v>
      </c>
      <c r="AA372" s="39" t="n"/>
      <c r="AK372" s="39" t="n"/>
      <c r="AL372" s="37" t="n">
        <v>0</v>
      </c>
      <c r="AM372" s="37" t="n">
        <v>-303.533</v>
      </c>
      <c r="AN372" s="37" t="n">
        <v>0</v>
      </c>
      <c r="AO372" s="37" t="n">
        <v>0</v>
      </c>
      <c r="AP372" s="38">
        <f>AA372+AB372+AC372+AD372</f>
        <v/>
      </c>
      <c r="AQ372" s="38">
        <f>AE372+AF372+AG372+AH372</f>
        <v/>
      </c>
    </row>
    <row r="373">
      <c r="D373" s="9" t="inlineStr">
        <is>
          <t>CFF|fiat received as collateral</t>
        </is>
      </c>
      <c r="G373" s="39" t="n"/>
      <c r="H373" s="39" t="n"/>
      <c r="I373" s="39" t="n"/>
      <c r="J373" s="39" t="n"/>
      <c r="K373" s="39" t="n"/>
      <c r="L373" s="39" t="n"/>
      <c r="M373" s="39" t="n"/>
      <c r="N373" s="39" t="n"/>
      <c r="O373" s="37" t="n">
        <v>3.117</v>
      </c>
      <c r="P373" s="37" t="n">
        <v>2.052</v>
      </c>
      <c r="Q373" s="37" t="n">
        <v>0.155</v>
      </c>
      <c r="R373" s="37" t="n">
        <v>60.69</v>
      </c>
      <c r="S373" s="37" t="n">
        <v>340.296</v>
      </c>
      <c r="T373" s="37" t="n">
        <v>153.203</v>
      </c>
      <c r="U373" s="37" t="n">
        <v>32.2</v>
      </c>
      <c r="V373" s="37" t="n">
        <v>-525.699</v>
      </c>
      <c r="W373" s="37" t="n">
        <v>231.895</v>
      </c>
      <c r="X373" s="37" t="n">
        <v>138.658</v>
      </c>
      <c r="Y373" s="37" t="n">
        <v>128.864</v>
      </c>
      <c r="Z373" s="37" t="n">
        <v>-499.417</v>
      </c>
      <c r="AA373" s="39" t="n"/>
      <c r="AB373" s="37" t="n">
        <v>0</v>
      </c>
      <c r="AC373" s="37" t="n">
        <v>0</v>
      </c>
      <c r="AD373" s="37" t="n">
        <v>0</v>
      </c>
      <c r="AE373" s="37" t="n">
        <v>0</v>
      </c>
      <c r="AF373" s="37" t="n">
        <v>0</v>
      </c>
      <c r="AG373" s="37" t="n">
        <v>0</v>
      </c>
      <c r="AH373" s="37" t="n">
        <v>0</v>
      </c>
      <c r="AI373" s="37" t="n">
        <v>0</v>
      </c>
      <c r="AK373" s="39" t="n"/>
      <c r="AL373" s="39" t="n"/>
      <c r="AM373" s="37" t="n">
        <v>66.014</v>
      </c>
      <c r="AN373" s="37" t="n">
        <v>0</v>
      </c>
      <c r="AO373" s="37" t="n">
        <v>0</v>
      </c>
      <c r="AP373" s="38">
        <f>AA373+AB373+AC373+AD373</f>
        <v/>
      </c>
      <c r="AQ373" s="38">
        <f>AE373+AF373+AG373+AH373</f>
        <v/>
      </c>
      <c r="AR373" s="37" t="n">
        <v>0</v>
      </c>
      <c r="AS373" s="37" t="n">
        <v>0</v>
      </c>
      <c r="AT373" s="37" t="n">
        <v>0</v>
      </c>
    </row>
    <row r="374">
      <c r="D374" s="9" t="inlineStr">
        <is>
          <t>CFF|fiat received as collateral returned</t>
        </is>
      </c>
      <c r="G374" s="39" t="n"/>
      <c r="H374" s="39" t="n"/>
      <c r="I374" s="39" t="n"/>
      <c r="J374" s="39" t="n"/>
      <c r="K374" s="39" t="n"/>
      <c r="L374" s="39" t="n"/>
      <c r="M374" s="39" t="n"/>
      <c r="N374" s="39" t="n"/>
      <c r="O374" s="37" t="n">
        <v>-2.403</v>
      </c>
      <c r="P374" s="37" t="n">
        <v>-1.363</v>
      </c>
      <c r="Q374" s="37" t="n">
        <v>-0.819</v>
      </c>
      <c r="R374" s="37" t="n">
        <v>-60.367</v>
      </c>
      <c r="S374" s="37" t="n">
        <v>-132.879</v>
      </c>
      <c r="T374" s="37" t="n">
        <v>-110.631</v>
      </c>
      <c r="U374" s="37" t="n">
        <v>-166.928</v>
      </c>
      <c r="V374" s="37" t="n">
        <v>410.438</v>
      </c>
      <c r="W374" s="37" t="n">
        <v>-225.23</v>
      </c>
      <c r="X374" s="37" t="n">
        <v>-148.574</v>
      </c>
      <c r="Y374" s="37" t="n">
        <v>-140.69</v>
      </c>
      <c r="Z374" s="37" t="n">
        <v>514.494</v>
      </c>
      <c r="AA374" s="39" t="n"/>
      <c r="AB374" s="37" t="n">
        <v>0</v>
      </c>
      <c r="AC374" s="37" t="n">
        <v>0</v>
      </c>
      <c r="AD374" s="37" t="n">
        <v>0</v>
      </c>
      <c r="AE374" s="37" t="n">
        <v>0</v>
      </c>
      <c r="AF374" s="37" t="n">
        <v>0</v>
      </c>
      <c r="AG374" s="37" t="n">
        <v>0</v>
      </c>
      <c r="AH374" s="37" t="n">
        <v>0</v>
      </c>
      <c r="AI374" s="37" t="n">
        <v>0</v>
      </c>
      <c r="AK374" s="39" t="n"/>
      <c r="AL374" s="39" t="n"/>
      <c r="AM374" s="37" t="n">
        <v>-64.952</v>
      </c>
      <c r="AN374" s="37" t="n">
        <v>0</v>
      </c>
      <c r="AO374" s="37" t="n">
        <v>0</v>
      </c>
      <c r="AP374" s="38">
        <f>AA374+AB374+AC374+AD374</f>
        <v/>
      </c>
      <c r="AQ374" s="38">
        <f>AE374+AF374+AG374+AH374</f>
        <v/>
      </c>
      <c r="AR374" s="37" t="n">
        <v>0</v>
      </c>
      <c r="AS374" s="37" t="n">
        <v>0</v>
      </c>
      <c r="AT374" s="37" t="n">
        <v>0</v>
      </c>
    </row>
    <row r="375">
      <c r="D375" s="9" t="inlineStr">
        <is>
          <t>CFF|repurchases of senior and convertible notes</t>
        </is>
      </c>
      <c r="G375" s="39" t="n"/>
      <c r="H375" s="39" t="n"/>
      <c r="I375" s="39" t="n"/>
      <c r="J375" s="39" t="n"/>
      <c r="K375" s="39" t="n"/>
      <c r="L375" s="39" t="n"/>
      <c r="M375" s="39" t="n"/>
      <c r="N375" s="39" t="n"/>
      <c r="O375" s="37" t="n">
        <v>0</v>
      </c>
      <c r="P375" s="37" t="n">
        <v>-45.469</v>
      </c>
      <c r="Q375" s="37" t="n">
        <v>-177.195</v>
      </c>
      <c r="R375" s="37" t="n">
        <v>222.664</v>
      </c>
      <c r="S375" s="39" t="n"/>
      <c r="T375" s="39" t="n"/>
      <c r="U375" s="39" t="n"/>
      <c r="V375" s="39" t="n"/>
      <c r="W375" s="39" t="n"/>
      <c r="X375" s="39" t="n"/>
      <c r="Y375" s="39" t="n"/>
      <c r="Z375" s="39" t="n"/>
      <c r="AA375" s="39" t="n"/>
      <c r="AK375" s="39" t="n"/>
      <c r="AL375" s="39" t="n"/>
      <c r="AM375" s="37" t="n">
        <v>0</v>
      </c>
      <c r="AN375" s="39" t="n"/>
      <c r="AO375" s="39" t="n"/>
      <c r="AP375" s="38">
        <f>AA375+AB375+AC375+AD375</f>
        <v/>
      </c>
      <c r="AQ375" s="38">
        <f>AE375+AF375+AG375+AH375</f>
        <v/>
      </c>
    </row>
    <row r="376">
      <c r="D376" s="9" t="inlineStr">
        <is>
          <t>CFF|repurchase of common stock</t>
        </is>
      </c>
      <c r="G376" s="39" t="n"/>
      <c r="H376" s="39" t="n"/>
      <c r="I376" s="39" t="n"/>
      <c r="J376" s="39" t="n"/>
      <c r="K376" s="39" t="n"/>
      <c r="L376" s="39" t="n"/>
      <c r="M376" s="39" t="n"/>
      <c r="N376" s="39" t="n"/>
      <c r="O376" s="39" t="n"/>
      <c r="P376" s="39" t="n"/>
      <c r="Q376" s="39" t="n"/>
      <c r="R376" s="39" t="n"/>
      <c r="S376" s="37" t="n">
        <v>0</v>
      </c>
      <c r="T376" s="37" t="n">
        <v>0</v>
      </c>
      <c r="U376" s="37" t="n">
        <v>0</v>
      </c>
      <c r="V376" s="37" t="n">
        <v>0</v>
      </c>
      <c r="W376" s="37" t="n">
        <v>0</v>
      </c>
      <c r="X376" s="37" t="n">
        <v>0</v>
      </c>
      <c r="Y376" s="37" t="n">
        <v>0</v>
      </c>
      <c r="Z376" s="37" t="n">
        <v>-790.1950000000001</v>
      </c>
      <c r="AA376" s="37" t="n">
        <v>-1062.234</v>
      </c>
      <c r="AB376" s="38">
        <f>-AB259</f>
        <v/>
      </c>
      <c r="AC376" s="38">
        <f>-AC259</f>
        <v/>
      </c>
      <c r="AD376" s="38">
        <f>-AD259</f>
        <v/>
      </c>
      <c r="AE376" s="38">
        <f>-AE259</f>
        <v/>
      </c>
      <c r="AF376" s="38">
        <f>-AF259</f>
        <v/>
      </c>
      <c r="AG376" s="38">
        <f>-AG259</f>
        <v/>
      </c>
      <c r="AH376" s="38">
        <f>-AH259</f>
        <v/>
      </c>
      <c r="AI376" s="38">
        <f>-AI259</f>
        <v/>
      </c>
      <c r="AK376" s="39" t="n"/>
      <c r="AL376" s="39" t="n"/>
      <c r="AM376" s="39" t="n"/>
      <c r="AN376" s="37" t="n">
        <v>0</v>
      </c>
      <c r="AO376" s="37" t="n">
        <v>-790.1950000000001</v>
      </c>
      <c r="AP376" s="38">
        <f>AA376+AB376+AC376+AD376</f>
        <v/>
      </c>
      <c r="AQ376" s="38">
        <f>AE376+AF376+AG376+AH376</f>
        <v/>
      </c>
      <c r="AR376" s="38">
        <f>-AR259</f>
        <v/>
      </c>
      <c r="AS376" s="38">
        <f>-AS259</f>
        <v/>
      </c>
      <c r="AT376" s="38">
        <f>-AT259</f>
        <v/>
      </c>
    </row>
    <row r="377">
      <c r="D377" s="9" t="inlineStr">
        <is>
          <t>CFF|customer collateral received</t>
        </is>
      </c>
      <c r="G377" s="39" t="n"/>
      <c r="H377" s="39" t="n"/>
      <c r="I377" s="39" t="n"/>
      <c r="J377" s="39" t="n"/>
      <c r="K377" s="39" t="n"/>
      <c r="L377" s="39" t="n"/>
      <c r="M377" s="39" t="n"/>
      <c r="N377" s="39" t="n"/>
      <c r="O377" s="39" t="n"/>
      <c r="P377" s="39" t="n"/>
      <c r="Q377" s="39" t="n"/>
      <c r="R377" s="39" t="n"/>
      <c r="S377" s="37" t="n">
        <v>0</v>
      </c>
      <c r="T377" s="37" t="n">
        <v>0</v>
      </c>
      <c r="U377" s="37" t="n">
        <v>0</v>
      </c>
      <c r="V377" s="37" t="n">
        <v>567.806</v>
      </c>
      <c r="W377" s="37" t="n">
        <v>0</v>
      </c>
      <c r="X377" s="37" t="n">
        <v>0</v>
      </c>
      <c r="Y377" s="37" t="n">
        <v>0</v>
      </c>
      <c r="Z377" s="37" t="n">
        <v>871.389</v>
      </c>
      <c r="AA377" s="37" t="n">
        <v>7.504</v>
      </c>
      <c r="AB377" s="37" t="n">
        <v>0</v>
      </c>
      <c r="AC377" s="37" t="n">
        <v>0</v>
      </c>
      <c r="AD377" s="37" t="n">
        <v>0</v>
      </c>
      <c r="AE377" s="37" t="n">
        <v>0</v>
      </c>
      <c r="AF377" s="37" t="n">
        <v>0</v>
      </c>
      <c r="AG377" s="37" t="n">
        <v>0</v>
      </c>
      <c r="AH377" s="37" t="n">
        <v>0</v>
      </c>
      <c r="AI377" s="37" t="n">
        <v>0</v>
      </c>
      <c r="AK377" s="39" t="n"/>
      <c r="AL377" s="39" t="n"/>
      <c r="AM377" s="39" t="n"/>
      <c r="AN377" s="37" t="n">
        <v>567.806</v>
      </c>
      <c r="AO377" s="37" t="n">
        <v>871.389</v>
      </c>
      <c r="AP377" s="38">
        <f>AA377+AB377+AC377+AD377</f>
        <v/>
      </c>
      <c r="AQ377" s="38">
        <f>AE377+AF377+AG377+AH377</f>
        <v/>
      </c>
      <c r="AR377" s="37" t="n">
        <v>0</v>
      </c>
      <c r="AS377" s="37" t="n">
        <v>0</v>
      </c>
      <c r="AT377" s="37" t="n">
        <v>0</v>
      </c>
    </row>
    <row r="378">
      <c r="D378" s="9" t="inlineStr">
        <is>
          <t>CFF|return of customer collateral</t>
        </is>
      </c>
      <c r="G378" s="39" t="n"/>
      <c r="H378" s="39" t="n"/>
      <c r="I378" s="39" t="n"/>
      <c r="J378" s="39" t="n"/>
      <c r="K378" s="39" t="n"/>
      <c r="L378" s="39" t="n"/>
      <c r="M378" s="39" t="n"/>
      <c r="N378" s="39" t="n"/>
      <c r="O378" s="39" t="n"/>
      <c r="P378" s="39" t="n"/>
      <c r="Q378" s="39" t="n"/>
      <c r="R378" s="39" t="n"/>
      <c r="S378" s="37" t="n">
        <v>0</v>
      </c>
      <c r="T378" s="37" t="n">
        <v>0</v>
      </c>
      <c r="U378" s="37" t="n">
        <v>0</v>
      </c>
      <c r="V378" s="37" t="n">
        <v>-544.228</v>
      </c>
      <c r="W378" s="37" t="n">
        <v>0</v>
      </c>
      <c r="X378" s="37" t="n">
        <v>0</v>
      </c>
      <c r="Y378" s="37" t="n">
        <v>0</v>
      </c>
      <c r="Z378" s="37" t="n">
        <v>-891.967</v>
      </c>
      <c r="AA378" s="37" t="n">
        <v>-1.337</v>
      </c>
      <c r="AB378" s="37" t="n">
        <v>0</v>
      </c>
      <c r="AC378" s="37" t="n">
        <v>0</v>
      </c>
      <c r="AD378" s="37" t="n">
        <v>0</v>
      </c>
      <c r="AE378" s="37" t="n">
        <v>0</v>
      </c>
      <c r="AF378" s="37" t="n">
        <v>0</v>
      </c>
      <c r="AG378" s="37" t="n">
        <v>0</v>
      </c>
      <c r="AH378" s="37" t="n">
        <v>0</v>
      </c>
      <c r="AI378" s="37" t="n">
        <v>0</v>
      </c>
      <c r="AK378" s="39" t="n"/>
      <c r="AL378" s="39" t="n"/>
      <c r="AM378" s="39" t="n"/>
      <c r="AN378" s="37" t="n">
        <v>-544.228</v>
      </c>
      <c r="AO378" s="37" t="n">
        <v>-891.967</v>
      </c>
      <c r="AP378" s="38">
        <f>AA378+AB378+AC378+AD378</f>
        <v/>
      </c>
      <c r="AQ378" s="38">
        <f>AE378+AF378+AG378+AH378</f>
        <v/>
      </c>
      <c r="AR378" s="37" t="n">
        <v>0</v>
      </c>
      <c r="AS378" s="37" t="n">
        <v>0</v>
      </c>
      <c r="AT378" s="37" t="n">
        <v>0</v>
      </c>
    </row>
    <row r="379">
      <c r="A379" s="17" t="inlineStr">
        <is>
          <t>x</t>
        </is>
      </c>
      <c r="B379" s="13" t="inlineStr">
        <is>
          <t>Net Cash from Financing Activities</t>
        </is>
      </c>
      <c r="G379" s="40">
        <f>SUM(G357:G378)</f>
        <v/>
      </c>
      <c r="H379" s="40">
        <f>SUM(H357:H378)</f>
        <v/>
      </c>
      <c r="I379" s="40">
        <f>SUM(I357:I378)</f>
        <v/>
      </c>
      <c r="J379" s="40">
        <f>SUM(J357:J378)</f>
        <v/>
      </c>
      <c r="K379" s="40">
        <f>SUM(K357:K378)</f>
        <v/>
      </c>
      <c r="L379" s="40">
        <f>SUM(L357:L378)</f>
        <v/>
      </c>
      <c r="M379" s="40">
        <f>SUM(M357:M378)</f>
        <v/>
      </c>
      <c r="N379" s="40">
        <f>SUM(N357:N378)</f>
        <v/>
      </c>
      <c r="O379" s="40">
        <f>SUM(O357:O378)</f>
        <v/>
      </c>
      <c r="P379" s="40">
        <f>SUM(P357:P378)</f>
        <v/>
      </c>
      <c r="Q379" s="40">
        <f>SUM(Q357:Q378)</f>
        <v/>
      </c>
      <c r="R379" s="40">
        <f>SUM(R357:R378)</f>
        <v/>
      </c>
      <c r="S379" s="40">
        <f>SUM(S357:S378)</f>
        <v/>
      </c>
      <c r="T379" s="40">
        <f>SUM(T357:T378)</f>
        <v/>
      </c>
      <c r="U379" s="40">
        <f>SUM(U357:U378)</f>
        <v/>
      </c>
      <c r="V379" s="40">
        <f>SUM(V357:V378)</f>
        <v/>
      </c>
      <c r="W379" s="40">
        <f>SUM(W357:W378)</f>
        <v/>
      </c>
      <c r="X379" s="40">
        <f>SUM(X357:X378)</f>
        <v/>
      </c>
      <c r="Y379" s="40">
        <f>SUM(Y357:Y378)</f>
        <v/>
      </c>
      <c r="Z379" s="40">
        <f>SUM(Z357:Z378)</f>
        <v/>
      </c>
      <c r="AA379" s="40">
        <f>SUM(AA357:AA378)</f>
        <v/>
      </c>
      <c r="AB379" s="40">
        <f>SUM(AB357:AB378)</f>
        <v/>
      </c>
      <c r="AC379" s="40">
        <f>SUM(AC357:AC378)</f>
        <v/>
      </c>
      <c r="AD379" s="40">
        <f>SUM(AD357:AD378)</f>
        <v/>
      </c>
      <c r="AE379" s="40">
        <f>SUM(AE357:AE378)</f>
        <v/>
      </c>
      <c r="AF379" s="40">
        <f>SUM(AF357:AF378)</f>
        <v/>
      </c>
      <c r="AG379" s="40">
        <f>SUM(AG357:AG378)</f>
        <v/>
      </c>
      <c r="AH379" s="40">
        <f>SUM(AH357:AH378)</f>
        <v/>
      </c>
      <c r="AI379" s="40">
        <f>SUM(AI357:AI378)</f>
        <v/>
      </c>
      <c r="AK379" s="40">
        <f>SUM(AK357:AK378)</f>
        <v/>
      </c>
      <c r="AL379" s="40">
        <f>SUM(AL357:AL378)</f>
        <v/>
      </c>
      <c r="AM379" s="40">
        <f>SUM(AM357:AM378)</f>
        <v/>
      </c>
      <c r="AN379" s="40">
        <f>SUM(AN357:AN378)</f>
        <v/>
      </c>
      <c r="AO379" s="40">
        <f>SUM(AO357:AO378)</f>
        <v/>
      </c>
      <c r="AP379" s="40">
        <f>AA379+AB379+AC379+AD379</f>
        <v/>
      </c>
      <c r="AQ379" s="40">
        <f>AE379+AF379+AG379+AH379</f>
        <v/>
      </c>
      <c r="AR379" s="40">
        <f>SUM(AR357:AR378)</f>
        <v/>
      </c>
      <c r="AS379" s="40">
        <f>SUM(AS357:AS378)</f>
        <v/>
      </c>
      <c r="AT379" s="40">
        <f>SUM(AT357:AT378)</f>
        <v/>
      </c>
    </row>
    <row r="380">
      <c r="D380" s="8" t="inlineStr">
        <is>
          <t>Reconciliation: variance vs. as-reported</t>
        </is>
      </c>
      <c r="G380" s="41">
        <f>IF(_reported!G28="","",G379-_reported!G28)</f>
        <v/>
      </c>
      <c r="H380" s="41">
        <f>IF(_reported!H28="","",H379-_reported!H28)</f>
        <v/>
      </c>
      <c r="I380" s="41">
        <f>IF(_reported!I28="","",I379-_reported!I28)</f>
        <v/>
      </c>
      <c r="J380" s="41">
        <f>IF(_reported!J28="","",J379-_reported!J28)</f>
        <v/>
      </c>
      <c r="K380" s="41">
        <f>IF(_reported!K28="","",K379-_reported!K28)</f>
        <v/>
      </c>
      <c r="L380" s="41">
        <f>IF(_reported!L28="","",L379-_reported!L28)</f>
        <v/>
      </c>
      <c r="M380" s="41">
        <f>IF(_reported!M28="","",M379-_reported!M28)</f>
        <v/>
      </c>
      <c r="N380" s="41">
        <f>IF(_reported!N28="","",N379-_reported!N28)</f>
        <v/>
      </c>
      <c r="O380" s="41">
        <f>IF(_reported!O28="","",O379-_reported!O28)</f>
        <v/>
      </c>
      <c r="P380" s="41">
        <f>IF(_reported!P28="","",P379-_reported!P28)</f>
        <v/>
      </c>
      <c r="Q380" s="41">
        <f>IF(_reported!Q28="","",Q379-_reported!Q28)</f>
        <v/>
      </c>
      <c r="R380" s="41">
        <f>IF(_reported!R28="","",R379-_reported!R28)</f>
        <v/>
      </c>
      <c r="S380" s="41">
        <f>IF(_reported!S28="","",S379-_reported!S28)</f>
        <v/>
      </c>
      <c r="T380" s="41">
        <f>IF(_reported!T28="","",T379-_reported!T28)</f>
        <v/>
      </c>
      <c r="U380" s="41">
        <f>IF(_reported!U28="","",U379-_reported!U28)</f>
        <v/>
      </c>
      <c r="V380" s="41">
        <f>IF(_reported!V28="","",V379-_reported!V28)</f>
        <v/>
      </c>
      <c r="W380" s="41">
        <f>IF(_reported!W28="","",W379-_reported!W28)</f>
        <v/>
      </c>
      <c r="X380" s="41">
        <f>IF(_reported!X28="","",X379-_reported!X28)</f>
        <v/>
      </c>
      <c r="Y380" s="41">
        <f>IF(_reported!Y28="","",Y379-_reported!Y28)</f>
        <v/>
      </c>
      <c r="Z380" s="41">
        <f>IF(_reported!Z28="","",Z379-_reported!Z28)</f>
        <v/>
      </c>
      <c r="AA380" s="41">
        <f>IF(_reported!AA28="","",AA379-_reported!AA28)</f>
        <v/>
      </c>
      <c r="AB380" s="41">
        <f>IF(_reported!AB28="","",AB379-_reported!AB28)</f>
        <v/>
      </c>
      <c r="AC380" s="41">
        <f>IF(_reported!AC28="","",AC379-_reported!AC28)</f>
        <v/>
      </c>
      <c r="AD380" s="41">
        <f>IF(_reported!AD28="","",AD379-_reported!AD28)</f>
        <v/>
      </c>
      <c r="AE380" s="41">
        <f>IF(_reported!AE28="","",AE379-_reported!AE28)</f>
        <v/>
      </c>
      <c r="AF380" s="41">
        <f>IF(_reported!AF28="","",AF379-_reported!AF28)</f>
        <v/>
      </c>
      <c r="AG380" s="41">
        <f>IF(_reported!AG28="","",AG379-_reported!AG28)</f>
        <v/>
      </c>
      <c r="AH380" s="41">
        <f>IF(_reported!AH28="","",AH379-_reported!AH28)</f>
        <v/>
      </c>
      <c r="AI380" s="41">
        <f>IF(_reported!AI28="","",AI379-_reported!AI28)</f>
        <v/>
      </c>
      <c r="AK380" s="41">
        <f>IF(_reported!AK28="","",AK379-_reported!AK28)</f>
        <v/>
      </c>
      <c r="AL380" s="41">
        <f>IF(_reported!AL28="","",AL379-_reported!AL28)</f>
        <v/>
      </c>
      <c r="AM380" s="41">
        <f>IF(_reported!AM28="","",AM379-_reported!AM28)</f>
        <v/>
      </c>
      <c r="AN380" s="41">
        <f>IF(_reported!AN28="","",AN379-_reported!AN28)</f>
        <v/>
      </c>
      <c r="AO380" s="41">
        <f>IF(_reported!AO28="","",AO379-_reported!AO28)</f>
        <v/>
      </c>
      <c r="AP380" s="42">
        <f>AA380+AB380+AC380+AD380</f>
        <v/>
      </c>
      <c r="AQ380" s="42">
        <f>AE380+AF380+AG380+AH380</f>
        <v/>
      </c>
      <c r="AR380" s="41">
        <f>IF(_reported!AR28="","",AR379-_reported!AR28)</f>
        <v/>
      </c>
      <c r="AS380" s="41">
        <f>IF(_reported!AS28="","",AS379-_reported!AS28)</f>
        <v/>
      </c>
      <c r="AT380" s="41">
        <f>IF(_reported!AT28="","",AT379-_reported!AT28)</f>
        <v/>
      </c>
    </row>
    <row r="381"/>
    <row r="382">
      <c r="A382" s="17" t="inlineStr">
        <is>
          <t>x</t>
        </is>
      </c>
      <c r="B382" s="13" t="inlineStr">
        <is>
          <t>Net Change in Cash (CFO + CFI + CFF; excludes FX per COIN convention)</t>
        </is>
      </c>
      <c r="G382" s="40">
        <f>G322+G354+G379</f>
        <v/>
      </c>
      <c r="H382" s="40">
        <f>H322+H354+H379</f>
        <v/>
      </c>
      <c r="I382" s="40">
        <f>I322+I354+I379</f>
        <v/>
      </c>
      <c r="J382" s="40">
        <f>J322+J354+J379</f>
        <v/>
      </c>
      <c r="K382" s="40">
        <f>K322+K354+K379</f>
        <v/>
      </c>
      <c r="L382" s="40">
        <f>L322+L354+L379</f>
        <v/>
      </c>
      <c r="M382" s="40">
        <f>M322+M354+M379</f>
        <v/>
      </c>
      <c r="N382" s="40">
        <f>N322+N354+N379</f>
        <v/>
      </c>
      <c r="O382" s="40">
        <f>O322+O354+O379</f>
        <v/>
      </c>
      <c r="P382" s="40">
        <f>P322+P354+P379</f>
        <v/>
      </c>
      <c r="Q382" s="40">
        <f>Q322+Q354+Q379</f>
        <v/>
      </c>
      <c r="R382" s="40">
        <f>R322+R354+R379</f>
        <v/>
      </c>
      <c r="S382" s="40">
        <f>S322+S354+S379</f>
        <v/>
      </c>
      <c r="T382" s="40">
        <f>T322+T354+T379</f>
        <v/>
      </c>
      <c r="U382" s="40">
        <f>U322+U354+U379</f>
        <v/>
      </c>
      <c r="V382" s="40">
        <f>V322+V354+V379</f>
        <v/>
      </c>
      <c r="W382" s="40">
        <f>W322+W354+W379</f>
        <v/>
      </c>
      <c r="X382" s="40">
        <f>X322+X354+X379</f>
        <v/>
      </c>
      <c r="Y382" s="40">
        <f>Y322+Y354+Y379</f>
        <v/>
      </c>
      <c r="Z382" s="40">
        <f>Z322+Z354+Z379</f>
        <v/>
      </c>
      <c r="AA382" s="40">
        <f>AA322+AA354+AA379</f>
        <v/>
      </c>
      <c r="AB382" s="40">
        <f>AB322+AB354+AB379</f>
        <v/>
      </c>
      <c r="AC382" s="40">
        <f>AC322+AC354+AC379</f>
        <v/>
      </c>
      <c r="AD382" s="40">
        <f>AD322+AD354+AD379</f>
        <v/>
      </c>
      <c r="AE382" s="40">
        <f>AE322+AE354+AE379</f>
        <v/>
      </c>
      <c r="AF382" s="40">
        <f>AF322+AF354+AF379</f>
        <v/>
      </c>
      <c r="AG382" s="40">
        <f>AG322+AG354+AG379</f>
        <v/>
      </c>
      <c r="AH382" s="40">
        <f>AH322+AH354+AH379</f>
        <v/>
      </c>
      <c r="AI382" s="40">
        <f>AI322+AI354+AI379</f>
        <v/>
      </c>
      <c r="AK382" s="40">
        <f>AK322+AK354+AK379</f>
        <v/>
      </c>
      <c r="AL382" s="40">
        <f>AL322+AL354+AL379</f>
        <v/>
      </c>
      <c r="AM382" s="40">
        <f>AM322+AM354+AM379</f>
        <v/>
      </c>
      <c r="AN382" s="40">
        <f>AN322+AN354+AN379</f>
        <v/>
      </c>
      <c r="AO382" s="40">
        <f>AO322+AO354+AO379</f>
        <v/>
      </c>
      <c r="AP382" s="40">
        <f>AA382+AB382+AC382+AD382</f>
        <v/>
      </c>
      <c r="AQ382" s="40">
        <f>AE382+AF382+AG382+AH382</f>
        <v/>
      </c>
      <c r="AR382" s="40">
        <f>AR322+AR354+AR379</f>
        <v/>
      </c>
      <c r="AS382" s="40">
        <f>AS322+AS354+AS379</f>
        <v/>
      </c>
      <c r="AT382" s="40">
        <f>AT322+AT354+AT379</f>
        <v/>
      </c>
    </row>
    <row r="383">
      <c r="D383" s="8" t="inlineStr">
        <is>
          <t>Reconciliation: variance vs. as-reported</t>
        </is>
      </c>
      <c r="G383" s="41">
        <f>IF(_reported!G29="","",G382-_reported!G29)</f>
        <v/>
      </c>
      <c r="H383" s="41">
        <f>IF(_reported!H29="","",H382-_reported!H29)</f>
        <v/>
      </c>
      <c r="I383" s="41">
        <f>IF(_reported!I29="","",I382-_reported!I29)</f>
        <v/>
      </c>
      <c r="J383" s="41">
        <f>IF(_reported!J29="","",J382-_reported!J29)</f>
        <v/>
      </c>
      <c r="K383" s="41">
        <f>IF(_reported!K29="","",K382-_reported!K29)</f>
        <v/>
      </c>
      <c r="L383" s="41">
        <f>IF(_reported!L29="","",L382-_reported!L29)</f>
        <v/>
      </c>
      <c r="M383" s="41">
        <f>IF(_reported!M29="","",M382-_reported!M29)</f>
        <v/>
      </c>
      <c r="N383" s="41">
        <f>IF(_reported!N29="","",N382-_reported!N29)</f>
        <v/>
      </c>
      <c r="O383" s="41">
        <f>IF(_reported!O29="","",O382-_reported!O29)</f>
        <v/>
      </c>
      <c r="P383" s="41">
        <f>IF(_reported!P29="","",P382-_reported!P29)</f>
        <v/>
      </c>
      <c r="Q383" s="41">
        <f>IF(_reported!Q29="","",Q382-_reported!Q29)</f>
        <v/>
      </c>
      <c r="R383" s="41">
        <f>IF(_reported!R29="","",R382-_reported!R29)</f>
        <v/>
      </c>
      <c r="S383" s="41">
        <f>IF(_reported!S29="","",S382-_reported!S29)</f>
        <v/>
      </c>
      <c r="T383" s="41">
        <f>IF(_reported!T29="","",T382-_reported!T29)</f>
        <v/>
      </c>
      <c r="U383" s="41">
        <f>IF(_reported!U29="","",U382-_reported!U29)</f>
        <v/>
      </c>
      <c r="V383" s="41">
        <f>IF(_reported!V29="","",V382-_reported!V29)</f>
        <v/>
      </c>
      <c r="W383" s="41">
        <f>IF(_reported!W29="","",W382-_reported!W29)</f>
        <v/>
      </c>
      <c r="X383" s="41">
        <f>IF(_reported!X29="","",X382-_reported!X29)</f>
        <v/>
      </c>
      <c r="Y383" s="41">
        <f>IF(_reported!Y29="","",Y382-_reported!Y29)</f>
        <v/>
      </c>
      <c r="Z383" s="41">
        <f>IF(_reported!Z29="","",Z382-_reported!Z29)</f>
        <v/>
      </c>
      <c r="AA383" s="41">
        <f>IF(_reported!AA29="","",AA382-_reported!AA29)</f>
        <v/>
      </c>
      <c r="AB383" s="41">
        <f>IF(_reported!AB29="","",AB382-_reported!AB29)</f>
        <v/>
      </c>
      <c r="AC383" s="41">
        <f>IF(_reported!AC29="","",AC382-_reported!AC29)</f>
        <v/>
      </c>
      <c r="AD383" s="41">
        <f>IF(_reported!AD29="","",AD382-_reported!AD29)</f>
        <v/>
      </c>
      <c r="AE383" s="41">
        <f>IF(_reported!AE29="","",AE382-_reported!AE29)</f>
        <v/>
      </c>
      <c r="AF383" s="41">
        <f>IF(_reported!AF29="","",AF382-_reported!AF29)</f>
        <v/>
      </c>
      <c r="AG383" s="41">
        <f>IF(_reported!AG29="","",AG382-_reported!AG29)</f>
        <v/>
      </c>
      <c r="AH383" s="41">
        <f>IF(_reported!AH29="","",AH382-_reported!AH29)</f>
        <v/>
      </c>
      <c r="AI383" s="41">
        <f>IF(_reported!AI29="","",AI382-_reported!AI29)</f>
        <v/>
      </c>
      <c r="AK383" s="41">
        <f>IF(_reported!AK29="","",AK382-_reported!AK29)</f>
        <v/>
      </c>
      <c r="AL383" s="41">
        <f>IF(_reported!AL29="","",AL382-_reported!AL29)</f>
        <v/>
      </c>
      <c r="AM383" s="41">
        <f>IF(_reported!AM29="","",AM382-_reported!AM29)</f>
        <v/>
      </c>
      <c r="AN383" s="41">
        <f>IF(_reported!AN29="","",AN382-_reported!AN29)</f>
        <v/>
      </c>
      <c r="AO383" s="41">
        <f>IF(_reported!AO29="","",AO382-_reported!AO29)</f>
        <v/>
      </c>
      <c r="AP383" s="42">
        <f>AA383+AB383+AC383+AD383</f>
        <v/>
      </c>
      <c r="AQ383" s="42">
        <f>AE383+AF383+AG383+AH383</f>
        <v/>
      </c>
      <c r="AR383" s="41">
        <f>IF(_reported!AR29="","",AR382-_reported!AR29)</f>
        <v/>
      </c>
      <c r="AS383" s="41">
        <f>IF(_reported!AS29="","",AS382-_reported!AS29)</f>
        <v/>
      </c>
      <c r="AT383" s="41">
        <f>IF(_reported!AT29="","",AT382-_reported!AT29)</f>
        <v/>
      </c>
    </row>
    <row r="384">
      <c r="D384" s="9" t="inlineStr">
        <is>
          <t>Effect of exchange rates on cash</t>
        </is>
      </c>
      <c r="G384" s="37" t="n">
        <v>16.231</v>
      </c>
      <c r="H384" s="37" t="n">
        <v>-5.216</v>
      </c>
      <c r="I384" s="37" t="n">
        <v>-12.126</v>
      </c>
      <c r="J384" s="37" t="n">
        <v>-63.772</v>
      </c>
      <c r="K384" s="37" t="n">
        <v>-5.507</v>
      </c>
      <c r="L384" s="37" t="n">
        <v>-114.425</v>
      </c>
      <c r="M384" s="37" t="n">
        <v>-256.329</v>
      </c>
      <c r="N384" s="37" t="n">
        <v>213.004</v>
      </c>
      <c r="O384" s="37" t="n">
        <v>11.377</v>
      </c>
      <c r="P384" s="37" t="n">
        <v>-15.747</v>
      </c>
      <c r="Q384" s="37" t="n">
        <v>-22.983</v>
      </c>
      <c r="R384" s="37" t="n">
        <v>36.125</v>
      </c>
      <c r="S384" s="37" t="n">
        <v>-21.186</v>
      </c>
      <c r="T384" s="37" t="n">
        <v>-4.737</v>
      </c>
      <c r="U384" s="37" t="n">
        <v>45.587</v>
      </c>
      <c r="V384" s="37" t="n">
        <v>-68.03100000000001</v>
      </c>
      <c r="W384" s="37" t="n">
        <v>1.655</v>
      </c>
      <c r="X384" s="37" t="n">
        <v>78.19</v>
      </c>
      <c r="Y384" s="37" t="n">
        <v>10.023</v>
      </c>
      <c r="Z384" s="37" t="n">
        <v>2.982</v>
      </c>
      <c r="AA384" s="37" t="n">
        <v>-38.171</v>
      </c>
      <c r="AB384" s="37" t="n">
        <v>0</v>
      </c>
      <c r="AC384" s="37" t="n">
        <v>0</v>
      </c>
      <c r="AD384" s="37" t="n">
        <v>0</v>
      </c>
      <c r="AE384" s="37" t="n">
        <v>0</v>
      </c>
      <c r="AF384" s="37" t="n">
        <v>0</v>
      </c>
      <c r="AG384" s="37" t="n">
        <v>0</v>
      </c>
      <c r="AH384" s="37" t="n">
        <v>0</v>
      </c>
      <c r="AI384" s="37" t="n">
        <v>0</v>
      </c>
      <c r="AK384" s="37" t="n">
        <v>-64.883</v>
      </c>
      <c r="AL384" s="37" t="n">
        <v>-163.257</v>
      </c>
      <c r="AM384" s="37" t="n">
        <v>8.772</v>
      </c>
      <c r="AN384" s="37" t="n">
        <v>-48.367</v>
      </c>
      <c r="AO384" s="37" t="n">
        <v>92.84999999999999</v>
      </c>
      <c r="AP384" s="38">
        <f>AA384+AB384+AC384+AD384</f>
        <v/>
      </c>
      <c r="AQ384" s="38">
        <f>AE384+AF384+AG384+AH384</f>
        <v/>
      </c>
      <c r="AR384" s="37" t="n">
        <v>0</v>
      </c>
      <c r="AS384" s="37" t="n">
        <v>0</v>
      </c>
      <c r="AT384" s="37" t="n">
        <v>0</v>
      </c>
    </row>
    <row r="385">
      <c r="D385" s="9" t="inlineStr">
        <is>
          <t>Cash, cash equivalents and restricted cash — beginning (CF scope)</t>
        </is>
      </c>
      <c r="G385" s="37" t="n">
        <v>4856.029</v>
      </c>
      <c r="H385" s="37" t="n">
        <v>8305.934999999999</v>
      </c>
      <c r="I385" s="37" t="n">
        <v>13358.636</v>
      </c>
      <c r="J385" s="37" t="n">
        <v>15340.625</v>
      </c>
      <c r="K385" s="37" t="n">
        <v>17680.662</v>
      </c>
      <c r="L385" s="37" t="n">
        <v>16166.884</v>
      </c>
      <c r="M385" s="37" t="n">
        <v>12892.178</v>
      </c>
      <c r="N385" s="37" t="n">
        <v>11620.802</v>
      </c>
      <c r="O385" s="37" t="n">
        <v>9429.646000000001</v>
      </c>
      <c r="P385" s="37" t="n">
        <v>10338.15</v>
      </c>
      <c r="Q385" s="37" t="n">
        <v>8884.460999999999</v>
      </c>
      <c r="R385" s="37" t="n">
        <v>8511.184999999999</v>
      </c>
      <c r="S385" s="37" t="n">
        <v>9555.448</v>
      </c>
      <c r="T385" s="37" t="n">
        <v>11747.787</v>
      </c>
      <c r="U385" s="37" t="n">
        <v>11274.884</v>
      </c>
      <c r="V385" s="37" t="n">
        <v>11617.013</v>
      </c>
      <c r="W385" s="37" t="n">
        <v>14610.442</v>
      </c>
      <c r="X385" s="37" t="n">
        <v>13303.915</v>
      </c>
      <c r="Y385" s="37" t="n">
        <v>12634.286</v>
      </c>
      <c r="Z385" s="37" t="n">
        <v>14305.255</v>
      </c>
      <c r="AA385" s="37" t="n">
        <v>16893.42</v>
      </c>
      <c r="AB385" s="38">
        <f>AA387</f>
        <v/>
      </c>
      <c r="AC385" s="38">
        <f>AB387</f>
        <v/>
      </c>
      <c r="AD385" s="38">
        <f>AC387</f>
        <v/>
      </c>
      <c r="AE385" s="38">
        <f>AD387</f>
        <v/>
      </c>
      <c r="AF385" s="38">
        <f>AE387</f>
        <v/>
      </c>
      <c r="AG385" s="38">
        <f>AF387</f>
        <v/>
      </c>
      <c r="AH385" s="38">
        <f>AG387</f>
        <v/>
      </c>
      <c r="AI385" s="38">
        <f>AH387</f>
        <v/>
      </c>
      <c r="AK385" s="37" t="n">
        <v>4856.029</v>
      </c>
      <c r="AL385" s="37" t="n">
        <v>17680.662</v>
      </c>
      <c r="AM385" s="37" t="n">
        <v>9429.646000000001</v>
      </c>
      <c r="AN385" s="37" t="n">
        <v>9925.812</v>
      </c>
      <c r="AO385" s="37" t="n">
        <v>15683.455</v>
      </c>
      <c r="AP385" s="38">
        <f>AA385</f>
        <v/>
      </c>
      <c r="AQ385" s="38">
        <f>AE385</f>
        <v/>
      </c>
      <c r="AR385" s="38">
        <f>AQ387</f>
        <v/>
      </c>
      <c r="AS385" s="38">
        <f>AR387</f>
        <v/>
      </c>
      <c r="AT385" s="38">
        <f>AS387</f>
        <v/>
      </c>
    </row>
    <row r="386">
      <c r="D386" s="2" t="inlineStr">
        <is>
          <t>Cash-scope basis change (USDC as cash equivalent per FY25 10-K; 4Q24/4Q25 boundary)</t>
        </is>
      </c>
      <c r="G386" s="37" t="n">
        <v>0</v>
      </c>
      <c r="H386" s="37" t="n">
        <v>0</v>
      </c>
      <c r="I386" s="37" t="n">
        <v>0</v>
      </c>
      <c r="J386" s="37" t="n">
        <v>0</v>
      </c>
      <c r="K386" s="37" t="n">
        <v>0</v>
      </c>
      <c r="L386" s="37" t="n">
        <v>0</v>
      </c>
      <c r="M386" s="37" t="n">
        <v>0</v>
      </c>
      <c r="N386" s="37" t="n">
        <v>0</v>
      </c>
      <c r="O386" s="37" t="n">
        <v>0</v>
      </c>
      <c r="P386" s="37" t="n">
        <v>0</v>
      </c>
      <c r="Q386" s="37" t="n">
        <v>0</v>
      </c>
      <c r="R386" s="37" t="n">
        <v>0</v>
      </c>
      <c r="S386" s="37" t="n">
        <v>0</v>
      </c>
      <c r="T386" s="37" t="n">
        <v>0</v>
      </c>
      <c r="U386" s="37" t="n">
        <v>0</v>
      </c>
      <c r="V386" s="37" t="n">
        <v>370.364</v>
      </c>
      <c r="W386" s="37" t="n">
        <v>0</v>
      </c>
      <c r="X386" s="37" t="n">
        <v>0</v>
      </c>
      <c r="Y386" s="37" t="n">
        <v>0</v>
      </c>
      <c r="Z386" s="37" t="n">
        <v>1073.013</v>
      </c>
      <c r="AA386" s="37" t="n">
        <v>0</v>
      </c>
      <c r="AB386" s="37" t="n">
        <v>0</v>
      </c>
      <c r="AC386" s="37" t="n">
        <v>0</v>
      </c>
      <c r="AD386" s="37" t="n">
        <v>0</v>
      </c>
      <c r="AE386" s="37" t="n">
        <v>0</v>
      </c>
      <c r="AF386" s="37" t="n">
        <v>0</v>
      </c>
      <c r="AG386" s="37" t="n">
        <v>0</v>
      </c>
      <c r="AH386" s="37" t="n">
        <v>0</v>
      </c>
      <c r="AI386" s="37" t="n">
        <v>0</v>
      </c>
      <c r="AK386" s="37" t="n">
        <v>0</v>
      </c>
      <c r="AL386" s="37" t="n">
        <v>0</v>
      </c>
      <c r="AM386" s="37" t="n">
        <v>0</v>
      </c>
      <c r="AN386" s="37" t="n">
        <v>0</v>
      </c>
      <c r="AO386" s="37" t="n">
        <v>0</v>
      </c>
      <c r="AP386" s="38">
        <f>AA386+AB386+AC386+AD386</f>
        <v/>
      </c>
      <c r="AQ386" s="38">
        <f>AE386+AF386+AG386+AH386</f>
        <v/>
      </c>
      <c r="AR386" s="37" t="n">
        <v>0</v>
      </c>
      <c r="AS386" s="37" t="n">
        <v>0</v>
      </c>
      <c r="AT386" s="37" t="n">
        <v>0</v>
      </c>
    </row>
    <row r="387">
      <c r="A387" s="17" t="inlineStr">
        <is>
          <t>x</t>
        </is>
      </c>
      <c r="B387" s="13" t="inlineStr">
        <is>
          <t>Cash, cash equivalents and restricted cash — end (Beg + NCC + FX + basis chg)</t>
        </is>
      </c>
      <c r="G387" s="40">
        <f>G385+G382+G384+G386</f>
        <v/>
      </c>
      <c r="H387" s="40">
        <f>H385+H382+H384+H386</f>
        <v/>
      </c>
      <c r="I387" s="40">
        <f>I385+I382+I384+I386</f>
        <v/>
      </c>
      <c r="J387" s="40">
        <f>J385+J382+J384+J386</f>
        <v/>
      </c>
      <c r="K387" s="40">
        <f>K385+K382+K384+K386</f>
        <v/>
      </c>
      <c r="L387" s="40">
        <f>L385+L382+L384+L386</f>
        <v/>
      </c>
      <c r="M387" s="40">
        <f>M385+M382+M384+M386</f>
        <v/>
      </c>
      <c r="N387" s="40">
        <f>N385+N382+N384+N386</f>
        <v/>
      </c>
      <c r="O387" s="40">
        <f>O385+O382+O384+O386</f>
        <v/>
      </c>
      <c r="P387" s="40">
        <f>P385+P382+P384+P386</f>
        <v/>
      </c>
      <c r="Q387" s="40">
        <f>Q385+Q382+Q384+Q386</f>
        <v/>
      </c>
      <c r="R387" s="40">
        <f>R385+R382+R384+R386</f>
        <v/>
      </c>
      <c r="S387" s="40">
        <f>S385+S382+S384+S386</f>
        <v/>
      </c>
      <c r="T387" s="40">
        <f>T385+T382+T384+T386</f>
        <v/>
      </c>
      <c r="U387" s="40">
        <f>U385+U382+U384+U386</f>
        <v/>
      </c>
      <c r="V387" s="40">
        <f>V385+V382+V384+V386</f>
        <v/>
      </c>
      <c r="W387" s="40">
        <f>W385+W382+W384+W386</f>
        <v/>
      </c>
      <c r="X387" s="40">
        <f>X385+X382+X384+X386</f>
        <v/>
      </c>
      <c r="Y387" s="40">
        <f>Y385+Y382+Y384+Y386</f>
        <v/>
      </c>
      <c r="Z387" s="40">
        <f>Z385+Z382+Z384+Z386</f>
        <v/>
      </c>
      <c r="AA387" s="40">
        <f>AA385+AA382+AA384+AA386</f>
        <v/>
      </c>
      <c r="AB387" s="40">
        <f>AB385+AB382+AB384+AB386</f>
        <v/>
      </c>
      <c r="AC387" s="40">
        <f>AC385+AC382+AC384+AC386</f>
        <v/>
      </c>
      <c r="AD387" s="40">
        <f>AD385+AD382+AD384+AD386</f>
        <v/>
      </c>
      <c r="AE387" s="40">
        <f>AE385+AE382+AE384+AE386</f>
        <v/>
      </c>
      <c r="AF387" s="40">
        <f>AF385+AF382+AF384+AF386</f>
        <v/>
      </c>
      <c r="AG387" s="40">
        <f>AG385+AG382+AG384+AG386</f>
        <v/>
      </c>
      <c r="AH387" s="40">
        <f>AH385+AH382+AH384+AH386</f>
        <v/>
      </c>
      <c r="AI387" s="40">
        <f>AI385+AI382+AI384+AI386</f>
        <v/>
      </c>
      <c r="AK387" s="40">
        <f>AK385+AK382+AK384+AK386</f>
        <v/>
      </c>
      <c r="AL387" s="40">
        <f>AL385+AL382+AL384+AL386</f>
        <v/>
      </c>
      <c r="AM387" s="40">
        <f>AM385+AM382+AM384+AM386</f>
        <v/>
      </c>
      <c r="AN387" s="40">
        <f>AN385+AN382+AN384+AN386</f>
        <v/>
      </c>
      <c r="AO387" s="40">
        <f>AO385+AO382+AO384+AO386</f>
        <v/>
      </c>
      <c r="AP387" s="40">
        <f>AD387</f>
        <v/>
      </c>
      <c r="AQ387" s="40">
        <f>AH387</f>
        <v/>
      </c>
      <c r="AR387" s="40">
        <f>AR385+AR382+AR384+AR386</f>
        <v/>
      </c>
      <c r="AS387" s="40">
        <f>AS385+AS382+AS384+AS386</f>
        <v/>
      </c>
      <c r="AT387" s="40">
        <f>AT385+AT382+AT384+AT386</f>
        <v/>
      </c>
    </row>
    <row r="388">
      <c r="D388" s="8" t="inlineStr">
        <is>
          <t>Reconciliation: variance vs. as-reported</t>
        </is>
      </c>
      <c r="G388" s="41">
        <f>IF(_reported!G30="","",G387-_reported!G30)</f>
        <v/>
      </c>
      <c r="H388" s="41">
        <f>IF(_reported!H30="","",H387-_reported!H30)</f>
        <v/>
      </c>
      <c r="I388" s="41">
        <f>IF(_reported!I30="","",I387-_reported!I30)</f>
        <v/>
      </c>
      <c r="J388" s="41">
        <f>IF(_reported!J30="","",J387-_reported!J30)</f>
        <v/>
      </c>
      <c r="K388" s="41">
        <f>IF(_reported!K30="","",K387-_reported!K30)</f>
        <v/>
      </c>
      <c r="L388" s="41">
        <f>IF(_reported!L30="","",L387-_reported!L30)</f>
        <v/>
      </c>
      <c r="M388" s="41">
        <f>IF(_reported!M30="","",M387-_reported!M30)</f>
        <v/>
      </c>
      <c r="N388" s="41">
        <f>IF(_reported!N30="","",N387-_reported!N30)</f>
        <v/>
      </c>
      <c r="O388" s="41">
        <f>IF(_reported!O30="","",O387-_reported!O30)</f>
        <v/>
      </c>
      <c r="P388" s="41">
        <f>IF(_reported!P30="","",P387-_reported!P30)</f>
        <v/>
      </c>
      <c r="Q388" s="41">
        <f>IF(_reported!Q30="","",Q387-_reported!Q30)</f>
        <v/>
      </c>
      <c r="R388" s="41">
        <f>IF(_reported!R30="","",R387-_reported!R30)</f>
        <v/>
      </c>
      <c r="S388" s="41">
        <f>IF(_reported!S30="","",S387-_reported!S30)</f>
        <v/>
      </c>
      <c r="T388" s="41">
        <f>IF(_reported!T30="","",T387-_reported!T30)</f>
        <v/>
      </c>
      <c r="U388" s="41">
        <f>IF(_reported!U30="","",U387-_reported!U30)</f>
        <v/>
      </c>
      <c r="V388" s="41">
        <f>IF(_reported!V30="","",V387-_reported!V30)</f>
        <v/>
      </c>
      <c r="W388" s="41">
        <f>IF(_reported!W30="","",W387-_reported!W30)</f>
        <v/>
      </c>
      <c r="X388" s="41">
        <f>IF(_reported!X30="","",X387-_reported!X30)</f>
        <v/>
      </c>
      <c r="Y388" s="41">
        <f>IF(_reported!Y30="","",Y387-_reported!Y30)</f>
        <v/>
      </c>
      <c r="Z388" s="41">
        <f>IF(_reported!Z30="","",Z387-_reported!Z30)</f>
        <v/>
      </c>
      <c r="AA388" s="41">
        <f>IF(_reported!AA30="","",AA387-_reported!AA30)</f>
        <v/>
      </c>
      <c r="AB388" s="41">
        <f>IF(_reported!AB30="","",AB387-_reported!AB30)</f>
        <v/>
      </c>
      <c r="AC388" s="41">
        <f>IF(_reported!AC30="","",AC387-_reported!AC30)</f>
        <v/>
      </c>
      <c r="AD388" s="41">
        <f>IF(_reported!AD30="","",AD387-_reported!AD30)</f>
        <v/>
      </c>
      <c r="AE388" s="41">
        <f>IF(_reported!AE30="","",AE387-_reported!AE30)</f>
        <v/>
      </c>
      <c r="AF388" s="41">
        <f>IF(_reported!AF30="","",AF387-_reported!AF30)</f>
        <v/>
      </c>
      <c r="AG388" s="41">
        <f>IF(_reported!AG30="","",AG387-_reported!AG30)</f>
        <v/>
      </c>
      <c r="AH388" s="41">
        <f>IF(_reported!AH30="","",AH387-_reported!AH30)</f>
        <v/>
      </c>
      <c r="AI388" s="41">
        <f>IF(_reported!AI30="","",AI387-_reported!AI30)</f>
        <v/>
      </c>
      <c r="AK388" s="41">
        <f>IF(_reported!AK30="","",AK387-_reported!AK30)</f>
        <v/>
      </c>
      <c r="AL388" s="41">
        <f>IF(_reported!AL30="","",AL387-_reported!AL30)</f>
        <v/>
      </c>
      <c r="AM388" s="41">
        <f>IF(_reported!AM30="","",AM387-_reported!AM30)</f>
        <v/>
      </c>
      <c r="AN388" s="41">
        <f>IF(_reported!AN30="","",AN387-_reported!AN30)</f>
        <v/>
      </c>
      <c r="AO388" s="41">
        <f>IF(_reported!AO30="","",AO387-_reported!AO30)</f>
        <v/>
      </c>
      <c r="AP388" s="42">
        <f>AA388+AB388+AC388+AD388</f>
        <v/>
      </c>
      <c r="AQ388" s="42">
        <f>AE388+AF388+AG388+AH388</f>
        <v/>
      </c>
      <c r="AR388" s="41">
        <f>IF(_reported!AR30="","",AR387-_reported!AR30)</f>
        <v/>
      </c>
      <c r="AS388" s="41">
        <f>IF(_reported!AS30="","",AS387-_reported!AS30)</f>
        <v/>
      </c>
      <c r="AT388" s="41">
        <f>IF(_reported!AT30="","",AT387-_reported!AT30)</f>
        <v/>
      </c>
    </row>
    <row r="389">
      <c r="D389" s="8" t="inlineStr">
        <is>
          <t>Memo: CF cash scope beyond BS cash+restricted (customer custodial cash; USDC at basis boundaries)</t>
        </is>
      </c>
      <c r="G389" s="35" t="n">
        <v>6291.776</v>
      </c>
      <c r="H389" s="35" t="n">
        <v>8961.812</v>
      </c>
      <c r="I389" s="35" t="n">
        <v>8956.966</v>
      </c>
      <c r="J389" s="35" t="n">
        <v>10526.233</v>
      </c>
      <c r="K389" s="35" t="n">
        <v>10023.385</v>
      </c>
      <c r="L389" s="35" t="n">
        <v>7181.148</v>
      </c>
      <c r="M389" s="35" t="n">
        <v>6591.105</v>
      </c>
      <c r="N389" s="35" t="n">
        <v>4978.752</v>
      </c>
      <c r="O389" s="35" t="n">
        <v>5293.029</v>
      </c>
      <c r="P389" s="35" t="n">
        <v>3697.031</v>
      </c>
      <c r="Q389" s="35" t="n">
        <v>3384.067</v>
      </c>
      <c r="R389" s="35" t="n">
        <v>4393.086</v>
      </c>
      <c r="S389" s="35" t="n">
        <v>5002.888</v>
      </c>
      <c r="T389" s="35" t="n">
        <v>4015.067</v>
      </c>
      <c r="U389" s="35" t="n">
        <v>3861.326</v>
      </c>
      <c r="V389" s="35" t="n">
        <v>7101.033</v>
      </c>
      <c r="W389" s="35" t="n">
        <v>5197.074</v>
      </c>
      <c r="X389" s="35" t="n">
        <v>5025.708</v>
      </c>
      <c r="Y389" s="35" t="n">
        <v>5550.113</v>
      </c>
      <c r="Z389" s="35" t="n">
        <v>5273.65</v>
      </c>
      <c r="AA389" s="35" t="n">
        <v>5434.193</v>
      </c>
      <c r="AB389" s="38">
        <f>AB156-(AA156-AA389)</f>
        <v/>
      </c>
      <c r="AC389" s="38">
        <f>AC156-(AA156-AA389)</f>
        <v/>
      </c>
      <c r="AD389" s="38">
        <f>AD156-(AA156-AA389)</f>
        <v/>
      </c>
      <c r="AE389" s="38">
        <f>AE156-(AA156-AA389)</f>
        <v/>
      </c>
      <c r="AF389" s="38">
        <f>AF156-(AA156-AA389)</f>
        <v/>
      </c>
      <c r="AG389" s="38">
        <f>AG156-(AA156-AA389)</f>
        <v/>
      </c>
      <c r="AH389" s="38">
        <f>AH156-(AA156-AA389)</f>
        <v/>
      </c>
      <c r="AI389" s="38">
        <f>AI156-(AA156-AA389)</f>
        <v/>
      </c>
      <c r="AK389" s="35" t="n">
        <v>10526.233</v>
      </c>
      <c r="AL389" s="35" t="n">
        <v>4978.752</v>
      </c>
      <c r="AM389" s="35" t="n">
        <v>4393.086</v>
      </c>
      <c r="AN389" s="35" t="n">
        <v>7101.033</v>
      </c>
      <c r="AO389" s="35" t="n">
        <v>5273.65</v>
      </c>
      <c r="AP389" s="38">
        <f>AD389</f>
        <v/>
      </c>
      <c r="AQ389" s="38">
        <f>AH389</f>
        <v/>
      </c>
      <c r="AR389" s="38">
        <f>AR156-(AA156-AA389)</f>
        <v/>
      </c>
      <c r="AS389" s="38">
        <f>AS156-(AA156-AA389)</f>
        <v/>
      </c>
      <c r="AT389" s="38">
        <f>AT156-(AA156-AA389)</f>
        <v/>
      </c>
    </row>
    <row r="390">
      <c r="D390" s="8" t="inlineStr">
        <is>
          <t>Tie-out: CF End - (BS Cash + Restricted + scope memo) (must = 0)</t>
        </is>
      </c>
      <c r="G390" s="41">
        <f>G387-(G154+G155+G389)</f>
        <v/>
      </c>
      <c r="H390" s="41">
        <f>H387-(H154+H155+H389)</f>
        <v/>
      </c>
      <c r="I390" s="41">
        <f>I387-(I154+I155+I389)</f>
        <v/>
      </c>
      <c r="J390" s="41">
        <f>J387-(J154+J155+J389)</f>
        <v/>
      </c>
      <c r="K390" s="41">
        <f>K387-(K154+K155+K389)</f>
        <v/>
      </c>
      <c r="L390" s="41">
        <f>L387-(L154+L155+L389)</f>
        <v/>
      </c>
      <c r="M390" s="41">
        <f>M387-(M154+M155+M389)</f>
        <v/>
      </c>
      <c r="N390" s="41">
        <f>N387-(N154+N155+N389)</f>
        <v/>
      </c>
      <c r="O390" s="41">
        <f>O387-(O154+O155+O389)</f>
        <v/>
      </c>
      <c r="P390" s="41">
        <f>P387-(P154+P155+P389)</f>
        <v/>
      </c>
      <c r="Q390" s="41">
        <f>Q387-(Q154+Q155+Q389)</f>
        <v/>
      </c>
      <c r="R390" s="41">
        <f>R387-(R154+R155+R389)</f>
        <v/>
      </c>
      <c r="S390" s="41">
        <f>S387-(S154+S155+S389)</f>
        <v/>
      </c>
      <c r="T390" s="41">
        <f>T387-(T154+T155+T389)</f>
        <v/>
      </c>
      <c r="U390" s="41">
        <f>U387-(U154+U155+U389)</f>
        <v/>
      </c>
      <c r="V390" s="41">
        <f>V387-(V154+V155+V389)</f>
        <v/>
      </c>
      <c r="W390" s="41">
        <f>W387-(W154+W155+W389)</f>
        <v/>
      </c>
      <c r="X390" s="41">
        <f>X387-(X154+X155+X389)</f>
        <v/>
      </c>
      <c r="Y390" s="41">
        <f>Y387-(Y154+Y155+Y389)</f>
        <v/>
      </c>
      <c r="Z390" s="41">
        <f>Z387-(Z154+Z155+Z389)</f>
        <v/>
      </c>
      <c r="AA390" s="41">
        <f>AA387-(AA154+AA155+AA389)</f>
        <v/>
      </c>
      <c r="AB390" s="41">
        <f>AB387-(AB154+AB155+AB389)</f>
        <v/>
      </c>
      <c r="AC390" s="41">
        <f>AC387-(AC154+AC155+AC389)</f>
        <v/>
      </c>
      <c r="AD390" s="41">
        <f>AD387-(AD154+AD155+AD389)</f>
        <v/>
      </c>
      <c r="AE390" s="41">
        <f>AE387-(AE154+AE155+AE389)</f>
        <v/>
      </c>
      <c r="AF390" s="41">
        <f>AF387-(AF154+AF155+AF389)</f>
        <v/>
      </c>
      <c r="AG390" s="41">
        <f>AG387-(AG154+AG155+AG389)</f>
        <v/>
      </c>
      <c r="AH390" s="41">
        <f>AH387-(AH154+AH155+AH389)</f>
        <v/>
      </c>
      <c r="AI390" s="41">
        <f>AI387-(AI154+AI155+AI389)</f>
        <v/>
      </c>
      <c r="AK390" s="41">
        <f>AK387-(AK154+AK155+AK389)</f>
        <v/>
      </c>
      <c r="AL390" s="41">
        <f>AL387-(AL154+AL155+AL389)</f>
        <v/>
      </c>
      <c r="AM390" s="41">
        <f>AM387-(AM154+AM155+AM389)</f>
        <v/>
      </c>
      <c r="AN390" s="41">
        <f>AN387-(AN154+AN155+AN389)</f>
        <v/>
      </c>
      <c r="AO390" s="41">
        <f>AO387-(AO154+AO155+AO389)</f>
        <v/>
      </c>
      <c r="AP390" s="42">
        <f>AA390+AB390+AC390+AD390</f>
        <v/>
      </c>
      <c r="AQ390" s="42">
        <f>AE390+AF390+AG390+AH390</f>
        <v/>
      </c>
      <c r="AR390" s="41">
        <f>AR387-(AR154+AR155+AR389)</f>
        <v/>
      </c>
      <c r="AS390" s="41">
        <f>AS387-(AS154+AS155+AS389)</f>
        <v/>
      </c>
      <c r="AT390" s="41">
        <f>AT387-(AT154+AT155+AT389)</f>
        <v/>
      </c>
    </row>
    <row r="391"/>
    <row r="392"/>
    <row r="393">
      <c r="B393" s="29" t="inlineStr">
        <is>
          <t>Cash Flow Ratios &amp; Assumptions</t>
        </is>
      </c>
      <c r="C393" s="29" t="n"/>
      <c r="D393" s="29" t="n"/>
      <c r="E393" s="29" t="n"/>
      <c r="F393" s="29" t="n"/>
      <c r="G393" s="29" t="n"/>
      <c r="H393" s="29" t="n"/>
      <c r="I393" s="29" t="n"/>
      <c r="J393" s="29" t="n"/>
      <c r="K393" s="29" t="n"/>
      <c r="L393" s="29" t="n"/>
      <c r="M393" s="29" t="n"/>
      <c r="N393" s="29" t="n"/>
      <c r="O393" s="29" t="n"/>
      <c r="P393" s="29" t="n"/>
      <c r="Q393" s="29" t="n"/>
      <c r="R393" s="29" t="n"/>
      <c r="S393" s="29" t="n"/>
      <c r="T393" s="29" t="n"/>
      <c r="U393" s="29" t="n"/>
      <c r="V393" s="29" t="n"/>
      <c r="W393" s="29" t="n"/>
      <c r="X393" s="29" t="n"/>
      <c r="Y393" s="29" t="n"/>
      <c r="Z393" s="29" t="n"/>
      <c r="AA393" s="29" t="n"/>
      <c r="AB393" s="29" t="n"/>
      <c r="AC393" s="29" t="n"/>
      <c r="AD393" s="29" t="n"/>
      <c r="AE393" s="29" t="n"/>
      <c r="AF393" s="29" t="n"/>
      <c r="AG393" s="29" t="n"/>
      <c r="AH393" s="29" t="n"/>
      <c r="AI393" s="29" t="n"/>
      <c r="AK393" s="29" t="n"/>
      <c r="AL393" s="29" t="n"/>
      <c r="AM393" s="29" t="n"/>
      <c r="AN393" s="29" t="n"/>
      <c r="AO393" s="29" t="n"/>
      <c r="AP393" s="29" t="n"/>
      <c r="AQ393" s="29" t="n"/>
      <c r="AR393" s="29" t="n"/>
      <c r="AS393" s="29" t="n"/>
      <c r="AT393" s="29" t="n"/>
    </row>
    <row r="394">
      <c r="D394" s="9" t="inlineStr">
        <is>
          <t>Total Capex (PP&amp;E + capitalized software)</t>
        </is>
      </c>
      <c r="G394" s="36">
        <f>G325+G327</f>
        <v/>
      </c>
      <c r="H394" s="36">
        <f>H325+H327</f>
        <v/>
      </c>
      <c r="I394" s="36">
        <f>I325+I327</f>
        <v/>
      </c>
      <c r="J394" s="36">
        <f>J325+J327</f>
        <v/>
      </c>
      <c r="K394" s="36">
        <f>K325+K327</f>
        <v/>
      </c>
      <c r="L394" s="36">
        <f>L325+L327</f>
        <v/>
      </c>
      <c r="M394" s="36">
        <f>M325+M327</f>
        <v/>
      </c>
      <c r="N394" s="36">
        <f>N325+N327</f>
        <v/>
      </c>
      <c r="O394" s="36">
        <f>O325+O327</f>
        <v/>
      </c>
      <c r="P394" s="36">
        <f>P325+P327</f>
        <v/>
      </c>
      <c r="Q394" s="36">
        <f>Q325+Q327</f>
        <v/>
      </c>
      <c r="R394" s="36">
        <f>R325+R327</f>
        <v/>
      </c>
      <c r="S394" s="36">
        <f>S325+S327</f>
        <v/>
      </c>
      <c r="T394" s="36">
        <f>T325+T327</f>
        <v/>
      </c>
      <c r="U394" s="36">
        <f>U325+U327</f>
        <v/>
      </c>
      <c r="V394" s="36">
        <f>V325+V327</f>
        <v/>
      </c>
      <c r="W394" s="36">
        <f>W325+W327</f>
        <v/>
      </c>
      <c r="X394" s="36">
        <f>X325+X327</f>
        <v/>
      </c>
      <c r="Y394" s="36">
        <f>Y325+Y327</f>
        <v/>
      </c>
      <c r="Z394" s="36">
        <f>Z325+Z327</f>
        <v/>
      </c>
      <c r="AA394" s="36">
        <f>AA325+AA327</f>
        <v/>
      </c>
      <c r="AB394" s="36">
        <f>AB325+AB327</f>
        <v/>
      </c>
      <c r="AC394" s="36">
        <f>AC325+AC327</f>
        <v/>
      </c>
      <c r="AD394" s="36">
        <f>AD325+AD327</f>
        <v/>
      </c>
      <c r="AE394" s="36">
        <f>AE325+AE327</f>
        <v/>
      </c>
      <c r="AF394" s="36">
        <f>AF325+AF327</f>
        <v/>
      </c>
      <c r="AG394" s="36">
        <f>AG325+AG327</f>
        <v/>
      </c>
      <c r="AH394" s="36">
        <f>AH325+AH327</f>
        <v/>
      </c>
      <c r="AI394" s="36">
        <f>AI325+AI327</f>
        <v/>
      </c>
      <c r="AK394" s="36">
        <f>AK325+AK327</f>
        <v/>
      </c>
      <c r="AL394" s="36">
        <f>AL325+AL327</f>
        <v/>
      </c>
      <c r="AM394" s="36">
        <f>AM325+AM327</f>
        <v/>
      </c>
      <c r="AN394" s="36">
        <f>AN325+AN327</f>
        <v/>
      </c>
      <c r="AO394" s="36">
        <f>AO325+AO327</f>
        <v/>
      </c>
      <c r="AP394" s="36">
        <f>AA394+AB394+AC394+AD394</f>
        <v/>
      </c>
      <c r="AQ394" s="36">
        <f>AE394+AF394+AG394+AH394</f>
        <v/>
      </c>
      <c r="AR394" s="36">
        <f>AR325+AR327</f>
        <v/>
      </c>
      <c r="AS394" s="36">
        <f>AS325+AS327</f>
        <v/>
      </c>
      <c r="AT394" s="36">
        <f>AT325+AT327</f>
        <v/>
      </c>
    </row>
    <row r="395">
      <c r="C395" s="13" t="inlineStr">
        <is>
          <t>Free Cash Flow (CFO + Capex)</t>
        </is>
      </c>
      <c r="G395" s="40">
        <f>G322+G394</f>
        <v/>
      </c>
      <c r="H395" s="40">
        <f>H322+H394</f>
        <v/>
      </c>
      <c r="I395" s="40">
        <f>I322+I394</f>
        <v/>
      </c>
      <c r="J395" s="40">
        <f>J322+J394</f>
        <v/>
      </c>
      <c r="K395" s="40">
        <f>K322+K394</f>
        <v/>
      </c>
      <c r="L395" s="40">
        <f>L322+L394</f>
        <v/>
      </c>
      <c r="M395" s="40">
        <f>M322+M394</f>
        <v/>
      </c>
      <c r="N395" s="40">
        <f>N322+N394</f>
        <v/>
      </c>
      <c r="O395" s="40">
        <f>O322+O394</f>
        <v/>
      </c>
      <c r="P395" s="40">
        <f>P322+P394</f>
        <v/>
      </c>
      <c r="Q395" s="40">
        <f>Q322+Q394</f>
        <v/>
      </c>
      <c r="R395" s="40">
        <f>R322+R394</f>
        <v/>
      </c>
      <c r="S395" s="40">
        <f>S322+S394</f>
        <v/>
      </c>
      <c r="T395" s="40">
        <f>T322+T394</f>
        <v/>
      </c>
      <c r="U395" s="40">
        <f>U322+U394</f>
        <v/>
      </c>
      <c r="V395" s="40">
        <f>V322+V394</f>
        <v/>
      </c>
      <c r="W395" s="40">
        <f>W322+W394</f>
        <v/>
      </c>
      <c r="X395" s="40">
        <f>X322+X394</f>
        <v/>
      </c>
      <c r="Y395" s="40">
        <f>Y322+Y394</f>
        <v/>
      </c>
      <c r="Z395" s="40">
        <f>Z322+Z394</f>
        <v/>
      </c>
      <c r="AA395" s="40">
        <f>AA322+AA394</f>
        <v/>
      </c>
      <c r="AB395" s="40">
        <f>AB322+AB394</f>
        <v/>
      </c>
      <c r="AC395" s="40">
        <f>AC322+AC394</f>
        <v/>
      </c>
      <c r="AD395" s="40">
        <f>AD322+AD394</f>
        <v/>
      </c>
      <c r="AE395" s="40">
        <f>AE322+AE394</f>
        <v/>
      </c>
      <c r="AF395" s="40">
        <f>AF322+AF394</f>
        <v/>
      </c>
      <c r="AG395" s="40">
        <f>AG322+AG394</f>
        <v/>
      </c>
      <c r="AH395" s="40">
        <f>AH322+AH394</f>
        <v/>
      </c>
      <c r="AI395" s="40">
        <f>AI322+AI394</f>
        <v/>
      </c>
      <c r="AK395" s="40">
        <f>AK322+AK394</f>
        <v/>
      </c>
      <c r="AL395" s="40">
        <f>AL322+AL394</f>
        <v/>
      </c>
      <c r="AM395" s="40">
        <f>AM322+AM394</f>
        <v/>
      </c>
      <c r="AN395" s="40">
        <f>AN322+AN394</f>
        <v/>
      </c>
      <c r="AO395" s="40">
        <f>AO322+AO394</f>
        <v/>
      </c>
      <c r="AP395" s="40">
        <f>AA395+AB395+AC395+AD395</f>
        <v/>
      </c>
      <c r="AQ395" s="40">
        <f>AE395+AF395+AG395+AH395</f>
        <v/>
      </c>
      <c r="AR395" s="40">
        <f>AR322+AR394</f>
        <v/>
      </c>
      <c r="AS395" s="40">
        <f>AS322+AS394</f>
        <v/>
      </c>
      <c r="AT395" s="40">
        <f>AT322+AT394</f>
        <v/>
      </c>
    </row>
    <row r="396">
      <c r="D396" s="9" t="inlineStr">
        <is>
          <t>CFO Margin (CFO / Total Revenue)</t>
        </is>
      </c>
      <c r="G396" s="46">
        <f>IFERROR(G322/G32,"")</f>
        <v/>
      </c>
      <c r="H396" s="46">
        <f>IFERROR(H322/H32,"")</f>
        <v/>
      </c>
      <c r="I396" s="46">
        <f>IFERROR(I322/I32,"")</f>
        <v/>
      </c>
      <c r="J396" s="46">
        <f>IFERROR(J322/J32,"")</f>
        <v/>
      </c>
      <c r="K396" s="46">
        <f>IFERROR(K322/K32,"")</f>
        <v/>
      </c>
      <c r="L396" s="46">
        <f>IFERROR(L322/L32,"")</f>
        <v/>
      </c>
      <c r="M396" s="46">
        <f>IFERROR(M322/M32,"")</f>
        <v/>
      </c>
      <c r="N396" s="46">
        <f>IFERROR(N322/N32,"")</f>
        <v/>
      </c>
      <c r="O396" s="46">
        <f>IFERROR(O322/O32,"")</f>
        <v/>
      </c>
      <c r="P396" s="46">
        <f>IFERROR(P322/P32,"")</f>
        <v/>
      </c>
      <c r="Q396" s="46">
        <f>IFERROR(Q322/Q32,"")</f>
        <v/>
      </c>
      <c r="R396" s="46">
        <f>IFERROR(R322/R32,"")</f>
        <v/>
      </c>
      <c r="S396" s="46">
        <f>IFERROR(S322/S32,"")</f>
        <v/>
      </c>
      <c r="T396" s="46">
        <f>IFERROR(T322/T32,"")</f>
        <v/>
      </c>
      <c r="U396" s="46">
        <f>IFERROR(U322/U32,"")</f>
        <v/>
      </c>
      <c r="V396" s="46">
        <f>IFERROR(V322/V32,"")</f>
        <v/>
      </c>
      <c r="W396" s="46">
        <f>IFERROR(W322/W32,"")</f>
        <v/>
      </c>
      <c r="X396" s="46">
        <f>IFERROR(X322/X32,"")</f>
        <v/>
      </c>
      <c r="Y396" s="46">
        <f>IFERROR(Y322/Y32,"")</f>
        <v/>
      </c>
      <c r="Z396" s="46">
        <f>IFERROR(Z322/Z32,"")</f>
        <v/>
      </c>
      <c r="AA396" s="46">
        <f>IFERROR(AA322/AA32,"")</f>
        <v/>
      </c>
      <c r="AB396" s="46">
        <f>IFERROR(AB322/AB32,"")</f>
        <v/>
      </c>
      <c r="AC396" s="46">
        <f>IFERROR(AC322/AC32,"")</f>
        <v/>
      </c>
      <c r="AD396" s="46">
        <f>IFERROR(AD322/AD32,"")</f>
        <v/>
      </c>
      <c r="AE396" s="46">
        <f>IFERROR(AE322/AE32,"")</f>
        <v/>
      </c>
      <c r="AF396" s="46">
        <f>IFERROR(AF322/AF32,"")</f>
        <v/>
      </c>
      <c r="AG396" s="46">
        <f>IFERROR(AG322/AG32,"")</f>
        <v/>
      </c>
      <c r="AH396" s="46">
        <f>IFERROR(AH322/AH32,"")</f>
        <v/>
      </c>
      <c r="AI396" s="46">
        <f>IFERROR(AI322/AI32,"")</f>
        <v/>
      </c>
      <c r="AK396" s="46">
        <f>IFERROR(AK322/AK32,"")</f>
        <v/>
      </c>
      <c r="AL396" s="46">
        <f>IFERROR(AL322/AL32,"")</f>
        <v/>
      </c>
      <c r="AM396" s="46">
        <f>IFERROR(AM322/AM32,"")</f>
        <v/>
      </c>
      <c r="AN396" s="46">
        <f>IFERROR(AN322/AN32,"")</f>
        <v/>
      </c>
      <c r="AO396" s="46">
        <f>IFERROR(AO322/AO32,"")</f>
        <v/>
      </c>
      <c r="AP396" s="46">
        <f>IFERROR(AP322/AP32,"")</f>
        <v/>
      </c>
      <c r="AQ396" s="46">
        <f>IFERROR(AQ322/AQ32,"")</f>
        <v/>
      </c>
      <c r="AR396" s="46">
        <f>IFERROR(AR322/AR32,"")</f>
        <v/>
      </c>
      <c r="AS396" s="46">
        <f>IFERROR(AS322/AS32,"")</f>
        <v/>
      </c>
      <c r="AT396" s="46">
        <f>IFERROR(AT322/AT32,"")</f>
        <v/>
      </c>
    </row>
    <row r="397">
      <c r="D397" s="9" t="inlineStr">
        <is>
          <t>FCF Margin</t>
        </is>
      </c>
      <c r="G397" s="46">
        <f>IFERROR(G395/G32,"")</f>
        <v/>
      </c>
      <c r="H397" s="46">
        <f>IFERROR(H395/H32,"")</f>
        <v/>
      </c>
      <c r="I397" s="46">
        <f>IFERROR(I395/I32,"")</f>
        <v/>
      </c>
      <c r="J397" s="46">
        <f>IFERROR(J395/J32,"")</f>
        <v/>
      </c>
      <c r="K397" s="46">
        <f>IFERROR(K395/K32,"")</f>
        <v/>
      </c>
      <c r="L397" s="46">
        <f>IFERROR(L395/L32,"")</f>
        <v/>
      </c>
      <c r="M397" s="46">
        <f>IFERROR(M395/M32,"")</f>
        <v/>
      </c>
      <c r="N397" s="46">
        <f>IFERROR(N395/N32,"")</f>
        <v/>
      </c>
      <c r="O397" s="46">
        <f>IFERROR(O395/O32,"")</f>
        <v/>
      </c>
      <c r="P397" s="46">
        <f>IFERROR(P395/P32,"")</f>
        <v/>
      </c>
      <c r="Q397" s="46">
        <f>IFERROR(Q395/Q32,"")</f>
        <v/>
      </c>
      <c r="R397" s="46">
        <f>IFERROR(R395/R32,"")</f>
        <v/>
      </c>
      <c r="S397" s="46">
        <f>IFERROR(S395/S32,"")</f>
        <v/>
      </c>
      <c r="T397" s="46">
        <f>IFERROR(T395/T32,"")</f>
        <v/>
      </c>
      <c r="U397" s="46">
        <f>IFERROR(U395/U32,"")</f>
        <v/>
      </c>
      <c r="V397" s="46">
        <f>IFERROR(V395/V32,"")</f>
        <v/>
      </c>
      <c r="W397" s="46">
        <f>IFERROR(W395/W32,"")</f>
        <v/>
      </c>
      <c r="X397" s="46">
        <f>IFERROR(X395/X32,"")</f>
        <v/>
      </c>
      <c r="Y397" s="46">
        <f>IFERROR(Y395/Y32,"")</f>
        <v/>
      </c>
      <c r="Z397" s="46">
        <f>IFERROR(Z395/Z32,"")</f>
        <v/>
      </c>
      <c r="AA397" s="46">
        <f>IFERROR(AA395/AA32,"")</f>
        <v/>
      </c>
      <c r="AB397" s="46">
        <f>IFERROR(AB395/AB32,"")</f>
        <v/>
      </c>
      <c r="AC397" s="46">
        <f>IFERROR(AC395/AC32,"")</f>
        <v/>
      </c>
      <c r="AD397" s="46">
        <f>IFERROR(AD395/AD32,"")</f>
        <v/>
      </c>
      <c r="AE397" s="46">
        <f>IFERROR(AE395/AE32,"")</f>
        <v/>
      </c>
      <c r="AF397" s="46">
        <f>IFERROR(AF395/AF32,"")</f>
        <v/>
      </c>
      <c r="AG397" s="46">
        <f>IFERROR(AG395/AG32,"")</f>
        <v/>
      </c>
      <c r="AH397" s="46">
        <f>IFERROR(AH395/AH32,"")</f>
        <v/>
      </c>
      <c r="AI397" s="46">
        <f>IFERROR(AI395/AI32,"")</f>
        <v/>
      </c>
      <c r="AK397" s="46">
        <f>IFERROR(AK395/AK32,"")</f>
        <v/>
      </c>
      <c r="AL397" s="46">
        <f>IFERROR(AL395/AL32,"")</f>
        <v/>
      </c>
      <c r="AM397" s="46">
        <f>IFERROR(AM395/AM32,"")</f>
        <v/>
      </c>
      <c r="AN397" s="46">
        <f>IFERROR(AN395/AN32,"")</f>
        <v/>
      </c>
      <c r="AO397" s="46">
        <f>IFERROR(AO395/AO32,"")</f>
        <v/>
      </c>
      <c r="AP397" s="46">
        <f>IFERROR(AP395/AP32,"")</f>
        <v/>
      </c>
      <c r="AQ397" s="46">
        <f>IFERROR(AQ395/AQ32,"")</f>
        <v/>
      </c>
      <c r="AR397" s="46">
        <f>IFERROR(AR395/AR32,"")</f>
        <v/>
      </c>
      <c r="AS397" s="46">
        <f>IFERROR(AS395/AS32,"")</f>
        <v/>
      </c>
      <c r="AT397" s="46">
        <f>IFERROR(AT395/AT32,"")</f>
        <v/>
      </c>
    </row>
    <row r="398">
      <c r="D398" s="9" t="inlineStr">
        <is>
          <t>Capex (% of Total Revenue) [DRIVER]</t>
        </is>
      </c>
      <c r="G398" s="46">
        <f>IFERROR(-G394/G32,"")</f>
        <v/>
      </c>
      <c r="H398" s="46">
        <f>IFERROR(-H394/H32,"")</f>
        <v/>
      </c>
      <c r="I398" s="46">
        <f>IFERROR(-I394/I32,"")</f>
        <v/>
      </c>
      <c r="J398" s="46">
        <f>IFERROR(-J394/J32,"")</f>
        <v/>
      </c>
      <c r="K398" s="46">
        <f>IFERROR(-K394/K32,"")</f>
        <v/>
      </c>
      <c r="L398" s="46">
        <f>IFERROR(-L394/L32,"")</f>
        <v/>
      </c>
      <c r="M398" s="46">
        <f>IFERROR(-M394/M32,"")</f>
        <v/>
      </c>
      <c r="N398" s="46">
        <f>IFERROR(-N394/N32,"")</f>
        <v/>
      </c>
      <c r="O398" s="46">
        <f>IFERROR(-O394/O32,"")</f>
        <v/>
      </c>
      <c r="P398" s="46">
        <f>IFERROR(-P394/P32,"")</f>
        <v/>
      </c>
      <c r="Q398" s="46">
        <f>IFERROR(-Q394/Q32,"")</f>
        <v/>
      </c>
      <c r="R398" s="46">
        <f>IFERROR(-R394/R32,"")</f>
        <v/>
      </c>
      <c r="S398" s="46">
        <f>IFERROR(-S394/S32,"")</f>
        <v/>
      </c>
      <c r="T398" s="46">
        <f>IFERROR(-T394/T32,"")</f>
        <v/>
      </c>
      <c r="U398" s="46">
        <f>IFERROR(-U394/U32,"")</f>
        <v/>
      </c>
      <c r="V398" s="46">
        <f>IFERROR(-V394/V32,"")</f>
        <v/>
      </c>
      <c r="W398" s="46">
        <f>IFERROR(-W394/W32,"")</f>
        <v/>
      </c>
      <c r="X398" s="46">
        <f>IFERROR(-X394/X32,"")</f>
        <v/>
      </c>
      <c r="Y398" s="46">
        <f>IFERROR(-Y394/Y32,"")</f>
        <v/>
      </c>
      <c r="Z398" s="46">
        <f>IFERROR(-Z394/Z32,"")</f>
        <v/>
      </c>
      <c r="AA398" s="46">
        <f>IFERROR(-AA394/AA32,"")</f>
        <v/>
      </c>
      <c r="AB398" s="46">
        <f>IFERROR(-AB394/AB32,"")</f>
        <v/>
      </c>
      <c r="AC398" s="46">
        <f>IFERROR(-AC394/AC32,"")</f>
        <v/>
      </c>
      <c r="AD398" s="46">
        <f>IFERROR(-AD394/AD32,"")</f>
        <v/>
      </c>
      <c r="AE398" s="46">
        <f>IFERROR(-AE394/AE32,"")</f>
        <v/>
      </c>
      <c r="AF398" s="46">
        <f>IFERROR(-AF394/AF32,"")</f>
        <v/>
      </c>
      <c r="AG398" s="46">
        <f>IFERROR(-AG394/AG32,"")</f>
        <v/>
      </c>
      <c r="AH398" s="46">
        <f>IFERROR(-AH394/AH32,"")</f>
        <v/>
      </c>
      <c r="AI398" s="46">
        <f>IFERROR(-AI394/AI32,"")</f>
        <v/>
      </c>
      <c r="AK398" s="46">
        <f>IFERROR(-AK394/AK32,"")</f>
        <v/>
      </c>
      <c r="AL398" s="46">
        <f>IFERROR(-AL394/AL32,"")</f>
        <v/>
      </c>
      <c r="AM398" s="46">
        <f>IFERROR(-AM394/AM32,"")</f>
        <v/>
      </c>
      <c r="AN398" s="46">
        <f>IFERROR(-AN394/AN32,"")</f>
        <v/>
      </c>
      <c r="AO398" s="46">
        <f>IFERROR(-AO394/AO32,"")</f>
        <v/>
      </c>
      <c r="AP398" s="46">
        <f>IFERROR(-AP394/AP32,"")</f>
        <v/>
      </c>
      <c r="AQ398" s="46">
        <f>IFERROR(-AQ394/AQ32,"")</f>
        <v/>
      </c>
      <c r="AR398" s="46">
        <f>IFERROR(-AR394/AR32,"")</f>
        <v/>
      </c>
      <c r="AS398" s="46">
        <f>IFERROR(-AS394/AS32,"")</f>
        <v/>
      </c>
      <c r="AT398" s="46">
        <f>IFERROR(-AT394/AT32,"")</f>
        <v/>
      </c>
    </row>
    <row r="399">
      <c r="D399" s="9" t="inlineStr">
        <is>
          <t>CFO / Net Income (cash conversion)</t>
        </is>
      </c>
      <c r="G399" s="51">
        <f>IFERROR(G322/G57,"")</f>
        <v/>
      </c>
      <c r="H399" s="51">
        <f>IFERROR(H322/H57,"")</f>
        <v/>
      </c>
      <c r="I399" s="51">
        <f>IFERROR(I322/I57,"")</f>
        <v/>
      </c>
      <c r="J399" s="51">
        <f>IFERROR(J322/J57,"")</f>
        <v/>
      </c>
      <c r="K399" s="51">
        <f>IFERROR(K322/K57,"")</f>
        <v/>
      </c>
      <c r="L399" s="51">
        <f>IFERROR(L322/L57,"")</f>
        <v/>
      </c>
      <c r="M399" s="51">
        <f>IFERROR(M322/M57,"")</f>
        <v/>
      </c>
      <c r="N399" s="51">
        <f>IFERROR(N322/N57,"")</f>
        <v/>
      </c>
      <c r="O399" s="51">
        <f>IFERROR(O322/O57,"")</f>
        <v/>
      </c>
      <c r="P399" s="51">
        <f>IFERROR(P322/P57,"")</f>
        <v/>
      </c>
      <c r="Q399" s="51">
        <f>IFERROR(Q322/Q57,"")</f>
        <v/>
      </c>
      <c r="R399" s="51">
        <f>IFERROR(R322/R57,"")</f>
        <v/>
      </c>
      <c r="S399" s="51">
        <f>IFERROR(S322/S57,"")</f>
        <v/>
      </c>
      <c r="T399" s="51">
        <f>IFERROR(T322/T57,"")</f>
        <v/>
      </c>
      <c r="U399" s="51">
        <f>IFERROR(U322/U57,"")</f>
        <v/>
      </c>
      <c r="V399" s="51">
        <f>IFERROR(V322/V57,"")</f>
        <v/>
      </c>
      <c r="W399" s="51">
        <f>IFERROR(W322/W57,"")</f>
        <v/>
      </c>
      <c r="X399" s="51">
        <f>IFERROR(X322/X57,"")</f>
        <v/>
      </c>
      <c r="Y399" s="51">
        <f>IFERROR(Y322/Y57,"")</f>
        <v/>
      </c>
      <c r="Z399" s="51">
        <f>IFERROR(Z322/Z57,"")</f>
        <v/>
      </c>
      <c r="AA399" s="51">
        <f>IFERROR(AA322/AA57,"")</f>
        <v/>
      </c>
      <c r="AB399" s="51">
        <f>IFERROR(AB322/AB57,"")</f>
        <v/>
      </c>
      <c r="AC399" s="51">
        <f>IFERROR(AC322/AC57,"")</f>
        <v/>
      </c>
      <c r="AD399" s="51">
        <f>IFERROR(AD322/AD57,"")</f>
        <v/>
      </c>
      <c r="AE399" s="51">
        <f>IFERROR(AE322/AE57,"")</f>
        <v/>
      </c>
      <c r="AF399" s="51">
        <f>IFERROR(AF322/AF57,"")</f>
        <v/>
      </c>
      <c r="AG399" s="51">
        <f>IFERROR(AG322/AG57,"")</f>
        <v/>
      </c>
      <c r="AH399" s="51">
        <f>IFERROR(AH322/AH57,"")</f>
        <v/>
      </c>
      <c r="AI399" s="51">
        <f>IFERROR(AI322/AI57,"")</f>
        <v/>
      </c>
      <c r="AK399" s="51">
        <f>IFERROR(AK322/AK57,"")</f>
        <v/>
      </c>
      <c r="AL399" s="51">
        <f>IFERROR(AL322/AL57,"")</f>
        <v/>
      </c>
      <c r="AM399" s="51">
        <f>IFERROR(AM322/AM57,"")</f>
        <v/>
      </c>
      <c r="AN399" s="51">
        <f>IFERROR(AN322/AN57,"")</f>
        <v/>
      </c>
      <c r="AO399" s="51">
        <f>IFERROR(AO322/AO57,"")</f>
        <v/>
      </c>
      <c r="AP399" s="51">
        <f>IFERROR(AP322/AP57,"")</f>
        <v/>
      </c>
      <c r="AQ399" s="51">
        <f>IFERROR(AQ322/AQ57,"")</f>
        <v/>
      </c>
      <c r="AR399" s="51">
        <f>IFERROR(AR322/AR57,"")</f>
        <v/>
      </c>
      <c r="AS399" s="51">
        <f>IFERROR(AS322/AS57,"")</f>
        <v/>
      </c>
      <c r="AT399" s="51">
        <f>IFERROR(AT322/AT57,"")</f>
        <v/>
      </c>
    </row>
    <row r="400">
      <c r="D400" s="9" t="inlineStr">
        <is>
          <t>SBC (% of Total Revenue) [KEY DRIVER]</t>
        </is>
      </c>
      <c r="G400" s="46">
        <f>IFERROR(G267/G32,"")</f>
        <v/>
      </c>
      <c r="H400" s="46">
        <f>IFERROR(H267/H32,"")</f>
        <v/>
      </c>
      <c r="I400" s="46">
        <f>IFERROR(I267/I32,"")</f>
        <v/>
      </c>
      <c r="J400" s="46">
        <f>IFERROR(J267/J32,"")</f>
        <v/>
      </c>
      <c r="K400" s="46">
        <f>IFERROR(K267/K32,"")</f>
        <v/>
      </c>
      <c r="L400" s="46">
        <f>IFERROR(L267/L32,"")</f>
        <v/>
      </c>
      <c r="M400" s="46">
        <f>IFERROR(M267/M32,"")</f>
        <v/>
      </c>
      <c r="N400" s="46">
        <f>IFERROR(N267/N32,"")</f>
        <v/>
      </c>
      <c r="O400" s="46">
        <f>IFERROR(O267/O32,"")</f>
        <v/>
      </c>
      <c r="P400" s="46">
        <f>IFERROR(P267/P32,"")</f>
        <v/>
      </c>
      <c r="Q400" s="46">
        <f>IFERROR(Q267/Q32,"")</f>
        <v/>
      </c>
      <c r="R400" s="46">
        <f>IFERROR(R267/R32,"")</f>
        <v/>
      </c>
      <c r="S400" s="46">
        <f>IFERROR(S267/S32,"")</f>
        <v/>
      </c>
      <c r="T400" s="46">
        <f>IFERROR(T267/T32,"")</f>
        <v/>
      </c>
      <c r="U400" s="46">
        <f>IFERROR(U267/U32,"")</f>
        <v/>
      </c>
      <c r="V400" s="46">
        <f>IFERROR(V267/V32,"")</f>
        <v/>
      </c>
      <c r="W400" s="46">
        <f>IFERROR(W267/W32,"")</f>
        <v/>
      </c>
      <c r="X400" s="46">
        <f>IFERROR(X267/X32,"")</f>
        <v/>
      </c>
      <c r="Y400" s="46">
        <f>IFERROR(Y267/Y32,"")</f>
        <v/>
      </c>
      <c r="Z400" s="46">
        <f>IFERROR(Z267/Z32,"")</f>
        <v/>
      </c>
      <c r="AA400" s="46">
        <f>IFERROR(AA267/AA32,"")</f>
        <v/>
      </c>
      <c r="AB400" s="46">
        <f>IFERROR(AB267/AB32,"")</f>
        <v/>
      </c>
      <c r="AC400" s="46">
        <f>IFERROR(AC267/AC32,"")</f>
        <v/>
      </c>
      <c r="AD400" s="46">
        <f>IFERROR(AD267/AD32,"")</f>
        <v/>
      </c>
      <c r="AE400" s="46">
        <f>IFERROR(AE267/AE32,"")</f>
        <v/>
      </c>
      <c r="AF400" s="46">
        <f>IFERROR(AF267/AF32,"")</f>
        <v/>
      </c>
      <c r="AG400" s="46">
        <f>IFERROR(AG267/AG32,"")</f>
        <v/>
      </c>
      <c r="AH400" s="46">
        <f>IFERROR(AH267/AH32,"")</f>
        <v/>
      </c>
      <c r="AI400" s="46">
        <f>IFERROR(AI267/AI32,"")</f>
        <v/>
      </c>
      <c r="AK400" s="46">
        <f>IFERROR(AK267/AK32,"")</f>
        <v/>
      </c>
      <c r="AL400" s="46">
        <f>IFERROR(AL267/AL32,"")</f>
        <v/>
      </c>
      <c r="AM400" s="46">
        <f>IFERROR(AM267/AM32,"")</f>
        <v/>
      </c>
      <c r="AN400" s="46">
        <f>IFERROR(AN267/AN32,"")</f>
        <v/>
      </c>
      <c r="AO400" s="46">
        <f>IFERROR(AO267/AO32,"")</f>
        <v/>
      </c>
      <c r="AP400" s="46">
        <f>IFERROR(AP267/AP32,"")</f>
        <v/>
      </c>
      <c r="AQ400" s="46">
        <f>IFERROR(AQ267/AQ32,"")</f>
        <v/>
      </c>
      <c r="AR400" s="46">
        <f>IFERROR(AR267/AR32,"")</f>
        <v/>
      </c>
      <c r="AS400" s="46">
        <f>IFERROR(AS267/AS32,"")</f>
        <v/>
      </c>
      <c r="AT400" s="46">
        <f>IFERROR(AT267/AT32,"")</f>
        <v/>
      </c>
    </row>
    <row r="401"/>
    <row r="402"/>
    <row r="403"/>
    <row r="404"/>
    <row r="405">
      <c r="B405" s="53" t="n"/>
      <c r="C405" s="53" t="n"/>
      <c r="D405" s="53" t="n"/>
      <c r="E405" s="53" t="n"/>
      <c r="F405" s="53" t="n"/>
      <c r="G405" s="53" t="n"/>
      <c r="H405" s="53" t="n"/>
      <c r="I405" s="53" t="n"/>
      <c r="J405" s="53" t="n"/>
      <c r="K405" s="53" t="n"/>
      <c r="L405" s="53" t="n"/>
      <c r="M405" s="53" t="n"/>
      <c r="N405" s="53" t="n"/>
      <c r="O405" s="53" t="n"/>
      <c r="P405" s="53" t="n"/>
      <c r="Q405" s="53" t="n"/>
      <c r="R405" s="53" t="n"/>
      <c r="S405" s="53" t="n"/>
      <c r="T405" s="53" t="n"/>
      <c r="U405" s="53" t="n"/>
      <c r="V405" s="53" t="n"/>
      <c r="W405" s="53" t="n"/>
      <c r="X405" s="53" t="n"/>
      <c r="Y405" s="53" t="n"/>
      <c r="Z405" s="53" t="n"/>
      <c r="AA405" s="53" t="n"/>
      <c r="AB405" s="53" t="n"/>
      <c r="AC405" s="53" t="n"/>
      <c r="AD405" s="53" t="n"/>
      <c r="AE405" s="53" t="n"/>
      <c r="AF405" s="53" t="n"/>
      <c r="AG405" s="53" t="n"/>
      <c r="AH405" s="53" t="n"/>
      <c r="AI405" s="53" t="n"/>
      <c r="AK405" s="53" t="n"/>
      <c r="AL405" s="53" t="n"/>
      <c r="AM405" s="53" t="n"/>
      <c r="AN405" s="53" t="n"/>
      <c r="AO405" s="53" t="n"/>
      <c r="AP405" s="53" t="n"/>
      <c r="AQ405" s="53" t="n"/>
      <c r="AR405" s="53" t="n"/>
      <c r="AS405" s="53" t="n"/>
      <c r="AT405" s="53" t="n"/>
    </row>
    <row r="406">
      <c r="C406" s="8" t="n"/>
    </row>
    <row r="407"/>
    <row r="408">
      <c r="C408" s="13" t="n"/>
      <c r="G408" s="37" t="n"/>
      <c r="H408" s="37" t="n"/>
      <c r="I408" s="37" t="n"/>
      <c r="J408" s="37" t="n"/>
      <c r="K408" s="37" t="n"/>
      <c r="L408" s="37" t="n"/>
      <c r="M408" s="37" t="n"/>
      <c r="N408" s="37" t="n"/>
      <c r="O408" s="37" t="n"/>
      <c r="P408" s="37" t="n"/>
      <c r="Q408" s="37" t="n"/>
      <c r="R408" s="37" t="n"/>
      <c r="S408" s="37" t="n"/>
      <c r="T408" s="37" t="n"/>
      <c r="U408" s="37" t="n"/>
      <c r="V408" s="37" t="n"/>
      <c r="W408" s="37" t="n"/>
      <c r="X408" s="37" t="n"/>
      <c r="Y408" s="37" t="n"/>
      <c r="Z408" s="37" t="n"/>
      <c r="AA408" s="37" t="n"/>
      <c r="AB408" s="38" t="n"/>
      <c r="AC408" s="38" t="n"/>
      <c r="AD408" s="38" t="n"/>
      <c r="AE408" s="38" t="n"/>
      <c r="AF408" s="38" t="n"/>
      <c r="AG408" s="38" t="n"/>
      <c r="AH408" s="38" t="n"/>
      <c r="AI408" s="38" t="n"/>
      <c r="AK408" s="37" t="n"/>
      <c r="AL408" s="37" t="n"/>
      <c r="AM408" s="37" t="n"/>
      <c r="AN408" s="37" t="n"/>
      <c r="AO408" s="37" t="n"/>
      <c r="AP408" s="38" t="n"/>
      <c r="AQ408" s="38" t="n"/>
      <c r="AR408" s="38" t="n"/>
      <c r="AS408" s="38" t="n"/>
      <c r="AT408" s="38" t="n"/>
    </row>
    <row r="409">
      <c r="D409" s="9" t="n"/>
      <c r="H409" s="46" t="n"/>
      <c r="I409" s="46" t="n"/>
      <c r="J409" s="46" t="n"/>
      <c r="K409" s="46" t="n"/>
      <c r="L409" s="46" t="n"/>
      <c r="M409" s="46" t="n"/>
      <c r="N409" s="46" t="n"/>
      <c r="O409" s="46" t="n"/>
      <c r="P409" s="46" t="n"/>
      <c r="Q409" s="46" t="n"/>
      <c r="R409" s="46" t="n"/>
      <c r="S409" s="46" t="n"/>
      <c r="T409" s="46" t="n"/>
      <c r="U409" s="46" t="n"/>
      <c r="V409" s="46" t="n"/>
      <c r="W409" s="46" t="n"/>
      <c r="X409" s="46" t="n"/>
      <c r="Y409" s="46" t="n"/>
      <c r="Z409" s="46" t="n"/>
      <c r="AA409" s="46" t="n"/>
      <c r="AB409" s="47" t="n"/>
      <c r="AC409" s="47" t="n"/>
      <c r="AD409" s="47" t="n"/>
      <c r="AE409" s="47" t="n"/>
      <c r="AF409" s="47" t="n"/>
      <c r="AG409" s="47" t="n"/>
      <c r="AH409" s="47" t="n"/>
      <c r="AI409" s="47" t="n"/>
      <c r="AL409" s="46" t="n"/>
      <c r="AM409" s="46" t="n"/>
      <c r="AN409" s="46" t="n"/>
      <c r="AO409" s="46" t="n"/>
      <c r="AR409" s="47" t="n"/>
      <c r="AS409" s="47" t="n"/>
      <c r="AT409" s="47" t="n"/>
      <c r="AX409" s="8" t="n"/>
    </row>
    <row r="410">
      <c r="D410" s="9" t="n"/>
      <c r="G410" s="48" t="n"/>
      <c r="H410" s="48" t="n"/>
      <c r="I410" s="48" t="n"/>
      <c r="J410" s="48" t="n"/>
      <c r="K410" s="48" t="n"/>
      <c r="L410" s="48" t="n"/>
      <c r="M410" s="48" t="n"/>
      <c r="N410" s="48" t="n"/>
      <c r="O410" s="48" t="n"/>
      <c r="P410" s="48" t="n"/>
      <c r="Q410" s="48" t="n"/>
      <c r="R410" s="48" t="n"/>
      <c r="S410" s="48" t="n"/>
      <c r="T410" s="48" t="n"/>
      <c r="U410" s="48" t="n"/>
      <c r="V410" s="48" t="n"/>
      <c r="W410" s="48" t="n"/>
      <c r="X410" s="48" t="n"/>
      <c r="Y410" s="48" t="n"/>
      <c r="Z410" s="48" t="n"/>
      <c r="AA410" s="48" t="n"/>
      <c r="AB410" s="52" t="n"/>
      <c r="AC410" s="52" t="n"/>
      <c r="AD410" s="52" t="n"/>
      <c r="AE410" s="52" t="n"/>
      <c r="AF410" s="52" t="n"/>
      <c r="AG410" s="52" t="n"/>
      <c r="AH410" s="52" t="n"/>
      <c r="AI410" s="52" t="n"/>
      <c r="AK410" s="48" t="n"/>
      <c r="AL410" s="48" t="n"/>
      <c r="AM410" s="48" t="n"/>
      <c r="AN410" s="48" t="n"/>
      <c r="AO410" s="48" t="n"/>
      <c r="AR410" s="52" t="n"/>
      <c r="AS410" s="52" t="n"/>
      <c r="AT410" s="52" t="n"/>
      <c r="AX410" s="8" t="n"/>
    </row>
    <row r="411">
      <c r="C411" s="13" t="n"/>
      <c r="G411" s="36" t="n"/>
      <c r="H411" s="36" t="n"/>
      <c r="I411" s="36" t="n"/>
      <c r="J411" s="36" t="n"/>
      <c r="K411" s="36" t="n"/>
      <c r="L411" s="36" t="n"/>
      <c r="M411" s="36" t="n"/>
      <c r="N411" s="36" t="n"/>
      <c r="O411" s="36" t="n"/>
      <c r="P411" s="36" t="n"/>
      <c r="Q411" s="36" t="n"/>
      <c r="R411" s="36" t="n"/>
      <c r="S411" s="36" t="n"/>
      <c r="T411" s="36" t="n"/>
      <c r="U411" s="36" t="n"/>
      <c r="V411" s="36" t="n"/>
      <c r="W411" s="36" t="n"/>
      <c r="X411" s="36" t="n"/>
      <c r="Y411" s="36" t="n"/>
      <c r="Z411" s="36" t="n"/>
      <c r="AA411" s="36" t="n"/>
      <c r="AB411" s="36" t="n"/>
      <c r="AC411" s="36" t="n"/>
      <c r="AD411" s="36" t="n"/>
      <c r="AE411" s="36" t="n"/>
      <c r="AF411" s="36" t="n"/>
      <c r="AG411" s="36" t="n"/>
      <c r="AH411" s="36" t="n"/>
      <c r="AI411" s="36" t="n"/>
      <c r="AK411" s="36" t="n"/>
      <c r="AL411" s="36" t="n"/>
      <c r="AM411" s="36" t="n"/>
      <c r="AN411" s="36" t="n"/>
      <c r="AO411" s="36" t="n"/>
      <c r="AP411" s="36" t="n"/>
      <c r="AQ411" s="36" t="n"/>
      <c r="AR411" s="36" t="n"/>
      <c r="AS411" s="36" t="n"/>
      <c r="AT411" s="36" t="n"/>
    </row>
    <row r="412">
      <c r="D412" s="9" t="n"/>
      <c r="G412" s="46" t="n"/>
      <c r="H412" s="46" t="n"/>
      <c r="I412" s="46" t="n"/>
      <c r="J412" s="46" t="n"/>
      <c r="K412" s="46" t="n"/>
      <c r="L412" s="46" t="n"/>
      <c r="M412" s="46" t="n"/>
      <c r="N412" s="46" t="n"/>
      <c r="O412" s="46" t="n"/>
      <c r="P412" s="46" t="n"/>
      <c r="Q412" s="46" t="n"/>
      <c r="R412" s="46" t="n"/>
      <c r="S412" s="46" t="n"/>
      <c r="T412" s="46" t="n"/>
      <c r="U412" s="46" t="n"/>
      <c r="V412" s="46" t="n"/>
      <c r="W412" s="46" t="n"/>
      <c r="X412" s="46" t="n"/>
      <c r="Y412" s="46" t="n"/>
      <c r="Z412" s="46" t="n"/>
      <c r="AA412" s="46" t="n"/>
      <c r="AB412" s="47" t="n"/>
      <c r="AC412" s="47" t="n"/>
      <c r="AD412" s="47" t="n"/>
      <c r="AE412" s="47" t="n"/>
      <c r="AF412" s="47" t="n"/>
      <c r="AG412" s="47" t="n"/>
      <c r="AH412" s="47" t="n"/>
      <c r="AI412" s="47" t="n"/>
      <c r="AK412" s="46" t="n"/>
      <c r="AL412" s="46" t="n"/>
      <c r="AM412" s="46" t="n"/>
      <c r="AN412" s="46" t="n"/>
      <c r="AO412" s="46" t="n"/>
      <c r="AR412" s="47" t="n"/>
      <c r="AS412" s="47" t="n"/>
      <c r="AT412" s="47" t="n"/>
    </row>
    <row r="413">
      <c r="D413" s="9" t="n"/>
      <c r="G413" s="46" t="n"/>
      <c r="H413" s="46" t="n"/>
      <c r="I413" s="46" t="n"/>
      <c r="J413" s="46" t="n"/>
      <c r="K413" s="46" t="n"/>
      <c r="L413" s="46" t="n"/>
      <c r="M413" s="46" t="n"/>
      <c r="N413" s="46" t="n"/>
      <c r="O413" s="46" t="n"/>
      <c r="P413" s="46" t="n"/>
      <c r="Q413" s="46" t="n"/>
      <c r="R413" s="46" t="n"/>
      <c r="S413" s="46" t="n"/>
      <c r="T413" s="46" t="n"/>
      <c r="U413" s="46" t="n"/>
      <c r="V413" s="46" t="n"/>
      <c r="W413" s="46" t="n"/>
      <c r="X413" s="46" t="n"/>
      <c r="Y413" s="46" t="n"/>
      <c r="Z413" s="46" t="n"/>
      <c r="AA413" s="46" t="n"/>
      <c r="AB413" s="47" t="n"/>
      <c r="AC413" s="47" t="n"/>
      <c r="AD413" s="47" t="n"/>
      <c r="AE413" s="47" t="n"/>
      <c r="AF413" s="47" t="n"/>
      <c r="AG413" s="47" t="n"/>
      <c r="AH413" s="47" t="n"/>
      <c r="AI413" s="47" t="n"/>
      <c r="AK413" s="46" t="n"/>
      <c r="AL413" s="46" t="n"/>
      <c r="AM413" s="46" t="n"/>
      <c r="AN413" s="46" t="n"/>
      <c r="AO413" s="46" t="n"/>
      <c r="AR413" s="47" t="n"/>
      <c r="AS413" s="47" t="n"/>
      <c r="AT413" s="47" t="n"/>
    </row>
    <row r="414">
      <c r="D414" s="9" t="n"/>
      <c r="G414" s="46" t="n"/>
      <c r="H414" s="46" t="n"/>
      <c r="I414" s="46" t="n"/>
      <c r="J414" s="46" t="n"/>
      <c r="K414" s="46" t="n"/>
      <c r="L414" s="46" t="n"/>
      <c r="M414" s="46" t="n"/>
      <c r="N414" s="46" t="n"/>
      <c r="O414" s="46" t="n"/>
      <c r="P414" s="46" t="n"/>
      <c r="Q414" s="46" t="n"/>
      <c r="R414" s="46" t="n"/>
      <c r="S414" s="46" t="n"/>
      <c r="T414" s="46" t="n"/>
      <c r="U414" s="46" t="n"/>
      <c r="V414" s="46" t="n"/>
      <c r="W414" s="46" t="n"/>
      <c r="X414" s="46" t="n"/>
      <c r="Y414" s="46" t="n"/>
      <c r="Z414" s="46" t="n"/>
      <c r="AA414" s="46" t="n"/>
      <c r="AB414" s="47" t="n"/>
      <c r="AC414" s="47" t="n"/>
      <c r="AD414" s="47" t="n"/>
      <c r="AE414" s="47" t="n"/>
      <c r="AF414" s="47" t="n"/>
      <c r="AG414" s="47" t="n"/>
      <c r="AH414" s="47" t="n"/>
      <c r="AI414" s="47" t="n"/>
      <c r="AK414" s="46" t="n"/>
      <c r="AL414" s="46" t="n"/>
      <c r="AM414" s="46" t="n"/>
      <c r="AN414" s="46" t="n"/>
      <c r="AO414" s="46" t="n"/>
      <c r="AR414" s="47" t="n"/>
      <c r="AS414" s="47" t="n"/>
      <c r="AT414" s="47" t="n"/>
    </row>
    <row r="415">
      <c r="D415" s="9" t="n"/>
      <c r="G415" s="36" t="n"/>
      <c r="H415" s="36" t="n"/>
      <c r="I415" s="36" t="n"/>
      <c r="J415" s="36" t="n"/>
      <c r="K415" s="36" t="n"/>
      <c r="L415" s="36" t="n"/>
      <c r="M415" s="36" t="n"/>
      <c r="N415" s="36" t="n"/>
      <c r="O415" s="36" t="n"/>
      <c r="P415" s="36" t="n"/>
      <c r="Q415" s="36" t="n"/>
      <c r="R415" s="36" t="n"/>
      <c r="S415" s="36" t="n"/>
      <c r="T415" s="36" t="n"/>
      <c r="U415" s="36" t="n"/>
      <c r="V415" s="36" t="n"/>
      <c r="W415" s="36" t="n"/>
      <c r="X415" s="36" t="n"/>
      <c r="Y415" s="36" t="n"/>
      <c r="Z415" s="36" t="n"/>
      <c r="AA415" s="36" t="n"/>
      <c r="AB415" s="36" t="n"/>
      <c r="AC415" s="36" t="n"/>
      <c r="AD415" s="36" t="n"/>
      <c r="AE415" s="36" t="n"/>
      <c r="AF415" s="36" t="n"/>
      <c r="AG415" s="36" t="n"/>
      <c r="AH415" s="36" t="n"/>
      <c r="AI415" s="36" t="n"/>
      <c r="AK415" s="36" t="n"/>
      <c r="AL415" s="36" t="n"/>
      <c r="AM415" s="36" t="n"/>
      <c r="AN415" s="36" t="n"/>
      <c r="AO415" s="36" t="n"/>
      <c r="AP415" s="36" t="n"/>
      <c r="AQ415" s="36" t="n"/>
      <c r="AR415" s="36" t="n"/>
      <c r="AS415" s="36" t="n"/>
      <c r="AT415" s="36" t="n"/>
    </row>
    <row r="416">
      <c r="D416" s="9" t="n"/>
      <c r="G416" s="36" t="n"/>
      <c r="H416" s="36" t="n"/>
      <c r="I416" s="36" t="n"/>
      <c r="J416" s="36" t="n"/>
      <c r="K416" s="36" t="n"/>
      <c r="L416" s="36" t="n"/>
      <c r="M416" s="36" t="n"/>
      <c r="N416" s="36" t="n"/>
      <c r="O416" s="36" t="n"/>
      <c r="P416" s="36" t="n"/>
      <c r="Q416" s="36" t="n"/>
      <c r="R416" s="36" t="n"/>
      <c r="S416" s="36" t="n"/>
      <c r="T416" s="36" t="n"/>
      <c r="U416" s="36" t="n"/>
      <c r="V416" s="36" t="n"/>
      <c r="W416" s="36" t="n"/>
      <c r="X416" s="36" t="n"/>
      <c r="Y416" s="36" t="n"/>
      <c r="Z416" s="36" t="n"/>
      <c r="AA416" s="36" t="n"/>
      <c r="AB416" s="36" t="n"/>
      <c r="AC416" s="36" t="n"/>
      <c r="AD416" s="36" t="n"/>
      <c r="AE416" s="36" t="n"/>
      <c r="AF416" s="36" t="n"/>
      <c r="AG416" s="36" t="n"/>
      <c r="AH416" s="36" t="n"/>
      <c r="AI416" s="36" t="n"/>
      <c r="AK416" s="36" t="n"/>
      <c r="AL416" s="36" t="n"/>
      <c r="AM416" s="36" t="n"/>
      <c r="AN416" s="36" t="n"/>
      <c r="AO416" s="36" t="n"/>
      <c r="AP416" s="36" t="n"/>
      <c r="AQ416" s="36" t="n"/>
      <c r="AR416" s="36" t="n"/>
      <c r="AS416" s="36" t="n"/>
      <c r="AT416" s="36" t="n"/>
    </row>
    <row r="417">
      <c r="D417" s="9" t="n"/>
      <c r="G417" s="36" t="n"/>
      <c r="H417" s="36" t="n"/>
      <c r="I417" s="36" t="n"/>
      <c r="J417" s="36" t="n"/>
      <c r="K417" s="36" t="n"/>
      <c r="L417" s="36" t="n"/>
      <c r="M417" s="36" t="n"/>
      <c r="N417" s="36" t="n"/>
      <c r="O417" s="36" t="n"/>
      <c r="P417" s="36" t="n"/>
      <c r="Q417" s="36" t="n"/>
      <c r="R417" s="36" t="n"/>
      <c r="S417" s="36" t="n"/>
      <c r="T417" s="36" t="n"/>
      <c r="U417" s="36" t="n"/>
      <c r="V417" s="36" t="n"/>
      <c r="W417" s="36" t="n"/>
      <c r="X417" s="36" t="n"/>
      <c r="Y417" s="36" t="n"/>
      <c r="Z417" s="36" t="n"/>
      <c r="AA417" s="36" t="n"/>
      <c r="AB417" s="36" t="n"/>
      <c r="AC417" s="36" t="n"/>
      <c r="AD417" s="36" t="n"/>
      <c r="AE417" s="36" t="n"/>
      <c r="AF417" s="36" t="n"/>
      <c r="AG417" s="36" t="n"/>
      <c r="AH417" s="36" t="n"/>
      <c r="AI417" s="36" t="n"/>
      <c r="AK417" s="36" t="n"/>
      <c r="AL417" s="36" t="n"/>
      <c r="AM417" s="36" t="n"/>
      <c r="AN417" s="36" t="n"/>
      <c r="AO417" s="36" t="n"/>
      <c r="AP417" s="36" t="n"/>
      <c r="AQ417" s="36" t="n"/>
      <c r="AR417" s="36" t="n"/>
      <c r="AS417" s="36" t="n"/>
      <c r="AT417" s="36" t="n"/>
    </row>
    <row r="418"/>
    <row r="419">
      <c r="D419" s="9" t="n"/>
      <c r="H419" s="46" t="n"/>
      <c r="I419" s="46" t="n"/>
      <c r="J419" s="46" t="n"/>
      <c r="K419" s="46" t="n"/>
      <c r="L419" s="46" t="n"/>
      <c r="M419" s="46" t="n"/>
      <c r="N419" s="46" t="n"/>
      <c r="O419" s="46" t="n"/>
      <c r="P419" s="46" t="n"/>
      <c r="Q419" s="46" t="n"/>
      <c r="R419" s="46" t="n"/>
      <c r="S419" s="46" t="n"/>
      <c r="T419" s="46" t="n"/>
      <c r="U419" s="46" t="n"/>
      <c r="V419" s="46" t="n"/>
      <c r="W419" s="46" t="n"/>
      <c r="X419" s="46" t="n"/>
      <c r="Y419" s="46" t="n"/>
      <c r="Z419" s="46" t="n"/>
      <c r="AA419" s="46" t="n"/>
      <c r="AB419" s="47" t="n"/>
      <c r="AC419" s="47" t="n"/>
      <c r="AD419" s="47" t="n"/>
      <c r="AE419" s="47" t="n"/>
      <c r="AF419" s="47" t="n"/>
      <c r="AG419" s="47" t="n"/>
      <c r="AH419" s="47" t="n"/>
      <c r="AI419" s="47" t="n"/>
      <c r="AL419" s="46" t="n"/>
      <c r="AM419" s="46" t="n"/>
      <c r="AN419" s="46" t="n"/>
      <c r="AO419" s="46" t="n"/>
      <c r="AR419" s="47" t="n"/>
      <c r="AS419" s="47" t="n"/>
      <c r="AT419" s="47" t="n"/>
      <c r="AX419" s="8" t="n"/>
    </row>
    <row r="420">
      <c r="C420" s="9" t="n"/>
      <c r="G420" s="36" t="n"/>
      <c r="H420" s="36" t="n"/>
      <c r="I420" s="36" t="n"/>
      <c r="J420" s="36" t="n"/>
      <c r="K420" s="36" t="n"/>
      <c r="L420" s="36" t="n"/>
      <c r="M420" s="36" t="n"/>
      <c r="N420" s="36" t="n"/>
      <c r="O420" s="36" t="n"/>
      <c r="P420" s="36" t="n"/>
      <c r="Q420" s="36" t="n"/>
      <c r="R420" s="36" t="n"/>
      <c r="S420" s="36" t="n"/>
      <c r="T420" s="36" t="n"/>
      <c r="U420" s="36" t="n"/>
      <c r="V420" s="36" t="n"/>
      <c r="W420" s="36" t="n"/>
      <c r="X420" s="36" t="n"/>
      <c r="Y420" s="36" t="n"/>
      <c r="Z420" s="36" t="n"/>
      <c r="AA420" s="36" t="n"/>
      <c r="AB420" s="36" t="n"/>
      <c r="AC420" s="36" t="n"/>
      <c r="AD420" s="36" t="n"/>
      <c r="AE420" s="36" t="n"/>
      <c r="AF420" s="36" t="n"/>
      <c r="AG420" s="36" t="n"/>
      <c r="AH420" s="36" t="n"/>
      <c r="AI420" s="36" t="n"/>
      <c r="AK420" s="36" t="n"/>
      <c r="AL420" s="36" t="n"/>
      <c r="AM420" s="36" t="n"/>
      <c r="AN420" s="36" t="n"/>
      <c r="AO420" s="36" t="n"/>
      <c r="AP420" s="36" t="n"/>
      <c r="AQ420" s="36" t="n"/>
      <c r="AR420" s="36" t="n"/>
      <c r="AS420" s="36" t="n"/>
      <c r="AT420" s="36" t="n"/>
    </row>
    <row r="421">
      <c r="D421" s="9" t="n"/>
      <c r="H421" s="46" t="n"/>
      <c r="I421" s="46" t="n"/>
      <c r="J421" s="46" t="n"/>
      <c r="K421" s="46" t="n"/>
      <c r="L421" s="46" t="n"/>
      <c r="M421" s="46" t="n"/>
      <c r="N421" s="46" t="n"/>
      <c r="O421" s="46" t="n"/>
      <c r="P421" s="46" t="n"/>
      <c r="Q421" s="46" t="n"/>
      <c r="R421" s="46" t="n"/>
      <c r="S421" s="46" t="n"/>
      <c r="T421" s="46" t="n"/>
      <c r="U421" s="46" t="n"/>
      <c r="V421" s="46" t="n"/>
      <c r="W421" s="46" t="n"/>
      <c r="X421" s="46" t="n"/>
      <c r="Y421" s="46" t="n"/>
      <c r="Z421" s="46" t="n"/>
      <c r="AA421" s="46" t="n"/>
      <c r="AB421" s="47" t="n"/>
      <c r="AC421" s="47" t="n"/>
      <c r="AD421" s="47" t="n"/>
      <c r="AE421" s="47" t="n"/>
      <c r="AF421" s="47" t="n"/>
      <c r="AG421" s="47" t="n"/>
      <c r="AH421" s="47" t="n"/>
      <c r="AI421" s="47" t="n"/>
      <c r="AL421" s="46" t="n"/>
      <c r="AM421" s="46" t="n"/>
      <c r="AN421" s="46" t="n"/>
      <c r="AO421" s="46" t="n"/>
      <c r="AR421" s="47" t="n"/>
      <c r="AS421" s="47" t="n"/>
      <c r="AT421" s="47" t="n"/>
    </row>
    <row r="422">
      <c r="C422" s="9" t="n"/>
      <c r="G422" s="36" t="n"/>
      <c r="H422" s="36" t="n"/>
      <c r="I422" s="36" t="n"/>
      <c r="J422" s="36" t="n"/>
      <c r="K422" s="36" t="n"/>
      <c r="L422" s="36" t="n"/>
      <c r="M422" s="36" t="n"/>
      <c r="N422" s="36" t="n"/>
      <c r="O422" s="36" t="n"/>
      <c r="P422" s="36" t="n"/>
      <c r="Q422" s="36" t="n"/>
      <c r="R422" s="36" t="n"/>
      <c r="S422" s="36" t="n"/>
      <c r="T422" s="36" t="n"/>
      <c r="U422" s="36" t="n"/>
      <c r="V422" s="36" t="n"/>
      <c r="W422" s="36" t="n"/>
      <c r="X422" s="36" t="n"/>
      <c r="Y422" s="36" t="n"/>
      <c r="Z422" s="36" t="n"/>
      <c r="AA422" s="36" t="n"/>
      <c r="AB422" s="36" t="n"/>
      <c r="AC422" s="36" t="n"/>
      <c r="AD422" s="36" t="n"/>
      <c r="AE422" s="36" t="n"/>
      <c r="AF422" s="36" t="n"/>
      <c r="AG422" s="36" t="n"/>
      <c r="AH422" s="36" t="n"/>
      <c r="AI422" s="36" t="n"/>
      <c r="AK422" s="36" t="n"/>
      <c r="AL422" s="36" t="n"/>
      <c r="AM422" s="36" t="n"/>
      <c r="AN422" s="36" t="n"/>
      <c r="AO422" s="36" t="n"/>
      <c r="AP422" s="36" t="n"/>
      <c r="AQ422" s="36" t="n"/>
      <c r="AR422" s="36" t="n"/>
      <c r="AS422" s="36" t="n"/>
      <c r="AT422" s="36" t="n"/>
    </row>
    <row r="423">
      <c r="D423" s="9" t="n"/>
      <c r="H423" s="46" t="n"/>
      <c r="I423" s="46" t="n"/>
      <c r="J423" s="46" t="n"/>
      <c r="K423" s="46" t="n"/>
      <c r="L423" s="46" t="n"/>
      <c r="M423" s="46" t="n"/>
      <c r="N423" s="46" t="n"/>
      <c r="O423" s="46" t="n"/>
      <c r="P423" s="46" t="n"/>
      <c r="Q423" s="46" t="n"/>
      <c r="R423" s="46" t="n"/>
      <c r="S423" s="46" t="n"/>
      <c r="T423" s="46" t="n"/>
      <c r="U423" s="46" t="n"/>
      <c r="V423" s="46" t="n"/>
      <c r="W423" s="46" t="n"/>
      <c r="X423" s="46" t="n"/>
      <c r="Y423" s="46" t="n"/>
      <c r="Z423" s="46" t="n"/>
      <c r="AA423" s="46" t="n"/>
      <c r="AB423" s="47" t="n"/>
      <c r="AC423" s="47" t="n"/>
      <c r="AD423" s="47" t="n"/>
      <c r="AE423" s="47" t="n"/>
      <c r="AF423" s="47" t="n"/>
      <c r="AG423" s="47" t="n"/>
      <c r="AH423" s="47" t="n"/>
      <c r="AI423" s="47" t="n"/>
      <c r="AL423" s="46" t="n"/>
      <c r="AM423" s="46" t="n"/>
      <c r="AN423" s="46" t="n"/>
      <c r="AO423" s="46" t="n"/>
      <c r="AR423" s="47" t="n"/>
      <c r="AS423" s="47" t="n"/>
      <c r="AT423" s="47" t="n"/>
    </row>
    <row r="424">
      <c r="C424" s="9" t="n"/>
      <c r="G424" s="36" t="n"/>
      <c r="H424" s="36" t="n"/>
      <c r="I424" s="36" t="n"/>
      <c r="J424" s="36" t="n"/>
      <c r="K424" s="36" t="n"/>
      <c r="L424" s="36" t="n"/>
      <c r="M424" s="36" t="n"/>
      <c r="N424" s="36" t="n"/>
      <c r="O424" s="36" t="n"/>
      <c r="P424" s="36" t="n"/>
      <c r="Q424" s="36" t="n"/>
      <c r="R424" s="36" t="n"/>
      <c r="S424" s="36" t="n"/>
      <c r="T424" s="36" t="n"/>
      <c r="U424" s="36" t="n"/>
      <c r="V424" s="36" t="n"/>
      <c r="W424" s="36" t="n"/>
      <c r="X424" s="36" t="n"/>
      <c r="Y424" s="36" t="n"/>
      <c r="Z424" s="36" t="n"/>
      <c r="AA424" s="36" t="n"/>
      <c r="AB424" s="36" t="n"/>
      <c r="AC424" s="36" t="n"/>
      <c r="AD424" s="36" t="n"/>
      <c r="AE424" s="36" t="n"/>
      <c r="AF424" s="36" t="n"/>
      <c r="AG424" s="36" t="n"/>
      <c r="AH424" s="36" t="n"/>
      <c r="AI424" s="36" t="n"/>
      <c r="AK424" s="36" t="n"/>
      <c r="AL424" s="36" t="n"/>
      <c r="AM424" s="36" t="n"/>
      <c r="AN424" s="36" t="n"/>
      <c r="AO424" s="36" t="n"/>
      <c r="AP424" s="36" t="n"/>
      <c r="AQ424" s="36" t="n"/>
      <c r="AR424" s="36" t="n"/>
      <c r="AS424" s="36" t="n"/>
      <c r="AT424" s="36" t="n"/>
    </row>
    <row r="425">
      <c r="D425" s="9" t="n"/>
      <c r="H425" s="46" t="n"/>
      <c r="I425" s="46" t="n"/>
      <c r="J425" s="46" t="n"/>
      <c r="K425" s="46" t="n"/>
      <c r="L425" s="46" t="n"/>
      <c r="M425" s="46" t="n"/>
      <c r="N425" s="46" t="n"/>
      <c r="O425" s="46" t="n"/>
      <c r="P425" s="46" t="n"/>
      <c r="Q425" s="46" t="n"/>
      <c r="R425" s="46" t="n"/>
      <c r="S425" s="46" t="n"/>
      <c r="T425" s="46" t="n"/>
      <c r="U425" s="46" t="n"/>
      <c r="V425" s="46" t="n"/>
      <c r="W425" s="46" t="n"/>
      <c r="X425" s="46" t="n"/>
      <c r="Y425" s="46" t="n"/>
      <c r="Z425" s="46" t="n"/>
      <c r="AA425" s="46" t="n"/>
      <c r="AB425" s="47" t="n"/>
      <c r="AC425" s="47" t="n"/>
      <c r="AD425" s="47" t="n"/>
      <c r="AE425" s="47" t="n"/>
      <c r="AF425" s="47" t="n"/>
      <c r="AG425" s="47" t="n"/>
      <c r="AH425" s="47" t="n"/>
      <c r="AI425" s="47" t="n"/>
      <c r="AL425" s="46" t="n"/>
      <c r="AM425" s="46" t="n"/>
      <c r="AN425" s="46" t="n"/>
      <c r="AO425" s="46" t="n"/>
      <c r="AR425" s="47" t="n"/>
      <c r="AS425" s="47" t="n"/>
      <c r="AT425" s="47" t="n"/>
    </row>
    <row r="426">
      <c r="C426" s="9" t="n"/>
      <c r="G426" s="36" t="n"/>
      <c r="H426" s="36" t="n"/>
      <c r="I426" s="36" t="n"/>
      <c r="J426" s="36" t="n"/>
      <c r="K426" s="36" t="n"/>
      <c r="L426" s="36" t="n"/>
      <c r="M426" s="36" t="n"/>
      <c r="N426" s="36" t="n"/>
      <c r="O426" s="36" t="n"/>
      <c r="P426" s="36" t="n"/>
      <c r="Q426" s="36" t="n"/>
      <c r="R426" s="36" t="n"/>
      <c r="S426" s="36" t="n"/>
      <c r="T426" s="36" t="n"/>
      <c r="U426" s="36" t="n"/>
      <c r="V426" s="36" t="n"/>
      <c r="W426" s="36" t="n"/>
      <c r="X426" s="36" t="n"/>
      <c r="Y426" s="36" t="n"/>
      <c r="Z426" s="36" t="n"/>
      <c r="AA426" s="36" t="n"/>
      <c r="AB426" s="36" t="n"/>
      <c r="AC426" s="36" t="n"/>
      <c r="AD426" s="36" t="n"/>
      <c r="AE426" s="36" t="n"/>
      <c r="AF426" s="36" t="n"/>
      <c r="AG426" s="36" t="n"/>
      <c r="AH426" s="36" t="n"/>
      <c r="AI426" s="36" t="n"/>
      <c r="AK426" s="36" t="n"/>
      <c r="AL426" s="36" t="n"/>
      <c r="AM426" s="36" t="n"/>
      <c r="AN426" s="36" t="n"/>
      <c r="AO426" s="36" t="n"/>
      <c r="AP426" s="36" t="n"/>
      <c r="AQ426" s="36" t="n"/>
      <c r="AR426" s="36" t="n"/>
      <c r="AS426" s="36" t="n"/>
      <c r="AT426" s="36" t="n"/>
    </row>
    <row r="427">
      <c r="D427" s="9" t="n"/>
      <c r="H427" s="46" t="n"/>
      <c r="I427" s="46" t="n"/>
      <c r="J427" s="46" t="n"/>
      <c r="K427" s="46" t="n"/>
      <c r="L427" s="46" t="n"/>
      <c r="M427" s="46" t="n"/>
      <c r="N427" s="46" t="n"/>
      <c r="O427" s="46" t="n"/>
      <c r="P427" s="46" t="n"/>
      <c r="Q427" s="46" t="n"/>
      <c r="R427" s="46" t="n"/>
      <c r="S427" s="46" t="n"/>
      <c r="T427" s="46" t="n"/>
      <c r="U427" s="46" t="n"/>
      <c r="V427" s="46" t="n"/>
      <c r="W427" s="46" t="n"/>
      <c r="X427" s="46" t="n"/>
      <c r="Y427" s="46" t="n"/>
      <c r="Z427" s="46" t="n"/>
      <c r="AA427" s="46" t="n"/>
      <c r="AB427" s="47" t="n"/>
      <c r="AC427" s="47" t="n"/>
      <c r="AD427" s="47" t="n"/>
      <c r="AE427" s="47" t="n"/>
      <c r="AF427" s="47" t="n"/>
      <c r="AG427" s="47" t="n"/>
      <c r="AH427" s="47" t="n"/>
      <c r="AI427" s="47" t="n"/>
      <c r="AL427" s="46" t="n"/>
      <c r="AM427" s="46" t="n"/>
      <c r="AN427" s="46" t="n"/>
      <c r="AO427" s="46" t="n"/>
      <c r="AR427" s="47" t="n"/>
      <c r="AS427" s="47" t="n"/>
      <c r="AT427" s="47" t="n"/>
    </row>
    <row r="428">
      <c r="C428" s="9" t="n"/>
      <c r="G428" s="36" t="n"/>
      <c r="H428" s="36" t="n"/>
      <c r="I428" s="36" t="n"/>
      <c r="J428" s="36" t="n"/>
      <c r="K428" s="36" t="n"/>
      <c r="L428" s="36" t="n"/>
      <c r="M428" s="36" t="n"/>
      <c r="N428" s="36" t="n"/>
      <c r="O428" s="36" t="n"/>
      <c r="P428" s="36" t="n"/>
      <c r="Q428" s="36" t="n"/>
      <c r="R428" s="36" t="n"/>
      <c r="S428" s="36" t="n"/>
      <c r="T428" s="36" t="n"/>
      <c r="U428" s="36" t="n"/>
      <c r="V428" s="36" t="n"/>
      <c r="W428" s="36" t="n"/>
      <c r="X428" s="36" t="n"/>
      <c r="Y428" s="36" t="n"/>
      <c r="Z428" s="36" t="n"/>
      <c r="AA428" s="36" t="n"/>
      <c r="AB428" s="36" t="n"/>
      <c r="AC428" s="36" t="n"/>
      <c r="AD428" s="36" t="n"/>
      <c r="AE428" s="36" t="n"/>
      <c r="AF428" s="36" t="n"/>
      <c r="AG428" s="36" t="n"/>
      <c r="AH428" s="36" t="n"/>
      <c r="AI428" s="36" t="n"/>
      <c r="AK428" s="36" t="n"/>
      <c r="AL428" s="36" t="n"/>
      <c r="AM428" s="36" t="n"/>
      <c r="AN428" s="36" t="n"/>
      <c r="AO428" s="36" t="n"/>
      <c r="AP428" s="36" t="n"/>
      <c r="AQ428" s="36" t="n"/>
      <c r="AR428" s="36" t="n"/>
      <c r="AS428" s="36" t="n"/>
      <c r="AT428" s="36" t="n"/>
    </row>
    <row r="429"/>
    <row r="430"/>
    <row r="431">
      <c r="B431" s="53" t="n"/>
      <c r="C431" s="53" t="n"/>
      <c r="D431" s="53" t="n"/>
      <c r="E431" s="53" t="n"/>
      <c r="F431" s="53" t="n"/>
      <c r="G431" s="53" t="n"/>
      <c r="H431" s="53" t="n"/>
      <c r="I431" s="53" t="n"/>
      <c r="J431" s="53" t="n"/>
      <c r="K431" s="53" t="n"/>
      <c r="L431" s="53" t="n"/>
      <c r="M431" s="53" t="n"/>
      <c r="N431" s="53" t="n"/>
      <c r="O431" s="53" t="n"/>
      <c r="P431" s="53" t="n"/>
      <c r="Q431" s="53" t="n"/>
      <c r="R431" s="53" t="n"/>
      <c r="S431" s="53" t="n"/>
      <c r="T431" s="53" t="n"/>
      <c r="U431" s="53" t="n"/>
      <c r="V431" s="53" t="n"/>
      <c r="W431" s="53" t="n"/>
      <c r="X431" s="53" t="n"/>
      <c r="Y431" s="53" t="n"/>
      <c r="Z431" s="53" t="n"/>
      <c r="AA431" s="53" t="n"/>
      <c r="AB431" s="53" t="n"/>
      <c r="AC431" s="53" t="n"/>
      <c r="AD431" s="53" t="n"/>
      <c r="AE431" s="53" t="n"/>
      <c r="AF431" s="53" t="n"/>
      <c r="AG431" s="53" t="n"/>
      <c r="AH431" s="53" t="n"/>
      <c r="AI431" s="53" t="n"/>
      <c r="AK431" s="53" t="n"/>
      <c r="AL431" s="53" t="n"/>
      <c r="AM431" s="53" t="n"/>
      <c r="AN431" s="53" t="n"/>
      <c r="AO431" s="53" t="n"/>
      <c r="AP431" s="53" t="n"/>
      <c r="AQ431" s="53" t="n"/>
      <c r="AR431" s="53" t="n"/>
      <c r="AS431" s="53" t="n"/>
      <c r="AT431" s="53" t="n"/>
    </row>
    <row r="432">
      <c r="C432" s="8" t="n"/>
    </row>
    <row r="433"/>
    <row r="434">
      <c r="D434" s="9" t="n"/>
      <c r="G434" s="46" t="n"/>
      <c r="H434" s="46" t="n"/>
      <c r="I434" s="46" t="n"/>
      <c r="J434" s="46" t="n"/>
      <c r="K434" s="46" t="n"/>
      <c r="L434" s="46" t="n"/>
      <c r="M434" s="46" t="n"/>
      <c r="N434" s="46" t="n"/>
      <c r="O434" s="46" t="n"/>
      <c r="P434" s="46" t="n"/>
      <c r="Q434" s="46" t="n"/>
      <c r="R434" s="46" t="n"/>
      <c r="S434" s="46" t="n"/>
      <c r="T434" s="46" t="n"/>
      <c r="U434" s="46" t="n"/>
      <c r="V434" s="46" t="n"/>
      <c r="W434" s="46" t="n"/>
      <c r="X434" s="46" t="n"/>
      <c r="Y434" s="46" t="n"/>
      <c r="Z434" s="46" t="n"/>
      <c r="AA434" s="46" t="n"/>
      <c r="AB434" s="47" t="n"/>
      <c r="AC434" s="47" t="n"/>
      <c r="AD434" s="47" t="n"/>
      <c r="AE434" s="47" t="n"/>
      <c r="AF434" s="47" t="n"/>
      <c r="AG434" s="47" t="n"/>
      <c r="AH434" s="47" t="n"/>
      <c r="AI434" s="47" t="n"/>
      <c r="AK434" s="46" t="n"/>
      <c r="AL434" s="46" t="n"/>
      <c r="AM434" s="46" t="n"/>
      <c r="AN434" s="46" t="n"/>
      <c r="AO434" s="46" t="n"/>
      <c r="AR434" s="47" t="n"/>
      <c r="AS434" s="47" t="n"/>
      <c r="AT434" s="47" t="n"/>
    </row>
    <row r="435">
      <c r="D435" s="9" t="n"/>
      <c r="G435" s="46" t="n"/>
      <c r="H435" s="46" t="n"/>
      <c r="I435" s="46" t="n"/>
      <c r="J435" s="46" t="n"/>
      <c r="K435" s="46" t="n"/>
      <c r="L435" s="46" t="n"/>
      <c r="M435" s="46" t="n"/>
      <c r="N435" s="46" t="n"/>
      <c r="O435" s="46" t="n"/>
      <c r="P435" s="46" t="n"/>
      <c r="Q435" s="46" t="n"/>
      <c r="R435" s="46" t="n"/>
      <c r="S435" s="46" t="n"/>
      <c r="T435" s="46" t="n"/>
      <c r="U435" s="46" t="n"/>
      <c r="V435" s="46" t="n"/>
      <c r="W435" s="46" t="n"/>
      <c r="X435" s="46" t="n"/>
      <c r="Y435" s="46" t="n"/>
      <c r="Z435" s="46" t="n"/>
      <c r="AA435" s="46" t="n"/>
      <c r="AB435" s="47" t="n"/>
      <c r="AC435" s="47" t="n"/>
      <c r="AD435" s="47" t="n"/>
      <c r="AE435" s="47" t="n"/>
      <c r="AF435" s="47" t="n"/>
      <c r="AG435" s="47" t="n"/>
      <c r="AH435" s="47" t="n"/>
      <c r="AI435" s="47" t="n"/>
      <c r="AK435" s="46" t="n"/>
      <c r="AL435" s="46" t="n"/>
      <c r="AM435" s="46" t="n"/>
      <c r="AN435" s="46" t="n"/>
      <c r="AO435" s="46" t="n"/>
      <c r="AR435" s="47" t="n"/>
      <c r="AS435" s="47" t="n"/>
      <c r="AT435" s="47" t="n"/>
    </row>
    <row r="436">
      <c r="D436" s="9" t="n"/>
      <c r="G436" s="46" t="n"/>
      <c r="H436" s="46" t="n"/>
      <c r="I436" s="46" t="n"/>
      <c r="J436" s="46" t="n"/>
      <c r="K436" s="46" t="n"/>
      <c r="L436" s="46" t="n"/>
      <c r="M436" s="46" t="n"/>
      <c r="N436" s="46" t="n"/>
      <c r="O436" s="46" t="n"/>
      <c r="P436" s="46" t="n"/>
      <c r="Q436" s="46" t="n"/>
      <c r="R436" s="46" t="n"/>
      <c r="S436" s="46" t="n"/>
      <c r="T436" s="46" t="n"/>
      <c r="U436" s="46" t="n"/>
      <c r="V436" s="46" t="n"/>
      <c r="W436" s="46" t="n"/>
      <c r="X436" s="46" t="n"/>
      <c r="Y436" s="46" t="n"/>
      <c r="Z436" s="46" t="n"/>
      <c r="AA436" s="46" t="n"/>
      <c r="AB436" s="47" t="n"/>
      <c r="AC436" s="47" t="n"/>
      <c r="AD436" s="47" t="n"/>
      <c r="AE436" s="47" t="n"/>
      <c r="AF436" s="47" t="n"/>
      <c r="AG436" s="47" t="n"/>
      <c r="AH436" s="47" t="n"/>
      <c r="AI436" s="47" t="n"/>
      <c r="AK436" s="46" t="n"/>
      <c r="AL436" s="46" t="n"/>
      <c r="AM436" s="46" t="n"/>
      <c r="AN436" s="46" t="n"/>
      <c r="AO436" s="46" t="n"/>
      <c r="AR436" s="47" t="n"/>
      <c r="AS436" s="47" t="n"/>
      <c r="AT436" s="47" t="n"/>
    </row>
    <row r="437">
      <c r="D437" s="9" t="n"/>
      <c r="G437" s="46" t="n"/>
      <c r="H437" s="46" t="n"/>
      <c r="I437" s="46" t="n"/>
      <c r="J437" s="46" t="n"/>
      <c r="K437" s="46" t="n"/>
      <c r="L437" s="46" t="n"/>
      <c r="M437" s="46" t="n"/>
      <c r="N437" s="46" t="n"/>
      <c r="O437" s="46" t="n"/>
      <c r="P437" s="46" t="n"/>
      <c r="Q437" s="46" t="n"/>
      <c r="R437" s="46" t="n"/>
      <c r="S437" s="46" t="n"/>
      <c r="T437" s="46" t="n"/>
      <c r="U437" s="46" t="n"/>
      <c r="V437" s="46" t="n"/>
      <c r="W437" s="46" t="n"/>
      <c r="X437" s="46" t="n"/>
      <c r="Y437" s="46" t="n"/>
      <c r="Z437" s="46" t="n"/>
      <c r="AA437" s="46" t="n"/>
      <c r="AB437" s="47" t="n"/>
      <c r="AC437" s="47" t="n"/>
      <c r="AD437" s="47" t="n"/>
      <c r="AE437" s="47" t="n"/>
      <c r="AF437" s="47" t="n"/>
      <c r="AG437" s="47" t="n"/>
      <c r="AH437" s="47" t="n"/>
      <c r="AI437" s="47" t="n"/>
      <c r="AK437" s="46" t="n"/>
      <c r="AL437" s="46" t="n"/>
      <c r="AM437" s="46" t="n"/>
      <c r="AN437" s="46" t="n"/>
      <c r="AO437" s="46" t="n"/>
      <c r="AR437" s="47" t="n"/>
      <c r="AS437" s="47" t="n"/>
      <c r="AT437" s="47" t="n"/>
    </row>
    <row r="438">
      <c r="D438" s="9" t="n"/>
      <c r="G438" s="46" t="n"/>
      <c r="H438" s="46" t="n"/>
      <c r="I438" s="46" t="n"/>
      <c r="J438" s="46" t="n"/>
      <c r="K438" s="46" t="n"/>
      <c r="L438" s="46" t="n"/>
      <c r="M438" s="46" t="n"/>
      <c r="N438" s="46" t="n"/>
      <c r="O438" s="46" t="n"/>
      <c r="P438" s="46" t="n"/>
      <c r="Q438" s="46" t="n"/>
      <c r="R438" s="46" t="n"/>
      <c r="S438" s="46" t="n"/>
      <c r="T438" s="46" t="n"/>
      <c r="U438" s="46" t="n"/>
      <c r="V438" s="46" t="n"/>
      <c r="W438" s="46" t="n"/>
      <c r="X438" s="46" t="n"/>
      <c r="Y438" s="46" t="n"/>
      <c r="Z438" s="46" t="n"/>
      <c r="AA438" s="46" t="n"/>
      <c r="AB438" s="47" t="n"/>
      <c r="AC438" s="47" t="n"/>
      <c r="AD438" s="47" t="n"/>
      <c r="AE438" s="47" t="n"/>
      <c r="AF438" s="47" t="n"/>
      <c r="AG438" s="47" t="n"/>
      <c r="AH438" s="47" t="n"/>
      <c r="AI438" s="47" t="n"/>
      <c r="AR438" s="47" t="n"/>
      <c r="AS438" s="47" t="n"/>
      <c r="AT438" s="47" t="n"/>
      <c r="AX438" s="8" t="n"/>
    </row>
    <row r="439">
      <c r="D439" s="9" t="n"/>
      <c r="AB439" s="47" t="n"/>
      <c r="AC439" s="47" t="n"/>
      <c r="AD439" s="47" t="n"/>
      <c r="AE439" s="47" t="n"/>
      <c r="AF439" s="47" t="n"/>
      <c r="AG439" s="47" t="n"/>
      <c r="AH439" s="47" t="n"/>
      <c r="AI439" s="47" t="n"/>
      <c r="AR439" s="47" t="n"/>
      <c r="AS439" s="47" t="n"/>
      <c r="AT439" s="47" t="n"/>
      <c r="AX439" s="8" t="n"/>
    </row>
    <row r="440">
      <c r="D440" s="9" t="n"/>
      <c r="AB440" s="47" t="n"/>
      <c r="AC440" s="47" t="n"/>
      <c r="AD440" s="47" t="n"/>
      <c r="AE440" s="47" t="n"/>
      <c r="AF440" s="47" t="n"/>
      <c r="AG440" s="47" t="n"/>
      <c r="AH440" s="47" t="n"/>
      <c r="AI440" s="47" t="n"/>
      <c r="AR440" s="47" t="n"/>
      <c r="AS440" s="47" t="n"/>
      <c r="AT440" s="47" t="n"/>
      <c r="AX440" s="8" t="n"/>
    </row>
    <row r="441">
      <c r="D441" s="9" t="n"/>
      <c r="G441" s="46" t="n"/>
      <c r="H441" s="46" t="n"/>
      <c r="I441" s="46" t="n"/>
      <c r="J441" s="46" t="n"/>
      <c r="K441" s="46" t="n"/>
      <c r="L441" s="46" t="n"/>
      <c r="M441" s="46" t="n"/>
      <c r="N441" s="46" t="n"/>
      <c r="O441" s="46" t="n"/>
      <c r="P441" s="46" t="n"/>
      <c r="Q441" s="46" t="n"/>
      <c r="R441" s="46" t="n"/>
      <c r="S441" s="46" t="n"/>
      <c r="T441" s="46" t="n"/>
      <c r="U441" s="46" t="n"/>
      <c r="V441" s="46" t="n"/>
      <c r="W441" s="46" t="n"/>
      <c r="X441" s="46" t="n"/>
      <c r="Y441" s="46" t="n"/>
      <c r="Z441" s="46" t="n"/>
      <c r="AA441" s="46" t="n"/>
      <c r="AB441" s="47" t="n"/>
      <c r="AC441" s="47" t="n"/>
      <c r="AD441" s="47" t="n"/>
      <c r="AE441" s="47" t="n"/>
      <c r="AF441" s="47" t="n"/>
      <c r="AG441" s="47" t="n"/>
      <c r="AH441" s="47" t="n"/>
      <c r="AI441" s="47" t="n"/>
      <c r="AK441" s="46" t="n"/>
      <c r="AL441" s="46" t="n"/>
      <c r="AM441" s="46" t="n"/>
      <c r="AN441" s="46" t="n"/>
      <c r="AO441" s="46" t="n"/>
      <c r="AR441" s="47" t="n"/>
      <c r="AS441" s="47" t="n"/>
      <c r="AT441" s="47" t="n"/>
    </row>
    <row r="442">
      <c r="D442" s="9" t="n"/>
      <c r="G442" s="46" t="n"/>
      <c r="H442" s="46" t="n"/>
      <c r="I442" s="46" t="n"/>
      <c r="J442" s="46" t="n"/>
      <c r="K442" s="46" t="n"/>
      <c r="L442" s="46" t="n"/>
      <c r="M442" s="46" t="n"/>
      <c r="N442" s="46" t="n"/>
      <c r="O442" s="46" t="n"/>
      <c r="P442" s="46" t="n"/>
      <c r="Q442" s="46" t="n"/>
      <c r="R442" s="46" t="n"/>
      <c r="S442" s="46" t="n"/>
      <c r="T442" s="46" t="n"/>
      <c r="U442" s="46" t="n"/>
      <c r="V442" s="46" t="n"/>
      <c r="W442" s="46" t="n"/>
      <c r="X442" s="46" t="n"/>
      <c r="Y442" s="46" t="n"/>
      <c r="Z442" s="46" t="n"/>
      <c r="AA442" s="46" t="n"/>
      <c r="AB442" s="47" t="n"/>
      <c r="AC442" s="47" t="n"/>
      <c r="AD442" s="47" t="n"/>
      <c r="AE442" s="47" t="n"/>
      <c r="AF442" s="47" t="n"/>
      <c r="AG442" s="47" t="n"/>
      <c r="AH442" s="47" t="n"/>
      <c r="AI442" s="47" t="n"/>
      <c r="AR442" s="47" t="n"/>
      <c r="AS442" s="47" t="n"/>
      <c r="AT442" s="47" t="n"/>
    </row>
    <row r="443">
      <c r="D443" s="9" t="n"/>
      <c r="G443" s="36" t="n"/>
      <c r="H443" s="36" t="n"/>
      <c r="I443" s="36" t="n"/>
      <c r="J443" s="36" t="n"/>
      <c r="K443" s="36" t="n"/>
      <c r="L443" s="36" t="n"/>
      <c r="M443" s="36" t="n"/>
      <c r="N443" s="36" t="n"/>
      <c r="O443" s="36" t="n"/>
      <c r="P443" s="36" t="n"/>
      <c r="Q443" s="36" t="n"/>
      <c r="R443" s="36" t="n"/>
      <c r="S443" s="36" t="n"/>
      <c r="T443" s="36" t="n"/>
      <c r="U443" s="36" t="n"/>
      <c r="V443" s="36" t="n"/>
      <c r="W443" s="36" t="n"/>
      <c r="X443" s="36" t="n"/>
      <c r="Y443" s="36" t="n"/>
      <c r="Z443" s="36" t="n"/>
      <c r="AA443" s="36" t="n"/>
      <c r="AB443" s="35" t="n"/>
      <c r="AC443" s="35" t="n"/>
      <c r="AD443" s="35" t="n"/>
      <c r="AE443" s="35" t="n"/>
      <c r="AF443" s="35" t="n"/>
      <c r="AG443" s="35" t="n"/>
      <c r="AH443" s="35" t="n"/>
      <c r="AI443" s="35" t="n"/>
      <c r="AR443" s="35" t="n"/>
      <c r="AS443" s="35" t="n"/>
      <c r="AT443" s="35" t="n"/>
      <c r="AX443" s="8" t="n"/>
    </row>
    <row r="444"/>
    <row r="445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808080"/>
    <outlinePr summaryBelow="1" summaryRight="1"/>
    <pageSetUpPr/>
  </sheetPr>
  <dimension ref="A1:AO30"/>
  <sheetViews>
    <sheetView showGridLines="0" zoomScale="85" workbookViewId="0">
      <selection activeCell="A1" sqref="A1"/>
    </sheetView>
  </sheetViews>
  <sheetFormatPr baseColWidth="8" defaultRowHeight="15"/>
  <cols>
    <col width="1.7" customWidth="1" min="1" max="1"/>
    <col width="2.4" customWidth="1" min="2" max="2"/>
    <col width="45" customWidth="1" min="3" max="3"/>
    <col width="1.7" customWidth="1" min="4" max="4"/>
  </cols>
  <sheetData>
    <row r="1">
      <c r="B1" s="30" t="inlineStr">
        <is>
          <t>As-Reported Subtotals (source-of-truth for reconciliation)</t>
        </is>
      </c>
    </row>
    <row r="2">
      <c r="B2" s="8" t="inlineStr">
        <is>
          <t>Hardcoded blue from filings (SAB 121 safeguarding excluded from BS subtotals; see SAFEGUARDING_Q in coin_model_data.py)</t>
        </is>
      </c>
    </row>
    <row r="3"/>
    <row r="4"/>
    <row r="5">
      <c r="G5" s="13" t="inlineStr">
        <is>
          <t>1Q21</t>
        </is>
      </c>
      <c r="H5" s="13" t="inlineStr">
        <is>
          <t>2Q21</t>
        </is>
      </c>
      <c r="I5" s="13" t="inlineStr">
        <is>
          <t>3Q21</t>
        </is>
      </c>
      <c r="J5" s="13" t="inlineStr">
        <is>
          <t>4Q21</t>
        </is>
      </c>
      <c r="K5" s="13" t="inlineStr">
        <is>
          <t>1Q22</t>
        </is>
      </c>
      <c r="L5" s="13" t="inlineStr">
        <is>
          <t>2Q22</t>
        </is>
      </c>
      <c r="M5" s="13" t="inlineStr">
        <is>
          <t>3Q22</t>
        </is>
      </c>
      <c r="N5" s="13" t="inlineStr">
        <is>
          <t>4Q22</t>
        </is>
      </c>
      <c r="O5" s="13" t="inlineStr">
        <is>
          <t>1Q23</t>
        </is>
      </c>
      <c r="P5" s="13" t="inlineStr">
        <is>
          <t>2Q23</t>
        </is>
      </c>
      <c r="Q5" s="13" t="inlineStr">
        <is>
          <t>3Q23</t>
        </is>
      </c>
      <c r="R5" s="13" t="inlineStr">
        <is>
          <t>4Q23</t>
        </is>
      </c>
      <c r="S5" s="13" t="inlineStr">
        <is>
          <t>1Q24</t>
        </is>
      </c>
      <c r="T5" s="13" t="inlineStr">
        <is>
          <t>2Q24</t>
        </is>
      </c>
      <c r="U5" s="13" t="inlineStr">
        <is>
          <t>3Q24</t>
        </is>
      </c>
      <c r="V5" s="13" t="inlineStr">
        <is>
          <t>4Q24</t>
        </is>
      </c>
      <c r="W5" s="13" t="inlineStr">
        <is>
          <t>1Q25</t>
        </is>
      </c>
      <c r="X5" s="13" t="inlineStr">
        <is>
          <t>2Q25</t>
        </is>
      </c>
      <c r="Y5" s="13" t="inlineStr">
        <is>
          <t>3Q25</t>
        </is>
      </c>
      <c r="Z5" s="13" t="inlineStr">
        <is>
          <t>4Q25</t>
        </is>
      </c>
      <c r="AA5" s="13" t="inlineStr">
        <is>
          <t>1Q26</t>
        </is>
      </c>
      <c r="AK5" s="13" t="n">
        <v>2021</v>
      </c>
      <c r="AL5" s="13" t="n">
        <v>2022</v>
      </c>
      <c r="AM5" s="13" t="n">
        <v>2023</v>
      </c>
      <c r="AN5" s="13" t="n">
        <v>2024</v>
      </c>
      <c r="AO5" s="13" t="n">
        <v>2025</v>
      </c>
    </row>
    <row r="6">
      <c r="G6" s="31" t="n">
        <v>44286</v>
      </c>
      <c r="H6" s="31" t="n">
        <v>44377</v>
      </c>
      <c r="I6" s="31" t="n">
        <v>44469</v>
      </c>
      <c r="J6" s="31" t="n">
        <v>44561</v>
      </c>
      <c r="K6" s="31" t="n">
        <v>44651</v>
      </c>
      <c r="L6" s="31" t="n">
        <v>44742</v>
      </c>
      <c r="M6" s="31" t="n">
        <v>44834</v>
      </c>
      <c r="N6" s="31" t="n">
        <v>44926</v>
      </c>
      <c r="O6" s="31" t="n">
        <v>45016</v>
      </c>
      <c r="P6" s="31" t="n">
        <v>45107</v>
      </c>
      <c r="Q6" s="31" t="n">
        <v>45199</v>
      </c>
      <c r="R6" s="31" t="n">
        <v>45291</v>
      </c>
      <c r="S6" s="31" t="n">
        <v>45382</v>
      </c>
      <c r="T6" s="31" t="n">
        <v>45473</v>
      </c>
      <c r="U6" s="31" t="n">
        <v>45565</v>
      </c>
      <c r="V6" s="31" t="n">
        <v>45657</v>
      </c>
      <c r="W6" s="31" t="n">
        <v>45747</v>
      </c>
      <c r="X6" s="31" t="n">
        <v>45838</v>
      </c>
      <c r="Y6" s="31" t="n">
        <v>45930</v>
      </c>
      <c r="Z6" s="31" t="n">
        <v>46022</v>
      </c>
      <c r="AA6" s="31" t="n">
        <v>46112</v>
      </c>
      <c r="AK6" s="31" t="n">
        <v>44561</v>
      </c>
      <c r="AL6" s="31" t="n">
        <v>44926</v>
      </c>
      <c r="AM6" s="31" t="n">
        <v>45291</v>
      </c>
      <c r="AN6" s="31" t="n">
        <v>45657</v>
      </c>
      <c r="AO6" s="31" t="n">
        <v>46022</v>
      </c>
    </row>
    <row r="7"/>
    <row r="8"/>
    <row r="9">
      <c r="B9" s="13" t="inlineStr">
        <is>
          <t>Total transaction revenue (filed)</t>
        </is>
      </c>
      <c r="G9" s="35" t="n">
        <v>1540.58</v>
      </c>
      <c r="H9" s="35" t="n">
        <v>1930.382</v>
      </c>
      <c r="I9" s="35" t="n">
        <v>1089.656</v>
      </c>
      <c r="J9" s="35" t="n">
        <v>2276.648</v>
      </c>
      <c r="K9" s="35" t="n">
        <v>1013.036</v>
      </c>
      <c r="L9" s="35" t="n">
        <v>655.213</v>
      </c>
      <c r="M9" s="35" t="n">
        <v>365.868</v>
      </c>
      <c r="N9" s="35" t="n">
        <v>322.127</v>
      </c>
      <c r="O9" s="35" t="n">
        <v>374.713</v>
      </c>
      <c r="P9" s="35" t="n">
        <v>327.098</v>
      </c>
      <c r="Q9" s="35" t="n">
        <v>288.575</v>
      </c>
      <c r="R9" s="35" t="n">
        <v>529.268</v>
      </c>
      <c r="S9" s="35" t="n">
        <v>1076.741</v>
      </c>
      <c r="T9" s="35" t="n">
        <v>780.902</v>
      </c>
      <c r="U9" s="35" t="n">
        <v>572.504</v>
      </c>
      <c r="V9" s="35" t="n">
        <v>1555.966</v>
      </c>
      <c r="W9" s="35" t="n">
        <v>1262.208</v>
      </c>
      <c r="X9" s="35" t="n">
        <v>764.27</v>
      </c>
      <c r="Y9" s="35" t="n">
        <v>1046.26</v>
      </c>
      <c r="Z9" s="35" t="n">
        <v>982.652</v>
      </c>
      <c r="AA9" s="35" t="n">
        <v>755.825</v>
      </c>
      <c r="AK9" s="35" t="n">
        <v>6837.266</v>
      </c>
      <c r="AL9" s="35" t="n">
        <v>2356.244</v>
      </c>
      <c r="AM9" s="35" t="n">
        <v>1519.654</v>
      </c>
      <c r="AN9" s="35" t="n">
        <v>3986.113</v>
      </c>
      <c r="AO9" s="35" t="n">
        <v>4055.39</v>
      </c>
    </row>
    <row r="10">
      <c r="B10" s="13" t="inlineStr">
        <is>
          <t>Total subscription and services revenue (filed)</t>
        </is>
      </c>
      <c r="G10" s="35" t="n">
        <v>56.401</v>
      </c>
      <c r="H10" s="35" t="n">
        <v>102.629</v>
      </c>
      <c r="I10" s="35" t="n">
        <v>145.08</v>
      </c>
      <c r="J10" s="35" t="n">
        <v>213.377</v>
      </c>
      <c r="K10" s="35" t="n">
        <v>151.855</v>
      </c>
      <c r="L10" s="35" t="n">
        <v>147.39</v>
      </c>
      <c r="M10" s="35" t="n">
        <v>210.507</v>
      </c>
      <c r="N10" s="35" t="n">
        <v>282.819</v>
      </c>
      <c r="O10" s="35" t="n">
        <v>361.685</v>
      </c>
      <c r="P10" s="35" t="n">
        <v>335.402</v>
      </c>
      <c r="Q10" s="35" t="n">
        <v>334.429</v>
      </c>
      <c r="R10" s="35" t="n">
        <v>375.37</v>
      </c>
      <c r="S10" s="35" t="n">
        <v>510.936</v>
      </c>
      <c r="T10" s="35" t="n">
        <v>599.04</v>
      </c>
      <c r="U10" s="35" t="n">
        <v>556.093</v>
      </c>
      <c r="V10" s="35" t="n">
        <v>641.064</v>
      </c>
      <c r="W10" s="35" t="n">
        <v>674.6130000000001</v>
      </c>
      <c r="X10" s="35" t="n">
        <v>655.826</v>
      </c>
      <c r="Y10" s="35" t="n">
        <v>746.724</v>
      </c>
      <c r="Z10" s="35" t="n">
        <v>750.885</v>
      </c>
      <c r="AA10" s="35" t="n">
        <v>583.523</v>
      </c>
      <c r="AK10" s="35" t="n">
        <v>517.487</v>
      </c>
      <c r="AL10" s="35" t="n">
        <v>792.571</v>
      </c>
      <c r="AM10" s="35" t="n">
        <v>1406.886</v>
      </c>
      <c r="AN10" s="35" t="n">
        <v>2307.133</v>
      </c>
      <c r="AO10" s="35" t="n">
        <v>2828.048</v>
      </c>
    </row>
    <row r="11">
      <c r="B11" s="13" t="inlineStr">
        <is>
          <t>Net revenue (filed)</t>
        </is>
      </c>
      <c r="G11" s="35" t="n">
        <v>1596.981</v>
      </c>
      <c r="H11" s="35" t="n">
        <v>2033.011</v>
      </c>
      <c r="I11" s="35" t="n">
        <v>1234.736</v>
      </c>
      <c r="J11" s="35" t="n">
        <v>2490.025</v>
      </c>
      <c r="K11" s="35" t="n">
        <v>1164.891</v>
      </c>
      <c r="L11" s="35" t="n">
        <v>802.603</v>
      </c>
      <c r="M11" s="35" t="n">
        <v>576.375</v>
      </c>
      <c r="N11" s="35" t="n">
        <v>604.946</v>
      </c>
      <c r="O11" s="35" t="n">
        <v>736.398</v>
      </c>
      <c r="P11" s="35" t="n">
        <v>662.5</v>
      </c>
      <c r="Q11" s="35" t="n">
        <v>623.004</v>
      </c>
      <c r="R11" s="35" t="n">
        <v>904.638</v>
      </c>
      <c r="S11" s="35" t="n">
        <v>1587.677</v>
      </c>
      <c r="T11" s="35" t="n">
        <v>1379.942</v>
      </c>
      <c r="U11" s="35" t="n">
        <v>1128.597</v>
      </c>
      <c r="V11" s="35" t="n">
        <v>2197.03</v>
      </c>
      <c r="W11" s="35" t="n">
        <v>1936.821</v>
      </c>
      <c r="X11" s="35" t="n">
        <v>1420.096</v>
      </c>
      <c r="Y11" s="35" t="n">
        <v>1792.984</v>
      </c>
      <c r="Z11" s="35" t="n">
        <v>1733.537</v>
      </c>
      <c r="AA11" s="35" t="n">
        <v>1339.348</v>
      </c>
      <c r="AK11" s="35" t="n">
        <v>7354.753</v>
      </c>
      <c r="AL11" s="35" t="n">
        <v>3148.815</v>
      </c>
      <c r="AM11" s="35" t="n">
        <v>2926.54</v>
      </c>
      <c r="AN11" s="35" t="n">
        <v>6293.246</v>
      </c>
      <c r="AO11" s="35" t="n">
        <v>6883.438</v>
      </c>
    </row>
    <row r="12">
      <c r="B12" s="13" t="inlineStr">
        <is>
          <t>Total other revenue (filed)</t>
        </is>
      </c>
      <c r="G12" s="35" t="n">
        <v>204.131</v>
      </c>
      <c r="H12" s="35" t="n">
        <v>194.951</v>
      </c>
      <c r="I12" s="35" t="n">
        <v>77.172</v>
      </c>
      <c r="J12" s="35" t="n">
        <v>8.436999999999999</v>
      </c>
      <c r="K12" s="35" t="n">
        <v>1.545</v>
      </c>
      <c r="L12" s="35" t="n">
        <v>5.722</v>
      </c>
      <c r="M12" s="35" t="n">
        <v>13.964</v>
      </c>
      <c r="N12" s="35" t="n">
        <v>24.162</v>
      </c>
      <c r="O12" s="35" t="n">
        <v>36.131</v>
      </c>
      <c r="P12" s="35" t="n">
        <v>45.411</v>
      </c>
      <c r="Q12" s="35" t="n">
        <v>51.144</v>
      </c>
      <c r="R12" s="35" t="n">
        <v>49.157</v>
      </c>
      <c r="S12" s="35" t="n">
        <v>49.893</v>
      </c>
      <c r="T12" s="35" t="n">
        <v>69.68600000000001</v>
      </c>
      <c r="U12" s="35" t="n">
        <v>76.596</v>
      </c>
      <c r="V12" s="35" t="n">
        <v>74.607</v>
      </c>
      <c r="W12" s="35" t="n">
        <v>97.474</v>
      </c>
      <c r="X12" s="35" t="n">
        <v>77.11199999999999</v>
      </c>
      <c r="Y12" s="35" t="n">
        <v>75.709</v>
      </c>
      <c r="Z12" s="35" t="n">
        <v>47.592</v>
      </c>
      <c r="AA12" s="35" t="n">
        <v>73.634</v>
      </c>
      <c r="AK12" s="35" t="n">
        <v>484.691</v>
      </c>
      <c r="AL12" s="35" t="n">
        <v>45.393</v>
      </c>
      <c r="AM12" s="35" t="n">
        <v>181.843</v>
      </c>
      <c r="AN12" s="35" t="n">
        <v>270.782</v>
      </c>
      <c r="AO12" s="35" t="n">
        <v>297.887</v>
      </c>
    </row>
    <row r="13">
      <c r="B13" s="13" t="inlineStr">
        <is>
          <t>Total revenue (filed)</t>
        </is>
      </c>
      <c r="G13" s="35" t="n">
        <v>1801.112</v>
      </c>
      <c r="H13" s="35" t="n">
        <v>2227.962</v>
      </c>
      <c r="I13" s="35" t="n">
        <v>1311.908</v>
      </c>
      <c r="J13" s="35" t="n">
        <v>2498.462</v>
      </c>
      <c r="K13" s="35" t="n">
        <v>1166.436</v>
      </c>
      <c r="L13" s="35" t="n">
        <v>808.325</v>
      </c>
      <c r="M13" s="35" t="n">
        <v>590.3390000000001</v>
      </c>
      <c r="N13" s="35" t="n">
        <v>629.1079999999999</v>
      </c>
      <c r="O13" s="35" t="n">
        <v>772.529</v>
      </c>
      <c r="P13" s="35" t="n">
        <v>707.9109999999999</v>
      </c>
      <c r="Q13" s="35" t="n">
        <v>674.148</v>
      </c>
      <c r="R13" s="35" t="n">
        <v>953.795</v>
      </c>
      <c r="S13" s="35" t="n">
        <v>1637.57</v>
      </c>
      <c r="T13" s="35" t="n">
        <v>1449.628</v>
      </c>
      <c r="U13" s="35" t="n">
        <v>1205.193</v>
      </c>
      <c r="V13" s="35" t="n">
        <v>2271.637</v>
      </c>
      <c r="W13" s="35" t="n">
        <v>2034.295</v>
      </c>
      <c r="X13" s="35" t="n">
        <v>1497.208</v>
      </c>
      <c r="Y13" s="35" t="n">
        <v>1868.693</v>
      </c>
      <c r="Z13" s="35" t="n">
        <v>1781.129</v>
      </c>
      <c r="AA13" s="35" t="n">
        <v>1412.982</v>
      </c>
      <c r="AK13" s="35" t="n">
        <v>7839.444</v>
      </c>
      <c r="AL13" s="35" t="n">
        <v>3194.208</v>
      </c>
      <c r="AM13" s="35" t="n">
        <v>3108.383</v>
      </c>
      <c r="AN13" s="35" t="n">
        <v>6564.028</v>
      </c>
      <c r="AO13" s="35" t="n">
        <v>7181.325</v>
      </c>
    </row>
    <row r="14">
      <c r="B14" s="13" t="inlineStr">
        <is>
          <t>Total operating expenses (filed, POSITIVE)</t>
        </is>
      </c>
      <c r="G14" s="35" t="n">
        <v>813.399</v>
      </c>
      <c r="H14" s="35" t="n">
        <v>1353.237</v>
      </c>
      <c r="I14" s="35" t="n">
        <v>1020.1</v>
      </c>
      <c r="J14" s="35" t="n">
        <v>1576.138</v>
      </c>
      <c r="K14" s="35" t="n">
        <v>1720.899</v>
      </c>
      <c r="L14" s="35" t="n">
        <v>1852.714</v>
      </c>
      <c r="M14" s="35" t="n">
        <v>1146.823</v>
      </c>
      <c r="N14" s="35" t="n">
        <v>1183.98</v>
      </c>
      <c r="O14" s="35" t="n">
        <v>896.404</v>
      </c>
      <c r="P14" s="35" t="n">
        <v>781.486</v>
      </c>
      <c r="Q14" s="35" t="n">
        <v>753.973</v>
      </c>
      <c r="R14" s="35" t="n">
        <v>838.182</v>
      </c>
      <c r="S14" s="35" t="n">
        <v>877.109</v>
      </c>
      <c r="T14" s="35" t="n">
        <v>1106.511</v>
      </c>
      <c r="U14" s="35" t="n">
        <v>1035.68</v>
      </c>
      <c r="V14" s="35" t="n">
        <v>1237.568</v>
      </c>
      <c r="W14" s="35" t="n">
        <v>1328.489</v>
      </c>
      <c r="X14" s="35" t="n">
        <v>1521.858</v>
      </c>
      <c r="Y14" s="35" t="n">
        <v>1388.161</v>
      </c>
      <c r="Z14" s="35" t="n">
        <v>1507.376</v>
      </c>
      <c r="AA14" s="35" t="n">
        <v>1434.403</v>
      </c>
      <c r="AK14" s="35" t="n">
        <v>4762.874</v>
      </c>
      <c r="AL14" s="35" t="n">
        <v>5904.416</v>
      </c>
      <c r="AM14" s="35" t="n">
        <v>3270.045</v>
      </c>
      <c r="AN14" s="35" t="n">
        <v>4256.868</v>
      </c>
      <c r="AO14" s="35" t="n">
        <v>5745.884</v>
      </c>
    </row>
    <row r="15">
      <c r="B15" s="13" t="inlineStr">
        <is>
          <t>Operating income (loss) (filed)</t>
        </is>
      </c>
      <c r="G15" s="35" t="n">
        <v>987.713</v>
      </c>
      <c r="H15" s="35" t="n">
        <v>874.725</v>
      </c>
      <c r="I15" s="35" t="n">
        <v>291.808</v>
      </c>
      <c r="J15" s="35" t="n">
        <v>922.324</v>
      </c>
      <c r="K15" s="35" t="n">
        <v>-554.463</v>
      </c>
      <c r="L15" s="35" t="n">
        <v>-1044.389</v>
      </c>
      <c r="M15" s="35" t="n">
        <v>-556.484</v>
      </c>
      <c r="N15" s="35" t="n">
        <v>-554.872</v>
      </c>
      <c r="O15" s="35" t="n">
        <v>-123.875</v>
      </c>
      <c r="P15" s="35" t="n">
        <v>-73.575</v>
      </c>
      <c r="Q15" s="35" t="n">
        <v>-79.825</v>
      </c>
      <c r="R15" s="35" t="n">
        <v>115.613</v>
      </c>
      <c r="S15" s="35" t="n">
        <v>760.461</v>
      </c>
      <c r="T15" s="35" t="n">
        <v>343.117</v>
      </c>
      <c r="U15" s="35" t="n">
        <v>169.513</v>
      </c>
      <c r="V15" s="35" t="n">
        <v>1034.069</v>
      </c>
      <c r="W15" s="35" t="n">
        <v>705.806</v>
      </c>
      <c r="X15" s="35" t="n">
        <v>-24.65</v>
      </c>
      <c r="Y15" s="35" t="n">
        <v>480.532</v>
      </c>
      <c r="Z15" s="35" t="n">
        <v>273.753</v>
      </c>
      <c r="AA15" s="35" t="n">
        <v>-21.421</v>
      </c>
      <c r="AK15" s="35" t="n">
        <v>3076.57</v>
      </c>
      <c r="AL15" s="35" t="n">
        <v>-2710.208</v>
      </c>
      <c r="AM15" s="35" t="n">
        <v>-161.662</v>
      </c>
      <c r="AN15" s="35" t="n">
        <v>2307.16</v>
      </c>
      <c r="AO15" s="35" t="n">
        <v>1435.441</v>
      </c>
    </row>
    <row r="16">
      <c r="B16" s="13" t="inlineStr">
        <is>
          <t>Income (loss) before income taxes (filed)</t>
        </is>
      </c>
      <c r="G16" s="35" t="n">
        <v>996.6660000000001</v>
      </c>
      <c r="H16" s="35" t="n">
        <v>868.881</v>
      </c>
      <c r="I16" s="35" t="n">
        <v>270.86</v>
      </c>
      <c r="J16" s="35" t="n">
        <v>890.54</v>
      </c>
      <c r="K16" s="35" t="n">
        <v>-609.4450000000001</v>
      </c>
      <c r="L16" s="35" t="n">
        <v>-1240.569</v>
      </c>
      <c r="M16" s="35" t="n">
        <v>-643.6900000000001</v>
      </c>
      <c r="N16" s="35" t="n">
        <v>-570.878</v>
      </c>
      <c r="O16" s="35" t="n">
        <v>-165.676</v>
      </c>
      <c r="P16" s="35" t="n">
        <v>-78.68300000000001</v>
      </c>
      <c r="Q16" s="35" t="n">
        <v>34.661</v>
      </c>
      <c r="R16" s="35" t="n">
        <v>132.853</v>
      </c>
      <c r="S16" s="35" t="n">
        <v>1437.424</v>
      </c>
      <c r="T16" s="35" t="n">
        <v>-60.237</v>
      </c>
      <c r="U16" s="35" t="n">
        <v>68.581</v>
      </c>
      <c r="V16" s="35" t="n">
        <v>1496.876</v>
      </c>
      <c r="W16" s="35" t="n">
        <v>82.456</v>
      </c>
      <c r="X16" s="35" t="n">
        <v>1823.773</v>
      </c>
      <c r="Y16" s="35" t="n">
        <v>502.143</v>
      </c>
      <c r="Z16" s="35" t="n">
        <v>-886.307</v>
      </c>
      <c r="AA16" s="35" t="n">
        <v>-464.705</v>
      </c>
      <c r="AK16" s="35" t="n">
        <v>3026.947</v>
      </c>
      <c r="AL16" s="35" t="n">
        <v>-3064.582</v>
      </c>
      <c r="AM16" s="35" t="n">
        <v>-76.845</v>
      </c>
      <c r="AN16" s="35" t="n">
        <v>2942.644</v>
      </c>
      <c r="AO16" s="35" t="n">
        <v>1522.065</v>
      </c>
    </row>
    <row r="17">
      <c r="B17" s="13" t="inlineStr">
        <is>
          <t>Net income (loss) (filed)</t>
        </is>
      </c>
      <c r="G17" s="35" t="n">
        <v>771.463</v>
      </c>
      <c r="H17" s="35" t="n">
        <v>1606.349</v>
      </c>
      <c r="I17" s="35" t="n">
        <v>406.1</v>
      </c>
      <c r="J17" s="35" t="n">
        <v>840.208</v>
      </c>
      <c r="K17" s="35" t="n">
        <v>-429.659</v>
      </c>
      <c r="L17" s="35" t="n">
        <v>-1093.654</v>
      </c>
      <c r="M17" s="35" t="n">
        <v>-544.635</v>
      </c>
      <c r="N17" s="35" t="n">
        <v>-557.001</v>
      </c>
      <c r="O17" s="35" t="n">
        <v>-78.896</v>
      </c>
      <c r="P17" s="35" t="n">
        <v>-97.405</v>
      </c>
      <c r="Q17" s="35" t="n">
        <v>-2.265</v>
      </c>
      <c r="R17" s="35" t="n">
        <v>273.437</v>
      </c>
      <c r="S17" s="35" t="n">
        <v>1176.245</v>
      </c>
      <c r="T17" s="35" t="n">
        <v>36.15</v>
      </c>
      <c r="U17" s="35" t="n">
        <v>75.495</v>
      </c>
      <c r="V17" s="35" t="n">
        <v>1291.176</v>
      </c>
      <c r="W17" s="35" t="n">
        <v>65.608</v>
      </c>
      <c r="X17" s="35" t="n">
        <v>1428.9</v>
      </c>
      <c r="Y17" s="35" t="n">
        <v>432.552</v>
      </c>
      <c r="Z17" s="35" t="n">
        <v>-666.7329999999999</v>
      </c>
      <c r="AA17" s="35" t="n">
        <v>-394.117</v>
      </c>
      <c r="AK17" s="35" t="n">
        <v>3624.12</v>
      </c>
      <c r="AL17" s="35" t="n">
        <v>-2624.949</v>
      </c>
      <c r="AM17" s="35" t="n">
        <v>94.871</v>
      </c>
      <c r="AN17" s="35" t="n">
        <v>2579.066</v>
      </c>
      <c r="AO17" s="35" t="n">
        <v>1260.327</v>
      </c>
    </row>
    <row r="18">
      <c r="B18" s="13" t="inlineStr">
        <is>
          <t>EPS basic (filed)</t>
        </is>
      </c>
      <c r="G18" s="32" t="n">
        <v>3.8</v>
      </c>
      <c r="H18" s="32" t="n">
        <v>7.77</v>
      </c>
      <c r="I18" s="32" t="n">
        <v>1.92</v>
      </c>
      <c r="J18" s="32" t="n">
        <v>3.9</v>
      </c>
      <c r="K18" s="32" t="n">
        <v>-1.98</v>
      </c>
      <c r="L18" s="32" t="n">
        <v>-4.95</v>
      </c>
      <c r="M18" s="32" t="n">
        <v>-2.43</v>
      </c>
      <c r="N18" s="32" t="n">
        <v>-2.46</v>
      </c>
      <c r="O18" s="32" t="n">
        <v>-0.34</v>
      </c>
      <c r="P18" s="32" t="n">
        <v>-0.42</v>
      </c>
      <c r="Q18" s="32" t="n">
        <v>-0.01</v>
      </c>
      <c r="R18" s="32" t="n">
        <v>1.14</v>
      </c>
      <c r="S18" s="32" t="n">
        <v>4.84</v>
      </c>
      <c r="T18" s="32" t="n">
        <v>0.15</v>
      </c>
      <c r="U18" s="32" t="n">
        <v>0.3</v>
      </c>
      <c r="V18" s="32" t="n">
        <v>5.13</v>
      </c>
      <c r="W18" s="32" t="n">
        <v>0.26</v>
      </c>
      <c r="X18" s="32" t="n">
        <v>5.6</v>
      </c>
      <c r="Y18" s="32" t="n">
        <v>1.65</v>
      </c>
      <c r="Z18" s="32" t="n">
        <v>-2.49</v>
      </c>
      <c r="AA18" s="32" t="n">
        <v>-1.49</v>
      </c>
      <c r="AK18" s="32" t="n">
        <v>17.47</v>
      </c>
      <c r="AL18" s="32" t="n">
        <v>-11.81</v>
      </c>
      <c r="AM18" s="32" t="n">
        <v>0.4</v>
      </c>
      <c r="AN18" s="32" t="n">
        <v>10.42</v>
      </c>
      <c r="AO18" s="32" t="n">
        <v>4.85</v>
      </c>
    </row>
    <row r="19">
      <c r="B19" s="13" t="inlineStr">
        <is>
          <t>EPS diluted (filed)</t>
        </is>
      </c>
      <c r="G19" s="32" t="n">
        <v>3.05</v>
      </c>
      <c r="H19" s="32" t="n">
        <v>6.42</v>
      </c>
      <c r="I19" s="32" t="n">
        <v>1.62</v>
      </c>
      <c r="J19" s="32" t="n">
        <v>3.32</v>
      </c>
      <c r="K19" s="32" t="n">
        <v>-1.98</v>
      </c>
      <c r="L19" s="32" t="n">
        <v>-4.98</v>
      </c>
      <c r="M19" s="32" t="n">
        <v>-2.43</v>
      </c>
      <c r="N19" s="32" t="n">
        <v>-2.46</v>
      </c>
      <c r="O19" s="32" t="n">
        <v>-0.34</v>
      </c>
      <c r="P19" s="32" t="n">
        <v>-0.42</v>
      </c>
      <c r="Q19" s="32" t="n">
        <v>-0.01</v>
      </c>
      <c r="R19" s="32" t="n">
        <v>1.04</v>
      </c>
      <c r="S19" s="32" t="n">
        <v>4.4</v>
      </c>
      <c r="T19" s="32" t="n">
        <v>0.14</v>
      </c>
      <c r="U19" s="32" t="n">
        <v>0.28</v>
      </c>
      <c r="V19" s="32" t="n">
        <v>4.68</v>
      </c>
      <c r="W19" s="32" t="n">
        <v>0.24</v>
      </c>
      <c r="X19" s="32" t="n">
        <v>5.14</v>
      </c>
      <c r="Y19" s="32" t="n">
        <v>1.5</v>
      </c>
      <c r="Z19" s="32" t="n">
        <v>-2.49</v>
      </c>
      <c r="AA19" s="32" t="n">
        <v>-1.49</v>
      </c>
      <c r="AK19" s="32" t="n">
        <v>14.5</v>
      </c>
      <c r="AL19" s="32" t="n">
        <v>-11.83</v>
      </c>
      <c r="AM19" s="32" t="n">
        <v>0.37</v>
      </c>
      <c r="AN19" s="32" t="n">
        <v>9.48</v>
      </c>
      <c r="AO19" s="32" t="n">
        <v>4.45</v>
      </c>
    </row>
    <row r="20">
      <c r="B20" s="13" t="inlineStr">
        <is>
          <t>Total current assets (filed, ex-safeguarding)</t>
        </is>
      </c>
      <c r="G20" s="35" t="n">
        <v>8672.543</v>
      </c>
      <c r="H20" s="35" t="n">
        <v>14238.055</v>
      </c>
      <c r="I20" s="35" t="n">
        <v>15869.717</v>
      </c>
      <c r="J20" s="35" t="n">
        <v>18373.863</v>
      </c>
      <c r="K20" s="35" t="n">
        <v>16940.652</v>
      </c>
      <c r="L20" s="35" t="n">
        <v>13708.377</v>
      </c>
      <c r="M20" s="35" t="n">
        <v>12566.843</v>
      </c>
      <c r="N20" s="35" t="n">
        <v>11035.027</v>
      </c>
      <c r="O20" s="35" t="n">
        <v>11486.056</v>
      </c>
      <c r="P20" s="35" t="n">
        <v>10018.384</v>
      </c>
      <c r="Q20" s="35" t="n">
        <v>9627.313</v>
      </c>
      <c r="R20" s="35" t="n">
        <v>11356.794</v>
      </c>
      <c r="S20" s="35" t="n">
        <v>14334.469</v>
      </c>
      <c r="T20" s="35" t="n">
        <v>13688.565</v>
      </c>
      <c r="U20" s="35" t="n">
        <v>13756.26</v>
      </c>
      <c r="V20" s="35" t="n">
        <v>18112.653</v>
      </c>
      <c r="W20" s="35" t="n">
        <v>17453.788</v>
      </c>
      <c r="X20" s="35" t="n">
        <v>17490.5</v>
      </c>
      <c r="Y20" s="35" t="n">
        <v>22093.189</v>
      </c>
      <c r="Z20" s="35" t="n">
        <v>20388.445</v>
      </c>
      <c r="AA20" s="35" t="n">
        <v>19679.81</v>
      </c>
      <c r="AK20" s="35" t="n">
        <v>18373.863</v>
      </c>
      <c r="AL20" s="35" t="n">
        <v>11035.027</v>
      </c>
      <c r="AM20" s="35" t="n">
        <v>11356.794</v>
      </c>
      <c r="AN20" s="35" t="n">
        <v>18112.653</v>
      </c>
      <c r="AO20" s="35" t="n">
        <v>20388.445</v>
      </c>
    </row>
    <row r="21">
      <c r="B21" s="13" t="inlineStr">
        <is>
          <t>Total assets (filed, ex-safeguarding)</t>
        </is>
      </c>
      <c r="G21" s="35" t="n">
        <v>10201.112</v>
      </c>
      <c r="H21" s="35" t="n">
        <v>15790.208</v>
      </c>
      <c r="I21" s="35" t="n">
        <v>18454.271</v>
      </c>
      <c r="J21" s="35" t="n">
        <v>21274.425</v>
      </c>
      <c r="K21" s="35" t="n">
        <v>20895.194</v>
      </c>
      <c r="L21" s="35" t="n">
        <v>17014.37</v>
      </c>
      <c r="M21" s="35" t="n">
        <v>16055.239</v>
      </c>
      <c r="N21" s="35" t="n">
        <v>14311.685</v>
      </c>
      <c r="O21" s="35" t="n">
        <v>14943.97</v>
      </c>
      <c r="P21" s="35" t="n">
        <v>13406.988</v>
      </c>
      <c r="Q21" s="35" t="n">
        <v>13013.686</v>
      </c>
      <c r="R21" s="35" t="n">
        <v>14753.901</v>
      </c>
      <c r="S21" s="35" t="n">
        <v>18530</v>
      </c>
      <c r="T21" s="35" t="n">
        <v>17761.106</v>
      </c>
      <c r="U21" s="35" t="n">
        <v>17889.301</v>
      </c>
      <c r="V21" s="35" t="n">
        <v>22541.951</v>
      </c>
      <c r="W21" s="35" t="n">
        <v>21731.006</v>
      </c>
      <c r="X21" s="35" t="n">
        <v>23476.038</v>
      </c>
      <c r="Y21" s="35" t="n">
        <v>31351.367</v>
      </c>
      <c r="Z21" s="35" t="n">
        <v>29671.832</v>
      </c>
      <c r="AA21" s="35" t="n">
        <v>28848.792</v>
      </c>
      <c r="AK21" s="35" t="n">
        <v>21274.425</v>
      </c>
      <c r="AL21" s="35" t="n">
        <v>14311.685</v>
      </c>
      <c r="AM21" s="35" t="n">
        <v>14753.901</v>
      </c>
      <c r="AN21" s="35" t="n">
        <v>22541.951</v>
      </c>
      <c r="AO21" s="35" t="n">
        <v>29671.832</v>
      </c>
    </row>
    <row r="22">
      <c r="B22" s="13" t="inlineStr">
        <is>
          <t>Total current liabilities (filed, ex-safeguarding)</t>
        </is>
      </c>
      <c r="G22" s="35" t="n">
        <v>7256.148</v>
      </c>
      <c r="H22" s="35" t="n">
        <v>9677.564</v>
      </c>
      <c r="I22" s="35" t="n">
        <v>9615.159</v>
      </c>
      <c r="J22" s="35" t="n">
        <v>11419.035</v>
      </c>
      <c r="K22" s="35" t="n">
        <v>10921.823</v>
      </c>
      <c r="L22" s="35" t="n">
        <v>7740.423</v>
      </c>
      <c r="M22" s="35" t="n">
        <v>6959.975</v>
      </c>
      <c r="N22" s="35" t="n">
        <v>5402.105</v>
      </c>
      <c r="O22" s="35" t="n">
        <v>5844.934</v>
      </c>
      <c r="P22" s="35" t="n">
        <v>4295.165</v>
      </c>
      <c r="Q22" s="35" t="n">
        <v>4006.877</v>
      </c>
      <c r="R22" s="35" t="n">
        <v>5485.079</v>
      </c>
      <c r="S22" s="35" t="n">
        <v>6228.122</v>
      </c>
      <c r="T22" s="35" t="n">
        <v>5155.652</v>
      </c>
      <c r="U22" s="35" t="n">
        <v>4919.131</v>
      </c>
      <c r="V22" s="35" t="n">
        <v>7941.32</v>
      </c>
      <c r="W22" s="35" t="n">
        <v>6933.369</v>
      </c>
      <c r="X22" s="35" t="n">
        <v>8230.781999999999</v>
      </c>
      <c r="Y22" s="35" t="n">
        <v>9189.353999999999</v>
      </c>
      <c r="Z22" s="35" t="n">
        <v>8701.281999999999</v>
      </c>
      <c r="AA22" s="35" t="n">
        <v>9190.889999999999</v>
      </c>
      <c r="AK22" s="35" t="n">
        <v>11419.035</v>
      </c>
      <c r="AL22" s="35" t="n">
        <v>5402.105</v>
      </c>
      <c r="AM22" s="35" t="n">
        <v>5485.079</v>
      </c>
      <c r="AN22" s="35" t="n">
        <v>7941.32</v>
      </c>
      <c r="AO22" s="35" t="n">
        <v>8701.281999999999</v>
      </c>
    </row>
    <row r="23">
      <c r="B23" s="13" t="inlineStr">
        <is>
          <t>Total liabilities (filed, ex-safeguarding)</t>
        </is>
      </c>
      <c r="G23" s="35" t="n">
        <v>7344.667</v>
      </c>
      <c r="H23" s="35" t="n">
        <v>11166.783</v>
      </c>
      <c r="I23" s="35" t="n">
        <v>13093.774</v>
      </c>
      <c r="J23" s="35" t="n">
        <v>14892.736</v>
      </c>
      <c r="K23" s="35" t="n">
        <v>14399.101</v>
      </c>
      <c r="L23" s="35" t="n">
        <v>11200.981</v>
      </c>
      <c r="M23" s="35" t="n">
        <v>10428.924</v>
      </c>
      <c r="N23" s="35" t="n">
        <v>8857.128000000001</v>
      </c>
      <c r="O23" s="35" t="n">
        <v>9269.023999999999</v>
      </c>
      <c r="P23" s="35" t="n">
        <v>7652.285</v>
      </c>
      <c r="Q23" s="35" t="n">
        <v>7092.561</v>
      </c>
      <c r="R23" s="35" t="n">
        <v>8472.252</v>
      </c>
      <c r="S23" s="35" t="n">
        <v>10459.006</v>
      </c>
      <c r="T23" s="35" t="n">
        <v>9390.337</v>
      </c>
      <c r="U23" s="35" t="n">
        <v>9161.179</v>
      </c>
      <c r="V23" s="35" t="n">
        <v>12265.109</v>
      </c>
      <c r="W23" s="35" t="n">
        <v>11262.766</v>
      </c>
      <c r="X23" s="35" t="n">
        <v>11381.149</v>
      </c>
      <c r="Y23" s="35" t="n">
        <v>15328.143</v>
      </c>
      <c r="Z23" s="35" t="n">
        <v>14878.774</v>
      </c>
      <c r="AA23" s="35" t="n">
        <v>15368.219</v>
      </c>
      <c r="AK23" s="35" t="n">
        <v>14892.736</v>
      </c>
      <c r="AL23" s="35" t="n">
        <v>8857.128000000001</v>
      </c>
      <c r="AM23" s="35" t="n">
        <v>8472.252</v>
      </c>
      <c r="AN23" s="35" t="n">
        <v>12265.109</v>
      </c>
      <c r="AO23" s="35" t="n">
        <v>14878.774</v>
      </c>
    </row>
    <row r="24">
      <c r="B24" s="13" t="inlineStr">
        <is>
          <t>Total shareholders' equity (filed)</t>
        </is>
      </c>
      <c r="G24" s="35" t="n">
        <v>2304.408</v>
      </c>
      <c r="H24" s="35" t="n">
        <v>4623.425</v>
      </c>
      <c r="I24" s="35" t="n">
        <v>5360.497</v>
      </c>
      <c r="J24" s="35" t="n">
        <v>6381.689</v>
      </c>
      <c r="K24" s="35" t="n">
        <v>6496.093</v>
      </c>
      <c r="L24" s="35" t="n">
        <v>5813.389</v>
      </c>
      <c r="M24" s="35" t="n">
        <v>5626.315</v>
      </c>
      <c r="N24" s="35" t="n">
        <v>5454.557</v>
      </c>
      <c r="O24" s="35" t="n">
        <v>5674.946</v>
      </c>
      <c r="P24" s="35" t="n">
        <v>5754.703</v>
      </c>
      <c r="Q24" s="35" t="n">
        <v>5921.125</v>
      </c>
      <c r="R24" s="35" t="n">
        <v>6281.649</v>
      </c>
      <c r="S24" s="35" t="n">
        <v>8070.994</v>
      </c>
      <c r="T24" s="35" t="n">
        <v>8370.769</v>
      </c>
      <c r="U24" s="35" t="n">
        <v>8728.121999999999</v>
      </c>
      <c r="V24" s="35" t="n">
        <v>10276.842</v>
      </c>
      <c r="W24" s="35" t="n">
        <v>10468.24</v>
      </c>
      <c r="X24" s="35" t="n">
        <v>12094.889</v>
      </c>
      <c r="Y24" s="35" t="n">
        <v>16023.224</v>
      </c>
      <c r="Z24" s="35" t="n">
        <v>14793.058</v>
      </c>
      <c r="AA24" s="35" t="n">
        <v>13480.573</v>
      </c>
      <c r="AK24" s="35" t="n">
        <v>6381.689</v>
      </c>
      <c r="AL24" s="35" t="n">
        <v>5454.557</v>
      </c>
      <c r="AM24" s="35" t="n">
        <v>6281.649</v>
      </c>
      <c r="AN24" s="35" t="n">
        <v>10276.842</v>
      </c>
      <c r="AO24" s="35" t="n">
        <v>14793.058</v>
      </c>
    </row>
    <row r="25">
      <c r="B25" s="13" t="inlineStr">
        <is>
          <t>Total liabilities and equity (filed, ex-safeguarding)</t>
        </is>
      </c>
      <c r="G25" s="35" t="n">
        <v>10201.112</v>
      </c>
      <c r="H25" s="35" t="n">
        <v>15790.208</v>
      </c>
      <c r="I25" s="35" t="n">
        <v>18454.271</v>
      </c>
      <c r="J25" s="35" t="n">
        <v>21274.425</v>
      </c>
      <c r="K25" s="35" t="n">
        <v>20895.194</v>
      </c>
      <c r="L25" s="35" t="n">
        <v>17014.37</v>
      </c>
      <c r="M25" s="35" t="n">
        <v>16055.239</v>
      </c>
      <c r="N25" s="35" t="n">
        <v>14311.685</v>
      </c>
      <c r="O25" s="35" t="n">
        <v>14943.97</v>
      </c>
      <c r="P25" s="35" t="n">
        <v>13406.988</v>
      </c>
      <c r="Q25" s="35" t="n">
        <v>13013.686</v>
      </c>
      <c r="R25" s="35" t="n">
        <v>14753.901</v>
      </c>
      <c r="S25" s="35" t="n">
        <v>18530</v>
      </c>
      <c r="T25" s="35" t="n">
        <v>17761.106</v>
      </c>
      <c r="U25" s="35" t="n">
        <v>17889.301</v>
      </c>
      <c r="V25" s="35" t="n">
        <v>22541.951</v>
      </c>
      <c r="W25" s="35" t="n">
        <v>21731.006</v>
      </c>
      <c r="X25" s="35" t="n">
        <v>23476.038</v>
      </c>
      <c r="Y25" s="35" t="n">
        <v>31351.367</v>
      </c>
      <c r="Z25" s="35" t="n">
        <v>29671.832</v>
      </c>
      <c r="AA25" s="35" t="n">
        <v>28848.792</v>
      </c>
      <c r="AK25" s="35" t="n">
        <v>21274.425</v>
      </c>
      <c r="AL25" s="35" t="n">
        <v>14311.685</v>
      </c>
      <c r="AM25" s="35" t="n">
        <v>14753.901</v>
      </c>
      <c r="AN25" s="35" t="n">
        <v>22541.951</v>
      </c>
      <c r="AO25" s="35" t="n">
        <v>29671.832</v>
      </c>
    </row>
    <row r="26">
      <c r="B26" s="13" t="inlineStr">
        <is>
          <t>Net cash from operating activities (filed)</t>
        </is>
      </c>
      <c r="G26" s="35" t="n">
        <v>3411.765</v>
      </c>
      <c r="H26" s="35" t="n">
        <v>3982.899</v>
      </c>
      <c r="I26" s="35" t="n">
        <v>342.047</v>
      </c>
      <c r="J26" s="35" t="n">
        <v>2993.32</v>
      </c>
      <c r="K26" s="35" t="n">
        <v>-91.35599999999999</v>
      </c>
      <c r="L26" s="35" t="n">
        <v>-351.132</v>
      </c>
      <c r="M26" s="35" t="n">
        <v>-397.495</v>
      </c>
      <c r="N26" s="35" t="n">
        <v>-745.436</v>
      </c>
      <c r="O26" s="35" t="n">
        <v>463.078</v>
      </c>
      <c r="P26" s="35" t="n">
        <v>151.124</v>
      </c>
      <c r="Q26" s="35" t="n">
        <v>313.935</v>
      </c>
      <c r="R26" s="35" t="n">
        <v>-5.186</v>
      </c>
      <c r="S26" s="35" t="n">
        <v>411.485</v>
      </c>
      <c r="T26" s="35" t="n">
        <v>484.197</v>
      </c>
      <c r="U26" s="35" t="n">
        <v>696.544</v>
      </c>
      <c r="V26" s="35" t="n">
        <v>1511.709</v>
      </c>
      <c r="W26" s="35" t="n">
        <v>-182.727</v>
      </c>
      <c r="X26" s="35" t="n">
        <v>328.474</v>
      </c>
      <c r="Y26" s="35" t="n">
        <v>-784.515</v>
      </c>
      <c r="Z26" s="35" t="n">
        <v>3065.151</v>
      </c>
      <c r="AA26" s="35" t="n">
        <v>182.744</v>
      </c>
      <c r="AK26" s="35" t="n">
        <v>10730.031</v>
      </c>
      <c r="AL26" s="35" t="n">
        <v>-1585.419</v>
      </c>
      <c r="AM26" s="35" t="n">
        <v>922.951</v>
      </c>
      <c r="AN26" s="35" t="n">
        <v>3103.935</v>
      </c>
      <c r="AO26" s="35" t="n">
        <v>2426.383</v>
      </c>
    </row>
    <row r="27">
      <c r="B27" s="13" t="inlineStr">
        <is>
          <t>Net cash from investing activities (filed)</t>
        </is>
      </c>
      <c r="G27" s="35" t="n">
        <v>-37.91</v>
      </c>
      <c r="H27" s="35" t="n">
        <v>-299.838</v>
      </c>
      <c r="I27" s="35" t="n">
        <v>-306.667</v>
      </c>
      <c r="J27" s="35" t="n">
        <v>-480.325</v>
      </c>
      <c r="K27" s="35" t="n">
        <v>-691.591</v>
      </c>
      <c r="L27" s="35" t="n">
        <v>72.971</v>
      </c>
      <c r="M27" s="35" t="n">
        <v>-19.078</v>
      </c>
      <c r="N27" s="35" t="n">
        <v>-26.124</v>
      </c>
      <c r="O27" s="35" t="n">
        <v>-26.08</v>
      </c>
      <c r="P27" s="35" t="n">
        <v>13.326</v>
      </c>
      <c r="Q27" s="35" t="n">
        <v>-72.363</v>
      </c>
      <c r="R27" s="35" t="n">
        <v>90.509</v>
      </c>
      <c r="S27" s="35" t="n">
        <v>-125.681</v>
      </c>
      <c r="T27" s="35" t="n">
        <v>-18.611</v>
      </c>
      <c r="U27" s="35" t="n">
        <v>-88.67700000000001</v>
      </c>
      <c r="V27" s="35" t="n">
        <v>31.966</v>
      </c>
      <c r="W27" s="35" t="n">
        <v>-231.653</v>
      </c>
      <c r="X27" s="35" t="n">
        <v>-685.1559999999999</v>
      </c>
      <c r="Y27" s="35" t="n">
        <v>-735.574</v>
      </c>
      <c r="Z27" s="35" t="n">
        <v>-397.167</v>
      </c>
      <c r="AA27" s="35" t="n">
        <v>-239.064</v>
      </c>
      <c r="AK27" s="35" t="n">
        <v>-1124.74</v>
      </c>
      <c r="AL27" s="35" t="n">
        <v>-663.822</v>
      </c>
      <c r="AM27" s="35" t="n">
        <v>5.392</v>
      </c>
      <c r="AN27" s="35" t="n">
        <v>-201.003</v>
      </c>
      <c r="AO27" s="35" t="n">
        <v>-2049.55</v>
      </c>
    </row>
    <row r="28">
      <c r="B28" s="13" t="inlineStr">
        <is>
          <t>Net cash from financing activities (filed)</t>
        </is>
      </c>
      <c r="G28" s="35" t="n">
        <v>59.82</v>
      </c>
      <c r="H28" s="35" t="n">
        <v>1374.856</v>
      </c>
      <c r="I28" s="35" t="n">
        <v>1958.735</v>
      </c>
      <c r="J28" s="35" t="n">
        <v>-109.186</v>
      </c>
      <c r="K28" s="35" t="n">
        <v>-725.324</v>
      </c>
      <c r="L28" s="35" t="n">
        <v>-2882.12</v>
      </c>
      <c r="M28" s="35" t="n">
        <v>-598.474</v>
      </c>
      <c r="N28" s="35" t="n">
        <v>-1632.6</v>
      </c>
      <c r="O28" s="35" t="n">
        <v>460.129</v>
      </c>
      <c r="P28" s="35" t="n">
        <v>-1602.392</v>
      </c>
      <c r="Q28" s="35" t="n">
        <v>-591.865</v>
      </c>
      <c r="R28" s="35" t="n">
        <v>922.796</v>
      </c>
      <c r="S28" s="35" t="n">
        <v>1927.721</v>
      </c>
      <c r="T28" s="35" t="n">
        <v>-933.7329999999999</v>
      </c>
      <c r="U28" s="35" t="n">
        <v>-311.325</v>
      </c>
      <c r="V28" s="35" t="n">
        <v>2220.415</v>
      </c>
      <c r="W28" s="35" t="n">
        <v>-893.802</v>
      </c>
      <c r="X28" s="35" t="n">
        <v>-391.137</v>
      </c>
      <c r="Y28" s="35" t="n">
        <v>3181.035</v>
      </c>
      <c r="Z28" s="35" t="n">
        <v>-1155.814</v>
      </c>
      <c r="AA28" s="35" t="n">
        <v>-864.907</v>
      </c>
      <c r="AK28" s="35" t="n">
        <v>3284.225</v>
      </c>
      <c r="AL28" s="35" t="n">
        <v>-5838.518</v>
      </c>
      <c r="AM28" s="35" t="n">
        <v>-811.332</v>
      </c>
      <c r="AN28" s="35" t="n">
        <v>2903.078</v>
      </c>
      <c r="AO28" s="35" t="n">
        <v>740.282</v>
      </c>
    </row>
    <row r="29">
      <c r="B29" s="13" t="inlineStr">
        <is>
          <t>Net change in cash (filed; excludes FX)</t>
        </is>
      </c>
      <c r="G29" s="35" t="n">
        <v>3433.675</v>
      </c>
      <c r="H29" s="35" t="n">
        <v>5057.917</v>
      </c>
      <c r="I29" s="35" t="n">
        <v>1994.115</v>
      </c>
      <c r="J29" s="35" t="n">
        <v>2403.809</v>
      </c>
      <c r="K29" s="35" t="n">
        <v>-1508.271</v>
      </c>
      <c r="L29" s="35" t="n">
        <v>-3160.281</v>
      </c>
      <c r="M29" s="35" t="n">
        <v>-1015.047</v>
      </c>
      <c r="N29" s="35" t="n">
        <v>-2404.16</v>
      </c>
      <c r="O29" s="35" t="n">
        <v>897.127</v>
      </c>
      <c r="P29" s="35" t="n">
        <v>-1437.942</v>
      </c>
      <c r="Q29" s="35" t="n">
        <v>-350.293</v>
      </c>
      <c r="R29" s="35" t="n">
        <v>1008.119</v>
      </c>
      <c r="S29" s="35" t="n">
        <v>2213.525</v>
      </c>
      <c r="T29" s="35" t="n">
        <v>-468.147</v>
      </c>
      <c r="U29" s="35" t="n">
        <v>296.542</v>
      </c>
      <c r="V29" s="35" t="n">
        <v>3764.09</v>
      </c>
      <c r="W29" s="35" t="n">
        <v>-1308.182</v>
      </c>
      <c r="X29" s="35" t="n">
        <v>-747.819</v>
      </c>
      <c r="Y29" s="35" t="n">
        <v>1660.946</v>
      </c>
      <c r="Z29" s="35" t="n">
        <v>1512.17</v>
      </c>
      <c r="AA29" s="35" t="n">
        <v>-921.227</v>
      </c>
      <c r="AK29" s="35" t="n">
        <v>12889.516</v>
      </c>
      <c r="AL29" s="35" t="n">
        <v>-8087.759</v>
      </c>
      <c r="AM29" s="35" t="n">
        <v>117.011</v>
      </c>
      <c r="AN29" s="35" t="n">
        <v>5806.01</v>
      </c>
      <c r="AO29" s="35" t="n">
        <v>1117.115</v>
      </c>
    </row>
    <row r="30">
      <c r="B30" s="13" t="inlineStr">
        <is>
          <t>Cash, end of period (filed; CF scope)</t>
        </is>
      </c>
      <c r="G30" s="35" t="n">
        <v>8305.934999999999</v>
      </c>
      <c r="H30" s="35" t="n">
        <v>13358.636</v>
      </c>
      <c r="I30" s="35" t="n">
        <v>15340.625</v>
      </c>
      <c r="J30" s="35" t="n">
        <v>17680.662</v>
      </c>
      <c r="K30" s="35" t="n">
        <v>16166.884</v>
      </c>
      <c r="L30" s="35" t="n">
        <v>12892.178</v>
      </c>
      <c r="M30" s="35" t="n">
        <v>11620.802</v>
      </c>
      <c r="N30" s="35" t="n">
        <v>9429.646000000001</v>
      </c>
      <c r="O30" s="35" t="n">
        <v>10338.15</v>
      </c>
      <c r="P30" s="35" t="n">
        <v>8884.460999999999</v>
      </c>
      <c r="Q30" s="35" t="n">
        <v>8511.184999999999</v>
      </c>
      <c r="R30" s="35" t="n">
        <v>9555.429</v>
      </c>
      <c r="S30" s="35" t="n">
        <v>11747.787</v>
      </c>
      <c r="T30" s="35" t="n">
        <v>11274.884</v>
      </c>
      <c r="U30" s="35" t="n">
        <v>11617.013</v>
      </c>
      <c r="V30" s="35" t="n">
        <v>15683.455</v>
      </c>
      <c r="W30" s="35" t="n">
        <v>13303.915</v>
      </c>
      <c r="X30" s="35" t="n">
        <v>12634.286</v>
      </c>
      <c r="Y30" s="35" t="n">
        <v>14305.255</v>
      </c>
      <c r="Z30" s="35" t="n">
        <v>16893.42</v>
      </c>
      <c r="AA30" s="35" t="n">
        <v>15934.022</v>
      </c>
      <c r="AK30" s="35" t="n">
        <v>17680.662</v>
      </c>
      <c r="AL30" s="35" t="n">
        <v>9429.646000000001</v>
      </c>
      <c r="AM30" s="35" t="n">
        <v>9555.429</v>
      </c>
      <c r="AN30" s="35" t="n">
        <v>15683.455</v>
      </c>
      <c r="AO30" s="35" t="n">
        <v>16893.42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0070C0"/>
    <outlinePr summaryBelow="1" summaryRight="1"/>
    <pageSetUpPr/>
  </sheetPr>
  <dimension ref="A1:F14"/>
  <sheetViews>
    <sheetView showGridLines="0" zoomScale="85" workbookViewId="0">
      <selection activeCell="A1" sqref="A1"/>
    </sheetView>
  </sheetViews>
  <sheetFormatPr baseColWidth="8" defaultRowHeight="15"/>
  <cols>
    <col width="1.7" customWidth="1" min="1" max="1"/>
    <col width="2.4" customWidth="1" min="2" max="2"/>
    <col width="25" customWidth="1" min="3" max="3"/>
    <col width="1.7" customWidth="1" min="4" max="4"/>
    <col width="4" customWidth="1" min="5" max="5"/>
    <col width="35" customWidth="1" min="6" max="6"/>
  </cols>
  <sheetData>
    <row r="1"/>
    <row r="2"/>
    <row r="3">
      <c r="A3" s="17" t="inlineStr">
        <is>
          <t>x</t>
        </is>
      </c>
      <c r="B3" s="13" t="inlineStr">
        <is>
          <t>Company Name</t>
        </is>
      </c>
      <c r="F3" s="33" t="inlineStr">
        <is>
          <t>Coinbase Global, Inc.</t>
        </is>
      </c>
    </row>
    <row r="4"/>
    <row r="5">
      <c r="B5" t="inlineStr">
        <is>
          <t>Sub-header</t>
        </is>
      </c>
      <c r="F5" s="33" t="inlineStr">
        <is>
          <t>Dollars in millions, except per share</t>
        </is>
      </c>
    </row>
    <row r="6"/>
    <row r="7">
      <c r="B7" t="inlineStr">
        <is>
          <t>Last Fiscal Year End</t>
        </is>
      </c>
      <c r="F7" s="34" t="n">
        <v>46022</v>
      </c>
    </row>
    <row r="8"/>
    <row r="9">
      <c r="B9" t="inlineStr">
        <is>
          <t>Today</t>
        </is>
      </c>
      <c r="F9" s="31" t="n">
        <v>46216.89411858796</v>
      </c>
    </row>
    <row r="10">
      <c r="B10" t="inlineStr">
        <is>
          <t>Share Price</t>
        </is>
      </c>
      <c r="F10" s="32" t="n">
        <v>157.37</v>
      </c>
    </row>
    <row r="11"/>
    <row r="12">
      <c r="B12" t="inlineStr">
        <is>
          <t>Minimum Cash %</t>
        </is>
      </c>
      <c r="F12" s="47" t="n">
        <v>0.25</v>
      </c>
    </row>
    <row r="13"/>
    <row r="14">
      <c r="A14" s="17" t="inlineStr">
        <is>
          <t>x</t>
        </is>
      </c>
      <c r="B14" s="13" t="inlineStr">
        <is>
          <t>By Aardvark Labs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2026-07-14T04:27:31Z</dcterms:created>
  <dcterms:modified xmlns:dcterms="http://purl.org/dc/terms/" xmlns:xsi="http://www.w3.org/2001/XMLSchema-instance" xsi:type="dcterms:W3CDTF">2026-07-14T04:27:33Z</dcterms:modified>
</cp:coreProperties>
</file>