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8">
    <numFmt numFmtId="164" formatCode="mm/dd/yyyy"/>
    <numFmt numFmtId="165" formatCode="&quot;$&quot;#,##0.00"/>
    <numFmt numFmtId="166" formatCode="&quot;$&quot;#,##0.0;(&quot;$&quot;#,##0.0)"/>
    <numFmt numFmtId="167" formatCode="#,##0.000;(#,##0.000)"/>
    <numFmt numFmtId="168" formatCode="&quot;$&quot;#,##0.00;(&quot;$&quot;#,##0.00)"/>
    <numFmt numFmtId="169" formatCode="#,##0.0;(#,##0.0)"/>
    <numFmt numFmtId="170" formatCode="0.00%;(0.00%)"/>
    <numFmt numFmtId="171" formatCode="0.00&quot;%&quot;;(0.00&quot;%&quot;)"/>
  </numFmts>
  <fonts count="17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i val="1"/>
      <color rgb="003366FF"/>
      <sz val="10"/>
    </font>
    <font>
      <name val="Calibri"/>
      <b val="1"/>
      <color rgb="00000000"/>
      <sz val="12"/>
    </font>
    <font>
      <name val="Calibri"/>
      <i val="1"/>
      <color rgb="00808080"/>
      <sz val="9"/>
    </font>
    <font>
      <name val="Calibri"/>
      <color rgb="00000000"/>
      <sz val="9"/>
    </font>
    <font>
      <name val="Calibri"/>
      <color rgb="003366FF"/>
      <sz val="9"/>
    </font>
    <font>
      <name val="Calibri"/>
      <b val="1"/>
      <color rgb="00000000"/>
      <sz val="14"/>
    </font>
    <font>
      <name val="Calibri"/>
      <i val="1"/>
      <color rgb="00000000"/>
      <sz val="10"/>
    </font>
    <font>
      <name val="Calibri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808080"/>
      <sz val="10"/>
    </font>
    <font>
      <name val="Calibri"/>
      <i val="1"/>
      <color rgb="0000AA00"/>
      <sz val="10"/>
    </font>
    <font>
      <name val="Calibri"/>
      <b val="1"/>
      <i val="1"/>
      <color rgb="0080808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center"/>
    </xf>
    <xf numFmtId="0" fontId="12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0" fillId="0" borderId="0" applyAlignment="1" pivotButton="0" quotePrefix="0" xfId="0">
      <alignment horizontal="center"/>
    </xf>
    <xf numFmtId="0" fontId="13" fillId="2" borderId="0" applyAlignment="1" pivotButton="0" quotePrefix="0" xfId="0">
      <alignment horizontal="centerContinuous"/>
    </xf>
    <xf numFmtId="166" fontId="3" fillId="0" borderId="0" pivotButton="0" quotePrefix="0" xfId="0"/>
    <xf numFmtId="0" fontId="11" fillId="0" borderId="0" pivotButton="0" quotePrefix="0" xfId="0"/>
    <xf numFmtId="166" fontId="2" fillId="0" borderId="1" pivotButton="0" quotePrefix="0" xfId="0"/>
    <xf numFmtId="0" fontId="14" fillId="0" borderId="0" pivotButton="0" quotePrefix="0" xfId="0"/>
    <xf numFmtId="167" fontId="15" fillId="0" borderId="0" pivotButton="0" quotePrefix="0" xfId="0"/>
    <xf numFmtId="168" fontId="3" fillId="0" borderId="0" pivotButton="0" quotePrefix="0" xfId="0"/>
    <xf numFmtId="169" fontId="3" fillId="0" borderId="0" pivotButton="0" quotePrefix="0" xfId="0"/>
    <xf numFmtId="170" fontId="10" fillId="0" borderId="0" pivotButton="0" quotePrefix="0" xfId="0"/>
    <xf numFmtId="0" fontId="13" fillId="3" borderId="0" applyAlignment="1" pivotButton="0" quotePrefix="0" xfId="0">
      <alignment horizontal="centerContinuous"/>
    </xf>
    <xf numFmtId="167" fontId="11" fillId="0" borderId="0" pivotButton="0" quotePrefix="0" xfId="0"/>
    <xf numFmtId="0" fontId="13" fillId="4" borderId="0" applyAlignment="1" pivotButton="0" quotePrefix="0" xfId="0">
      <alignment horizontal="centerContinuous"/>
    </xf>
    <xf numFmtId="169" fontId="10" fillId="0" borderId="0" pivotButton="0" quotePrefix="0" xfId="0"/>
    <xf numFmtId="171" fontId="3" fillId="0" borderId="0" pivotButton="0" quotePrefix="0" xfId="0"/>
    <xf numFmtId="3" fontId="3" fillId="0" borderId="0" pivotButton="0" quotePrefix="0" xfId="0"/>
    <xf numFmtId="171" fontId="10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7" fontId="8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166" fontId="3" fillId="0" borderId="0" pivotButton="0" quotePrefix="0" xfId="0"/>
    <xf numFmtId="166" fontId="11" fillId="0" borderId="0" pivotButton="0" quotePrefix="0" xfId="0"/>
    <xf numFmtId="166" fontId="2" fillId="0" borderId="1" pivotButton="0" quotePrefix="0" xfId="0"/>
    <xf numFmtId="168" fontId="3" fillId="0" borderId="0" pivotButton="0" quotePrefix="0" xfId="0"/>
    <xf numFmtId="168" fontId="11" fillId="0" borderId="0" pivotButton="0" quotePrefix="0" xfId="0"/>
    <xf numFmtId="169" fontId="3" fillId="0" borderId="0" pivotButton="0" quotePrefix="0" xfId="0"/>
    <xf numFmtId="169" fontId="11" fillId="0" borderId="0" pivotButton="0" quotePrefix="0" xfId="0"/>
    <xf numFmtId="170" fontId="10" fillId="0" borderId="0" pivotButton="0" quotePrefix="0" xfId="0"/>
    <xf numFmtId="169" fontId="10" fillId="0" borderId="0" pivotButton="0" quotePrefix="0" xfId="0"/>
    <xf numFmtId="171" fontId="3" fillId="0" borderId="0" pivotButton="0" quotePrefix="0" xfId="0"/>
    <xf numFmtId="171" fontId="10" fillId="0" borderId="0" pivotButton="0" quotePrefix="0" xfId="0"/>
    <xf numFmtId="171" fontId="11" fillId="0" borderId="0" pivotButton="0" quotePrefix="0" xfId="0"/>
    <xf numFmtId="0" fontId="16" fillId="0" borderId="0" pivotButton="0" quotePrefix="0" xfId="0"/>
    <xf numFmtId="170" fontId="11" fillId="0" borderId="0" pivotButton="0" quotePrefix="0" xfId="0"/>
    <xf numFmtId="17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E7C3F"/>
    <outlinePr summaryBelow="1" summaryRight="1"/>
    <pageSetUpPr/>
  </sheetPr>
  <dimension ref="A1:AW25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1.7" customWidth="1" min="3" max="3"/>
    <col width="9.699999999999999" customWidth="1" min="4" max="4"/>
    <col width="10.7" customWidth="1" min="7" max="7"/>
    <col width="10.7" customWidth="1" min="8" max="8"/>
    <col width="10.7" customWidth="1" min="9" max="9"/>
    <col width="10.7" customWidth="1" min="10" max="10"/>
    <col width="10.7" customWidth="1" min="11" max="11"/>
    <col width="10.7" customWidth="1" min="12" max="12"/>
    <col width="10.7" customWidth="1" min="13" max="13"/>
    <col width="10.7" customWidth="1" min="14" max="14"/>
    <col width="10.7" customWidth="1" min="15" max="15"/>
    <col width="10.7" customWidth="1" min="16" max="16"/>
    <col width="10.7" customWidth="1" min="17" max="17"/>
    <col width="10.7" customWidth="1" min="18" max="18"/>
    <col width="10.7" customWidth="1" min="19" max="19"/>
    <col width="10.7" customWidth="1" min="20" max="20"/>
    <col width="10.7" customWidth="1" min="21" max="21"/>
    <col width="10.7" customWidth="1" min="22" max="22"/>
    <col width="10.7" customWidth="1" min="23" max="23"/>
    <col width="10.7" customWidth="1" min="24" max="24"/>
    <col width="10.7" customWidth="1" min="25" max="25"/>
    <col width="10.7" customWidth="1" min="26" max="26"/>
    <col width="10.7" customWidth="1" min="27" max="27"/>
    <col width="10.7" customWidth="1" min="28" max="28"/>
    <col width="10.7" customWidth="1" min="29" max="29"/>
    <col width="10.7" customWidth="1" min="30" max="30"/>
    <col width="10.7" customWidth="1" min="31" max="31"/>
    <col width="10.7" customWidth="1" min="32" max="32"/>
    <col width="10.7" customWidth="1" min="33" max="33"/>
    <col width="10.7" customWidth="1" min="34" max="34"/>
    <col width="10.7" customWidth="1" min="35" max="35"/>
    <col width="2.5" customWidth="1" min="36" max="36"/>
    <col width="10.7" customWidth="1" min="37" max="37"/>
    <col width="10.7" customWidth="1" min="38" max="38"/>
    <col width="10.7" customWidth="1" min="39" max="39"/>
    <col width="10.7" customWidth="1" min="40" max="40"/>
    <col width="10.7" customWidth="1" min="41" max="41"/>
    <col width="10.7" customWidth="1" min="42" max="42"/>
    <col width="10.7" customWidth="1" min="43" max="43"/>
    <col width="10.7" customWidth="1" min="44" max="44"/>
    <col width="10.7" customWidth="1" min="45" max="45"/>
    <col width="10.7" customWidth="1" min="46" max="46"/>
    <col width="2.7" customWidth="1" min="47" max="47"/>
    <col width="10.7" customWidth="1" min="48" max="48"/>
  </cols>
  <sheetData>
    <row r="1">
      <c r="B1" s="7">
        <f>"Financial Model for "&amp;name</f>
        <v/>
      </c>
    </row>
    <row r="2">
      <c r="B2" s="8">
        <f>subheader</f>
        <v/>
      </c>
    </row>
    <row r="3">
      <c r="AV3" s="9">
        <f>AK5&amp;" - "&amp;AO5</f>
        <v/>
      </c>
    </row>
    <row r="4">
      <c r="B4" s="10" t="n"/>
      <c r="C4" s="10" t="n"/>
      <c r="D4" s="10" t="n"/>
      <c r="E4" s="10" t="n"/>
      <c r="F4" s="10" t="n"/>
      <c r="G4" s="10" t="inlineStr">
        <is>
          <t>Historical Quarters</t>
        </is>
      </c>
      <c r="H4" s="10" t="n"/>
      <c r="I4" s="10" t="n"/>
      <c r="J4" s="10" t="n"/>
      <c r="K4" s="10" t="n"/>
      <c r="L4" s="10" t="n"/>
      <c r="M4" s="10" t="n"/>
      <c r="N4" s="10" t="n"/>
      <c r="O4" s="10" t="n"/>
      <c r="P4" s="10" t="n"/>
      <c r="Q4" s="10" t="n"/>
      <c r="R4" s="10" t="n"/>
      <c r="S4" s="10" t="n"/>
      <c r="T4" s="10" t="n"/>
      <c r="U4" s="10" t="n"/>
      <c r="V4" s="10" t="n"/>
      <c r="W4" s="10" t="n"/>
      <c r="X4" s="10" t="n"/>
      <c r="Y4" s="10" t="n"/>
      <c r="Z4" s="10" t="n"/>
      <c r="AA4" s="10" t="n"/>
      <c r="AB4" s="10" t="inlineStr">
        <is>
          <t>Projected Quarters</t>
        </is>
      </c>
      <c r="AC4" s="10" t="n"/>
      <c r="AD4" s="10" t="n"/>
      <c r="AE4" s="10" t="n"/>
      <c r="AF4" s="10" t="n"/>
      <c r="AG4" s="10" t="n"/>
      <c r="AH4" s="10" t="n"/>
      <c r="AI4" s="10" t="n"/>
      <c r="AK4" s="10" t="inlineStr">
        <is>
          <t>Historical Annual</t>
        </is>
      </c>
      <c r="AL4" s="10" t="n"/>
      <c r="AM4" s="10" t="n"/>
      <c r="AN4" s="10" t="n"/>
      <c r="AO4" s="10" t="n"/>
      <c r="AP4" s="10" t="inlineStr">
        <is>
          <t>Projected Annual</t>
        </is>
      </c>
      <c r="AQ4" s="10" t="n"/>
      <c r="AR4" s="10" t="n"/>
      <c r="AS4" s="10" t="n"/>
      <c r="AT4" s="10" t="n"/>
      <c r="AV4" s="11" t="inlineStr">
        <is>
          <t>CAGR</t>
        </is>
      </c>
      <c r="AW4" s="11" t="inlineStr">
        <is>
          <t>Step</t>
        </is>
      </c>
    </row>
    <row r="5">
      <c r="G5" s="11" t="inlineStr">
        <is>
          <t>Q1'21</t>
        </is>
      </c>
      <c r="H5" s="11" t="inlineStr">
        <is>
          <t>Q2'21</t>
        </is>
      </c>
      <c r="I5" s="11" t="inlineStr">
        <is>
          <t>Q3'21</t>
        </is>
      </c>
      <c r="J5" s="11" t="inlineStr">
        <is>
          <t>Q4'21</t>
        </is>
      </c>
      <c r="K5" s="11" t="inlineStr">
        <is>
          <t>Q1'22</t>
        </is>
      </c>
      <c r="L5" s="11" t="inlineStr">
        <is>
          <t>Q2'22</t>
        </is>
      </c>
      <c r="M5" s="11" t="inlineStr">
        <is>
          <t>Q3'22</t>
        </is>
      </c>
      <c r="N5" s="11" t="inlineStr">
        <is>
          <t>Q4'22</t>
        </is>
      </c>
      <c r="O5" s="11" t="inlineStr">
        <is>
          <t>Q1'23</t>
        </is>
      </c>
      <c r="P5" s="11" t="inlineStr">
        <is>
          <t>Q2'23</t>
        </is>
      </c>
      <c r="Q5" s="11" t="inlineStr">
        <is>
          <t>Q3'23</t>
        </is>
      </c>
      <c r="R5" s="11" t="inlineStr">
        <is>
          <t>Q4'23</t>
        </is>
      </c>
      <c r="S5" s="11" t="inlineStr">
        <is>
          <t>Q1'24</t>
        </is>
      </c>
      <c r="T5" s="11" t="inlineStr">
        <is>
          <t>Q2'24</t>
        </is>
      </c>
      <c r="U5" s="11" t="inlineStr">
        <is>
          <t>Q3'24</t>
        </is>
      </c>
      <c r="V5" s="11" t="inlineStr">
        <is>
          <t>Q4'24</t>
        </is>
      </c>
      <c r="W5" s="11" t="inlineStr">
        <is>
          <t>Q1'25</t>
        </is>
      </c>
      <c r="X5" s="11" t="inlineStr">
        <is>
          <t>Q2'25</t>
        </is>
      </c>
      <c r="Y5" s="11" t="inlineStr">
        <is>
          <t>Q3'25</t>
        </is>
      </c>
      <c r="Z5" s="11" t="inlineStr">
        <is>
          <t>Q4'25</t>
        </is>
      </c>
      <c r="AA5" s="11" t="inlineStr">
        <is>
          <t>Q1'26</t>
        </is>
      </c>
      <c r="AB5" s="11" t="inlineStr">
        <is>
          <t>Q2'26</t>
        </is>
      </c>
      <c r="AC5" s="11" t="inlineStr">
        <is>
          <t>Q3'26E</t>
        </is>
      </c>
      <c r="AD5" s="11" t="inlineStr">
        <is>
          <t>Q4'26E</t>
        </is>
      </c>
      <c r="AE5" s="11" t="inlineStr">
        <is>
          <t>Q1'27E</t>
        </is>
      </c>
      <c r="AF5" s="11" t="inlineStr">
        <is>
          <t>Q2'27E</t>
        </is>
      </c>
      <c r="AG5" s="11" t="inlineStr">
        <is>
          <t>Q3'27E</t>
        </is>
      </c>
      <c r="AH5" s="11" t="inlineStr">
        <is>
          <t>Q4'27E</t>
        </is>
      </c>
      <c r="AI5" s="11" t="inlineStr">
        <is>
          <t>Q1'28E</t>
        </is>
      </c>
      <c r="AK5" s="11" t="inlineStr">
        <is>
          <t>FY2021</t>
        </is>
      </c>
      <c r="AL5" s="11" t="inlineStr">
        <is>
          <t>FY2022</t>
        </is>
      </c>
      <c r="AM5" s="11" t="inlineStr">
        <is>
          <t>FY2023</t>
        </is>
      </c>
      <c r="AN5" s="11" t="inlineStr">
        <is>
          <t>FY2024</t>
        </is>
      </c>
      <c r="AO5" s="11" t="inlineStr">
        <is>
          <t>FY2025</t>
        </is>
      </c>
      <c r="AP5" s="11" t="inlineStr">
        <is>
          <t>FY26E</t>
        </is>
      </c>
      <c r="AQ5" s="11" t="inlineStr">
        <is>
          <t>FY27E</t>
        </is>
      </c>
      <c r="AR5" s="11" t="inlineStr">
        <is>
          <t>FY28E</t>
        </is>
      </c>
      <c r="AS5" s="11" t="inlineStr">
        <is>
          <t>FY29E</t>
        </is>
      </c>
      <c r="AT5" s="11" t="inlineStr">
        <is>
          <t>FY30E</t>
        </is>
      </c>
    </row>
    <row r="6">
      <c r="G6" s="12" t="n">
        <v>44286</v>
      </c>
      <c r="H6" s="12" t="n">
        <v>44377</v>
      </c>
      <c r="I6" s="12" t="n">
        <v>44469</v>
      </c>
      <c r="J6" s="12" t="n">
        <v>44561</v>
      </c>
      <c r="K6" s="12" t="n">
        <v>44651</v>
      </c>
      <c r="L6" s="12" t="n">
        <v>44742</v>
      </c>
      <c r="M6" s="12" t="n">
        <v>44834</v>
      </c>
      <c r="N6" s="12" t="n">
        <v>44926</v>
      </c>
      <c r="O6" s="12" t="n">
        <v>45016</v>
      </c>
      <c r="P6" s="12" t="n">
        <v>45107</v>
      </c>
      <c r="Q6" s="12" t="n">
        <v>45199</v>
      </c>
      <c r="R6" s="12" t="n">
        <v>45291</v>
      </c>
      <c r="S6" s="12" t="n">
        <v>45382</v>
      </c>
      <c r="T6" s="12" t="n">
        <v>45473</v>
      </c>
      <c r="U6" s="12" t="n">
        <v>45565</v>
      </c>
      <c r="V6" s="12" t="n">
        <v>45657</v>
      </c>
      <c r="W6" s="12" t="n">
        <v>45747</v>
      </c>
      <c r="X6" s="12" t="n">
        <v>45838</v>
      </c>
      <c r="Y6" s="12" t="n">
        <v>45930</v>
      </c>
      <c r="Z6" s="12" t="n">
        <v>46022</v>
      </c>
      <c r="AA6" s="12" t="n">
        <v>46112</v>
      </c>
      <c r="AB6" s="12" t="n">
        <v>46203</v>
      </c>
      <c r="AC6" s="12" t="n">
        <v>46295</v>
      </c>
      <c r="AD6" s="12" t="n">
        <v>46387</v>
      </c>
      <c r="AE6" s="12" t="n">
        <v>46477</v>
      </c>
      <c r="AF6" s="12" t="n">
        <v>46568</v>
      </c>
      <c r="AG6" s="12" t="n">
        <v>46660</v>
      </c>
      <c r="AH6" s="12" t="n">
        <v>46752</v>
      </c>
      <c r="AI6" s="12" t="n">
        <v>46843</v>
      </c>
      <c r="AK6" s="12" t="n">
        <v>44561</v>
      </c>
      <c r="AL6" s="12" t="n">
        <v>44926</v>
      </c>
      <c r="AM6" s="12" t="n">
        <v>45291</v>
      </c>
      <c r="AN6" s="12" t="n">
        <v>45657</v>
      </c>
      <c r="AO6" s="12" t="n">
        <v>46022</v>
      </c>
      <c r="AP6" s="12" t="n">
        <v>46387</v>
      </c>
      <c r="AQ6" s="12" t="n">
        <v>46752</v>
      </c>
      <c r="AR6" s="12" t="n">
        <v>47118</v>
      </c>
      <c r="AS6" s="12" t="n">
        <v>47483</v>
      </c>
      <c r="AT6" s="12" t="n">
        <v>47848</v>
      </c>
    </row>
    <row r="8">
      <c r="B8" s="13" t="inlineStr">
        <is>
          <t>Income Statement</t>
        </is>
      </c>
      <c r="C8" s="13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  <c r="AB8" s="13" t="n"/>
      <c r="AC8" s="13" t="n"/>
      <c r="AD8" s="13" t="n"/>
      <c r="AE8" s="13" t="n"/>
      <c r="AF8" s="13" t="n"/>
      <c r="AG8" s="13" t="n"/>
      <c r="AH8" s="13" t="n"/>
      <c r="AI8" s="13" t="n"/>
      <c r="AK8" s="13" t="n"/>
      <c r="AL8" s="13" t="n"/>
      <c r="AM8" s="13" t="n"/>
      <c r="AN8" s="13" t="n"/>
      <c r="AO8" s="13" t="n"/>
      <c r="AP8" s="13" t="n"/>
      <c r="AQ8" s="13" t="n"/>
      <c r="AR8" s="13" t="n"/>
      <c r="AS8" s="13" t="n"/>
      <c r="AT8" s="13" t="n"/>
    </row>
    <row r="10">
      <c r="B10" s="2" t="inlineStr">
        <is>
          <t>Interest Income</t>
        </is>
      </c>
      <c r="G10" s="35" t="n">
        <v>11395</v>
      </c>
      <c r="H10" s="35" t="n">
        <v>11387</v>
      </c>
      <c r="I10" s="35" t="n">
        <v>12336</v>
      </c>
      <c r="J10" s="35" t="n">
        <v>12554</v>
      </c>
      <c r="K10" s="35" t="n">
        <v>12894</v>
      </c>
      <c r="L10" s="35" t="n">
        <v>14975</v>
      </c>
      <c r="M10" s="35" t="n">
        <v>19621</v>
      </c>
      <c r="N10" s="35" t="n">
        <v>25075</v>
      </c>
      <c r="O10" s="35" t="n">
        <v>28655</v>
      </c>
      <c r="P10" s="35" t="n">
        <v>32354</v>
      </c>
      <c r="Q10" s="35" t="n">
        <v>33624</v>
      </c>
      <c r="R10" s="35" t="n">
        <v>35629</v>
      </c>
      <c r="S10" s="35" t="n">
        <v>36285</v>
      </c>
      <c r="T10" s="35" t="n">
        <v>36854</v>
      </c>
      <c r="U10" s="35" t="n">
        <v>37491</v>
      </c>
      <c r="V10" s="35" t="n">
        <v>35977</v>
      </c>
      <c r="W10" s="35" t="n">
        <v>34066</v>
      </c>
      <c r="X10" s="35" t="n">
        <v>34873</v>
      </c>
      <c r="Y10" s="35" t="n">
        <v>35366</v>
      </c>
      <c r="Z10" s="35" t="n">
        <v>34261</v>
      </c>
      <c r="AA10" s="35" t="n">
        <v>33359</v>
      </c>
      <c r="AB10" s="36">
        <f>AA10*(1+AB255)</f>
        <v/>
      </c>
      <c r="AC10" s="36">
        <f>AB10*(1+AC255)</f>
        <v/>
      </c>
      <c r="AD10" s="36">
        <f>AC10*(1+AD255)</f>
        <v/>
      </c>
      <c r="AE10" s="36">
        <f>AD10*(1+AE255)</f>
        <v/>
      </c>
      <c r="AF10" s="36">
        <f>AE10*(1+AF255)</f>
        <v/>
      </c>
      <c r="AG10" s="36">
        <f>AF10*(1+AG255)</f>
        <v/>
      </c>
      <c r="AH10" s="36">
        <f>AG10*(1+AH255)</f>
        <v/>
      </c>
      <c r="AI10" s="36">
        <f>AH10*(1+AI255)</f>
        <v/>
      </c>
      <c r="AK10" s="35" t="n">
        <v>47672</v>
      </c>
      <c r="AL10" s="35" t="n">
        <v>72565</v>
      </c>
      <c r="AM10" s="35" t="n">
        <v>130262</v>
      </c>
      <c r="AN10" s="35" t="n">
        <v>146607</v>
      </c>
      <c r="AO10" s="35" t="n">
        <v>138566</v>
      </c>
      <c r="AP10" s="36">
        <f>AA10+AB10+AC10+AD10</f>
        <v/>
      </c>
      <c r="AQ10" s="36">
        <f>AE10+AF10+AG10+AH10</f>
        <v/>
      </c>
      <c r="AR10" s="36">
        <f>AQ10*(1+AR255)</f>
        <v/>
      </c>
      <c r="AS10" s="36">
        <f>AR10*(1+AS255)</f>
        <v/>
      </c>
      <c r="AT10" s="36">
        <f>AS10*(1+AT255)</f>
        <v/>
      </c>
    </row>
    <row r="11">
      <c r="C11" s="15" t="inlineStr">
        <is>
          <t>Less: Interest Expense</t>
        </is>
      </c>
      <c r="G11" s="35" t="n">
        <v>-1198</v>
      </c>
      <c r="H11" s="35" t="n">
        <v>-1154</v>
      </c>
      <c r="I11" s="35" t="n">
        <v>-1242</v>
      </c>
      <c r="J11" s="35" t="n">
        <v>-1144</v>
      </c>
      <c r="K11" s="35" t="n">
        <v>-1322</v>
      </c>
      <c r="L11" s="35" t="n">
        <v>-2531</v>
      </c>
      <c r="M11" s="35" t="n">
        <v>-5856</v>
      </c>
      <c r="N11" s="35" t="n">
        <v>-10394</v>
      </c>
      <c r="O11" s="35" t="n">
        <v>-14207</v>
      </c>
      <c r="P11" s="35" t="n">
        <v>-18196</v>
      </c>
      <c r="Q11" s="35" t="n">
        <v>-19245</v>
      </c>
      <c r="R11" s="35" t="n">
        <v>-21683</v>
      </c>
      <c r="S11" s="35" t="n">
        <v>-22253</v>
      </c>
      <c r="T11" s="35" t="n">
        <v>-23152</v>
      </c>
      <c r="U11" s="35" t="n">
        <v>-23524</v>
      </c>
      <c r="V11" s="35" t="n">
        <v>-21618</v>
      </c>
      <c r="W11" s="35" t="n">
        <v>-19623</v>
      </c>
      <c r="X11" s="35" t="n">
        <v>-20203</v>
      </c>
      <c r="Y11" s="35" t="n">
        <v>-20133</v>
      </c>
      <c r="Z11" s="35" t="n">
        <v>-18511</v>
      </c>
      <c r="AA11" s="35" t="n">
        <v>-17614</v>
      </c>
      <c r="AB11" s="36">
        <f>AA11*(1+AB256)</f>
        <v/>
      </c>
      <c r="AC11" s="36">
        <f>AB11*(1+AC256)</f>
        <v/>
      </c>
      <c r="AD11" s="36">
        <f>AC11*(1+AD256)</f>
        <v/>
      </c>
      <c r="AE11" s="36">
        <f>AD11*(1+AE256)</f>
        <v/>
      </c>
      <c r="AF11" s="36">
        <f>AE11*(1+AF256)</f>
        <v/>
      </c>
      <c r="AG11" s="36">
        <f>AF11*(1+AG256)</f>
        <v/>
      </c>
      <c r="AH11" s="36">
        <f>AG11*(1+AH256)</f>
        <v/>
      </c>
      <c r="AI11" s="36">
        <f>AH11*(1+AI256)</f>
        <v/>
      </c>
      <c r="AK11" s="35" t="n">
        <v>-4738</v>
      </c>
      <c r="AL11" s="35" t="n">
        <v>-20103</v>
      </c>
      <c r="AM11" s="35" t="n">
        <v>-73331</v>
      </c>
      <c r="AN11" s="35" t="n">
        <v>-90547</v>
      </c>
      <c r="AO11" s="35" t="n">
        <v>-78470</v>
      </c>
      <c r="AP11" s="36">
        <f>AA11+AB11+AC11+AD11</f>
        <v/>
      </c>
      <c r="AQ11" s="36">
        <f>AE11+AF11+AG11+AH11</f>
        <v/>
      </c>
      <c r="AR11" s="36">
        <f>AQ11*(1+AR256)</f>
        <v/>
      </c>
      <c r="AS11" s="36">
        <f>AR11*(1+AS256)</f>
        <v/>
      </c>
      <c r="AT11" s="36">
        <f>AS11*(1+AT256)</f>
        <v/>
      </c>
    </row>
    <row r="12">
      <c r="A12" s="1" t="inlineStr">
        <is>
          <t>x</t>
        </is>
      </c>
      <c r="B12" s="2" t="inlineStr">
        <is>
          <t>Net Interest Income (NII)</t>
        </is>
      </c>
      <c r="G12" s="37">
        <f>G10+G11</f>
        <v/>
      </c>
      <c r="H12" s="37">
        <f>H10+H11</f>
        <v/>
      </c>
      <c r="I12" s="37">
        <f>I10+I11</f>
        <v/>
      </c>
      <c r="J12" s="37">
        <f>J10+J11</f>
        <v/>
      </c>
      <c r="K12" s="37">
        <f>K10+K11</f>
        <v/>
      </c>
      <c r="L12" s="37">
        <f>L10+L11</f>
        <v/>
      </c>
      <c r="M12" s="37">
        <f>M10+M11</f>
        <v/>
      </c>
      <c r="N12" s="37">
        <f>N10+N11</f>
        <v/>
      </c>
      <c r="O12" s="37">
        <f>O10+O11</f>
        <v/>
      </c>
      <c r="P12" s="37">
        <f>P10+P11</f>
        <v/>
      </c>
      <c r="Q12" s="37">
        <f>Q10+Q11</f>
        <v/>
      </c>
      <c r="R12" s="37">
        <f>R10+R11</f>
        <v/>
      </c>
      <c r="S12" s="37">
        <f>S10+S11</f>
        <v/>
      </c>
      <c r="T12" s="37">
        <f>T10+T11</f>
        <v/>
      </c>
      <c r="U12" s="37">
        <f>U10+U11</f>
        <v/>
      </c>
      <c r="V12" s="37">
        <f>V10+V11</f>
        <v/>
      </c>
      <c r="W12" s="37">
        <f>W10+W11</f>
        <v/>
      </c>
      <c r="X12" s="37">
        <f>X10+X11</f>
        <v/>
      </c>
      <c r="Y12" s="37">
        <f>Y10+Y11</f>
        <v/>
      </c>
      <c r="Z12" s="37">
        <f>Z10+Z11</f>
        <v/>
      </c>
      <c r="AA12" s="37">
        <f>AA10+AA11</f>
        <v/>
      </c>
      <c r="AB12" s="37">
        <f>AB10+AB11</f>
        <v/>
      </c>
      <c r="AC12" s="37">
        <f>AC10+AC11</f>
        <v/>
      </c>
      <c r="AD12" s="37">
        <f>AD10+AD11</f>
        <v/>
      </c>
      <c r="AE12" s="37">
        <f>AE10+AE11</f>
        <v/>
      </c>
      <c r="AF12" s="37">
        <f>AF10+AF11</f>
        <v/>
      </c>
      <c r="AG12" s="37">
        <f>AG10+AG11</f>
        <v/>
      </c>
      <c r="AH12" s="37">
        <f>AH10+AH11</f>
        <v/>
      </c>
      <c r="AI12" s="37">
        <f>AI10+AI11</f>
        <v/>
      </c>
      <c r="AK12" s="37">
        <f>AK10+AK11</f>
        <v/>
      </c>
      <c r="AL12" s="37">
        <f>AL10+AL11</f>
        <v/>
      </c>
      <c r="AM12" s="37">
        <f>AM10+AM11</f>
        <v/>
      </c>
      <c r="AN12" s="37">
        <f>AN10+AN11</f>
        <v/>
      </c>
      <c r="AO12" s="37">
        <f>AO10+AO11</f>
        <v/>
      </c>
      <c r="AP12" s="37">
        <f>AP10+AP11</f>
        <v/>
      </c>
      <c r="AQ12" s="37">
        <f>AQ10+AQ11</f>
        <v/>
      </c>
      <c r="AR12" s="37">
        <f>AR10+AR11</f>
        <v/>
      </c>
      <c r="AS12" s="37">
        <f>AS10+AS11</f>
        <v/>
      </c>
      <c r="AT12" s="37">
        <f>AT10+AT11</f>
        <v/>
      </c>
    </row>
    <row r="13">
      <c r="D13" s="17" t="inlineStr">
        <is>
          <t>Recon: NII</t>
        </is>
      </c>
      <c r="G13" s="18">
        <f>G12-_reported!G7</f>
        <v/>
      </c>
      <c r="H13" s="18">
        <f>H12-_reported!H7</f>
        <v/>
      </c>
      <c r="I13" s="18">
        <f>I12-_reported!I7</f>
        <v/>
      </c>
      <c r="J13" s="18">
        <f>J12-_reported!J7</f>
        <v/>
      </c>
      <c r="K13" s="18">
        <f>K12-_reported!K7</f>
        <v/>
      </c>
      <c r="L13" s="18">
        <f>L12-_reported!L7</f>
        <v/>
      </c>
      <c r="M13" s="18">
        <f>M12-_reported!M7</f>
        <v/>
      </c>
      <c r="N13" s="18">
        <f>N12-_reported!N7</f>
        <v/>
      </c>
      <c r="O13" s="18">
        <f>O12-_reported!O7</f>
        <v/>
      </c>
      <c r="P13" s="18">
        <f>P12-_reported!P7</f>
        <v/>
      </c>
      <c r="Q13" s="18">
        <f>Q12-_reported!Q7</f>
        <v/>
      </c>
      <c r="R13" s="18">
        <f>R12-_reported!R7</f>
        <v/>
      </c>
      <c r="S13" s="18">
        <f>S12-_reported!S7</f>
        <v/>
      </c>
      <c r="T13" s="18">
        <f>T12-_reported!T7</f>
        <v/>
      </c>
      <c r="U13" s="18">
        <f>U12-_reported!U7</f>
        <v/>
      </c>
      <c r="V13" s="18">
        <f>V12-_reported!V7</f>
        <v/>
      </c>
      <c r="W13" s="18">
        <f>W12-_reported!W7</f>
        <v/>
      </c>
      <c r="X13" s="18">
        <f>X12-_reported!X7</f>
        <v/>
      </c>
      <c r="Y13" s="18">
        <f>Y12-_reported!Y7</f>
        <v/>
      </c>
      <c r="Z13" s="18">
        <f>Z12-_reported!Z7</f>
        <v/>
      </c>
      <c r="AA13" s="18">
        <f>AA12-_reported!AA7</f>
        <v/>
      </c>
      <c r="AK13" s="18">
        <f>AK12-_reported!AK7</f>
        <v/>
      </c>
      <c r="AL13" s="18">
        <f>AL12-_reported!AL7</f>
        <v/>
      </c>
      <c r="AM13" s="18">
        <f>AM12-_reported!AM7</f>
        <v/>
      </c>
      <c r="AN13" s="18">
        <f>AN12-_reported!AN7</f>
        <v/>
      </c>
      <c r="AO13" s="18">
        <f>AO12-_reported!AO7</f>
        <v/>
      </c>
    </row>
    <row r="15">
      <c r="B15" s="2" t="inlineStr">
        <is>
          <t>Non-Interest Income</t>
        </is>
      </c>
    </row>
    <row r="16">
      <c r="C16" s="15" t="inlineStr">
        <is>
          <t>Fees and commissions</t>
        </is>
      </c>
      <c r="G16" s="35" t="n">
        <v>9536</v>
      </c>
      <c r="H16" s="35" t="n">
        <v>9705</v>
      </c>
      <c r="I16" s="35" t="n">
        <v>9915</v>
      </c>
      <c r="J16" s="35" t="n">
        <v>10143</v>
      </c>
      <c r="K16" s="35" t="n">
        <v>8985</v>
      </c>
      <c r="L16" s="35" t="n">
        <v>8491</v>
      </c>
      <c r="M16" s="35" t="n">
        <v>8001</v>
      </c>
      <c r="N16" s="35" t="n">
        <v>7735</v>
      </c>
      <c r="O16" s="35" t="n">
        <v>7894</v>
      </c>
      <c r="P16" s="35" t="n">
        <v>7961</v>
      </c>
      <c r="Q16" s="35" t="n">
        <v>8135</v>
      </c>
      <c r="R16" s="35" t="n">
        <v>8019</v>
      </c>
      <c r="S16" s="35" t="n">
        <v>8660</v>
      </c>
      <c r="T16" s="35" t="n">
        <v>8969</v>
      </c>
      <c r="U16" s="35" t="n">
        <v>9119</v>
      </c>
      <c r="V16" s="35" t="n">
        <v>9543</v>
      </c>
      <c r="W16" s="35" t="n">
        <v>9415</v>
      </c>
      <c r="X16" s="35" t="n">
        <v>9469</v>
      </c>
      <c r="Y16" s="35" t="n">
        <v>10337</v>
      </c>
      <c r="Z16" s="35" t="n">
        <v>10181</v>
      </c>
      <c r="AA16" s="35" t="n">
        <v>10549</v>
      </c>
      <c r="AB16" s="36">
        <f>AA16*(1+AB257)</f>
        <v/>
      </c>
      <c r="AC16" s="36">
        <f>AB16*(1+AC257)</f>
        <v/>
      </c>
      <c r="AD16" s="36">
        <f>AC16*(1+AD257)</f>
        <v/>
      </c>
      <c r="AE16" s="36">
        <f>AD16*(1+AE257)</f>
        <v/>
      </c>
      <c r="AF16" s="36">
        <f>AE16*(1+AF257)</f>
        <v/>
      </c>
      <c r="AG16" s="36">
        <f>AF16*(1+AG257)</f>
        <v/>
      </c>
      <c r="AH16" s="36">
        <f>AG16*(1+AH257)</f>
        <v/>
      </c>
      <c r="AI16" s="36">
        <f>AH16*(1+AI257)</f>
        <v/>
      </c>
      <c r="AK16" s="35" t="n">
        <v>39299</v>
      </c>
      <c r="AL16" s="35" t="n">
        <v>33212</v>
      </c>
      <c r="AM16" s="35" t="n">
        <v>32009</v>
      </c>
      <c r="AN16" s="35" t="n">
        <v>36291</v>
      </c>
      <c r="AO16" s="35" t="n">
        <v>39402</v>
      </c>
      <c r="AP16" s="36">
        <f>AA16+AB16+AC16+AD16</f>
        <v/>
      </c>
      <c r="AQ16" s="36">
        <f>AE16+AF16+AG16+AH16</f>
        <v/>
      </c>
      <c r="AR16" s="36">
        <f>AQ16*(1+AR257)</f>
        <v/>
      </c>
      <c r="AS16" s="36">
        <f>AR16*(1+AS257)</f>
        <v/>
      </c>
      <c r="AT16" s="36">
        <f>AS16*(1+AT257)</f>
        <v/>
      </c>
    </row>
    <row r="17">
      <c r="C17" s="15" t="inlineStr">
        <is>
          <t>Market making and similar activities</t>
        </is>
      </c>
      <c r="G17" s="35" t="n">
        <v>3529</v>
      </c>
      <c r="H17" s="35" t="n">
        <v>1826</v>
      </c>
      <c r="I17" s="35" t="n">
        <v>2005</v>
      </c>
      <c r="J17" s="35" t="n">
        <v>1331</v>
      </c>
      <c r="K17" s="35" t="n">
        <v>3238</v>
      </c>
      <c r="L17" s="35" t="n">
        <v>2717</v>
      </c>
      <c r="M17" s="35" t="n">
        <v>3068</v>
      </c>
      <c r="N17" s="35" t="n">
        <v>3052</v>
      </c>
      <c r="O17" s="35" t="n">
        <v>4712</v>
      </c>
      <c r="P17" s="35" t="n">
        <v>3697</v>
      </c>
      <c r="Q17" s="35" t="n">
        <v>3325</v>
      </c>
      <c r="R17" s="35" t="n">
        <v>998</v>
      </c>
      <c r="S17" s="35" t="n">
        <v>3888</v>
      </c>
      <c r="T17" s="35" t="n">
        <v>3298</v>
      </c>
      <c r="U17" s="35" t="n">
        <v>3278</v>
      </c>
      <c r="V17" s="35" t="n">
        <v>2503</v>
      </c>
      <c r="W17" s="35" t="n">
        <v>3584</v>
      </c>
      <c r="X17" s="35" t="n">
        <v>3153</v>
      </c>
      <c r="Y17" s="35" t="n">
        <v>3203</v>
      </c>
      <c r="Z17" s="35" t="n">
        <v>2074</v>
      </c>
      <c r="AA17" s="35" t="n">
        <v>3637</v>
      </c>
      <c r="AB17" s="36">
        <f>AA17*(1+AB258)</f>
        <v/>
      </c>
      <c r="AC17" s="36">
        <f>AB17*(1+AC258)</f>
        <v/>
      </c>
      <c r="AD17" s="36">
        <f>AC17*(1+AD258)</f>
        <v/>
      </c>
      <c r="AE17" s="36">
        <f>AD17*(1+AE258)</f>
        <v/>
      </c>
      <c r="AF17" s="36">
        <f>AE17*(1+AF258)</f>
        <v/>
      </c>
      <c r="AG17" s="36">
        <f>AF17*(1+AG258)</f>
        <v/>
      </c>
      <c r="AH17" s="36">
        <f>AG17*(1+AH258)</f>
        <v/>
      </c>
      <c r="AI17" s="36">
        <f>AH17*(1+AI258)</f>
        <v/>
      </c>
      <c r="AK17" s="35" t="n">
        <v>8691</v>
      </c>
      <c r="AL17" s="35" t="n">
        <v>12075</v>
      </c>
      <c r="AM17" s="35" t="n">
        <v>12732</v>
      </c>
      <c r="AN17" s="35" t="n">
        <v>12967</v>
      </c>
      <c r="AO17" s="35" t="n">
        <v>12014</v>
      </c>
      <c r="AP17" s="36">
        <f>AA17+AB17+AC17+AD17</f>
        <v/>
      </c>
      <c r="AQ17" s="36">
        <f>AE17+AF17+AG17+AH17</f>
        <v/>
      </c>
      <c r="AR17" s="36">
        <f>AQ17*(1+AR258)</f>
        <v/>
      </c>
      <c r="AS17" s="36">
        <f>AR17*(1+AS258)</f>
        <v/>
      </c>
      <c r="AT17" s="36">
        <f>AS17*(1+AT258)</f>
        <v/>
      </c>
    </row>
    <row r="18">
      <c r="C18" s="15" t="inlineStr">
        <is>
          <t>Other income (loss)</t>
        </is>
      </c>
      <c r="G18" s="35" t="n">
        <v>-441</v>
      </c>
      <c r="H18" s="35" t="n">
        <v>-298</v>
      </c>
      <c r="I18" s="35" t="n">
        <v>-248</v>
      </c>
      <c r="J18" s="35" t="n">
        <v>-824</v>
      </c>
      <c r="K18" s="35" t="n">
        <v>-567</v>
      </c>
      <c r="L18" s="35" t="n">
        <v>-964</v>
      </c>
      <c r="M18" s="35" t="n">
        <v>-332</v>
      </c>
      <c r="N18" s="35" t="n">
        <v>-936</v>
      </c>
      <c r="O18" s="35" t="n">
        <v>-796</v>
      </c>
      <c r="P18" s="35" t="n">
        <v>-619</v>
      </c>
      <c r="Q18" s="35" t="n">
        <v>-672</v>
      </c>
      <c r="R18" s="35" t="n">
        <v>-1004</v>
      </c>
      <c r="S18" s="35" t="n">
        <v>-762</v>
      </c>
      <c r="T18" s="35" t="n">
        <v>-592</v>
      </c>
      <c r="U18" s="35" t="n">
        <v>-1019</v>
      </c>
      <c r="V18" s="35" t="n">
        <v>-1058</v>
      </c>
      <c r="W18" s="35" t="n">
        <v>805</v>
      </c>
      <c r="X18" s="35" t="n">
        <v>151</v>
      </c>
      <c r="Y18" s="35" t="n">
        <v>267</v>
      </c>
      <c r="Z18" s="35" t="n">
        <v>362</v>
      </c>
      <c r="AA18" s="35" t="n">
        <v>341</v>
      </c>
      <c r="AB18" s="36">
        <f>AA18*(1+AB259)</f>
        <v/>
      </c>
      <c r="AC18" s="36">
        <f>AB18*(1+AC259)</f>
        <v/>
      </c>
      <c r="AD18" s="36">
        <f>AC18*(1+AD259)</f>
        <v/>
      </c>
      <c r="AE18" s="36">
        <f>AD18*(1+AE259)</f>
        <v/>
      </c>
      <c r="AF18" s="36">
        <f>AE18*(1+AF259)</f>
        <v/>
      </c>
      <c r="AG18" s="36">
        <f>AF18*(1+AG259)</f>
        <v/>
      </c>
      <c r="AH18" s="36">
        <f>AG18*(1+AH259)</f>
        <v/>
      </c>
      <c r="AI18" s="36">
        <f>AH18*(1+AI259)</f>
        <v/>
      </c>
      <c r="AK18" s="35" t="n">
        <v>-1811</v>
      </c>
      <c r="AL18" s="35" t="n">
        <v>-2799</v>
      </c>
      <c r="AM18" s="35" t="n">
        <v>-3091</v>
      </c>
      <c r="AN18" s="35" t="n">
        <v>-3431</v>
      </c>
      <c r="AO18" s="35" t="n">
        <v>1585</v>
      </c>
      <c r="AP18" s="36">
        <f>AA18+AB18+AC18+AD18</f>
        <v/>
      </c>
      <c r="AQ18" s="36">
        <f>AE18+AF18+AG18+AH18</f>
        <v/>
      </c>
      <c r="AR18" s="36">
        <f>AQ18*(1+AR259)</f>
        <v/>
      </c>
      <c r="AS18" s="36">
        <f>AR18*(1+AS259)</f>
        <v/>
      </c>
      <c r="AT18" s="36">
        <f>AS18*(1+AT259)</f>
        <v/>
      </c>
    </row>
    <row r="19">
      <c r="B19" s="2" t="inlineStr">
        <is>
          <t>Total Non-Interest Income</t>
        </is>
      </c>
      <c r="G19" s="37">
        <f>G16+G17+G18</f>
        <v/>
      </c>
      <c r="H19" s="37">
        <f>H16+H17+H18</f>
        <v/>
      </c>
      <c r="I19" s="37">
        <f>I16+I17+I18</f>
        <v/>
      </c>
      <c r="J19" s="37">
        <f>J16+J17+J18</f>
        <v/>
      </c>
      <c r="K19" s="37">
        <f>K16+K17+K18</f>
        <v/>
      </c>
      <c r="L19" s="37">
        <f>L16+L17+L18</f>
        <v/>
      </c>
      <c r="M19" s="37">
        <f>M16+M17+M18</f>
        <v/>
      </c>
      <c r="N19" s="37">
        <f>N16+N17+N18</f>
        <v/>
      </c>
      <c r="O19" s="37">
        <f>O16+O17+O18</f>
        <v/>
      </c>
      <c r="P19" s="37">
        <f>P16+P17+P18</f>
        <v/>
      </c>
      <c r="Q19" s="37">
        <f>Q16+Q17+Q18</f>
        <v/>
      </c>
      <c r="R19" s="37">
        <f>R16+R17+R18</f>
        <v/>
      </c>
      <c r="S19" s="37">
        <f>S16+S17+S18</f>
        <v/>
      </c>
      <c r="T19" s="37">
        <f>T16+T17+T18</f>
        <v/>
      </c>
      <c r="U19" s="37">
        <f>U16+U17+U18</f>
        <v/>
      </c>
      <c r="V19" s="37">
        <f>V16+V17+V18</f>
        <v/>
      </c>
      <c r="W19" s="37">
        <f>W16+W17+W18</f>
        <v/>
      </c>
      <c r="X19" s="37">
        <f>X16+X17+X18</f>
        <v/>
      </c>
      <c r="Y19" s="37">
        <f>Y16+Y17+Y18</f>
        <v/>
      </c>
      <c r="Z19" s="37">
        <f>Z16+Z17+Z18</f>
        <v/>
      </c>
      <c r="AA19" s="37">
        <f>AA16+AA17+AA18</f>
        <v/>
      </c>
      <c r="AB19" s="37">
        <f>AB16+AB17+AB18</f>
        <v/>
      </c>
      <c r="AC19" s="37">
        <f>AC16+AC17+AC18</f>
        <v/>
      </c>
      <c r="AD19" s="37">
        <f>AD16+AD17+AD18</f>
        <v/>
      </c>
      <c r="AE19" s="37">
        <f>AE16+AE17+AE18</f>
        <v/>
      </c>
      <c r="AF19" s="37">
        <f>AF16+AF17+AF18</f>
        <v/>
      </c>
      <c r="AG19" s="37">
        <f>AG16+AG17+AG18</f>
        <v/>
      </c>
      <c r="AH19" s="37">
        <f>AH16+AH17+AH18</f>
        <v/>
      </c>
      <c r="AI19" s="37">
        <f>AI16+AI17+AI18</f>
        <v/>
      </c>
      <c r="AK19" s="37">
        <f>AK16+AK17+AK18</f>
        <v/>
      </c>
      <c r="AL19" s="37">
        <f>AL16+AL17+AL18</f>
        <v/>
      </c>
      <c r="AM19" s="37">
        <f>AM16+AM17+AM18</f>
        <v/>
      </c>
      <c r="AN19" s="37">
        <f>AN16+AN17+AN18</f>
        <v/>
      </c>
      <c r="AO19" s="37">
        <f>AO16+AO17+AO18</f>
        <v/>
      </c>
      <c r="AP19" s="37">
        <f>AP16+AP17+AP18</f>
        <v/>
      </c>
      <c r="AQ19" s="37">
        <f>AQ16+AQ17+AQ18</f>
        <v/>
      </c>
      <c r="AR19" s="37">
        <f>AR16+AR17+AR18</f>
        <v/>
      </c>
      <c r="AS19" s="37">
        <f>AS16+AS17+AS18</f>
        <v/>
      </c>
      <c r="AT19" s="37">
        <f>AT16+AT17+AT18</f>
        <v/>
      </c>
    </row>
    <row r="20">
      <c r="D20" s="17" t="inlineStr">
        <is>
          <t>Recon: Total Non-Interest Income</t>
        </is>
      </c>
      <c r="G20" s="18">
        <f>G19-_reported!G8</f>
        <v/>
      </c>
      <c r="H20" s="18">
        <f>H19-_reported!H8</f>
        <v/>
      </c>
      <c r="I20" s="18">
        <f>I19-_reported!I8</f>
        <v/>
      </c>
      <c r="J20" s="18">
        <f>J19-_reported!J8</f>
        <v/>
      </c>
      <c r="K20" s="18">
        <f>K19-_reported!K8</f>
        <v/>
      </c>
      <c r="L20" s="18">
        <f>L19-_reported!L8</f>
        <v/>
      </c>
      <c r="M20" s="18">
        <f>M19-_reported!M8</f>
        <v/>
      </c>
      <c r="N20" s="18">
        <f>N19-_reported!N8</f>
        <v/>
      </c>
      <c r="O20" s="18">
        <f>O19-_reported!O8</f>
        <v/>
      </c>
      <c r="P20" s="18">
        <f>P19-_reported!P8</f>
        <v/>
      </c>
      <c r="Q20" s="18">
        <f>Q19-_reported!Q8</f>
        <v/>
      </c>
      <c r="R20" s="18">
        <f>R19-_reported!R8</f>
        <v/>
      </c>
      <c r="S20" s="18">
        <f>S19-_reported!S8</f>
        <v/>
      </c>
      <c r="T20" s="18">
        <f>T19-_reported!T8</f>
        <v/>
      </c>
      <c r="U20" s="18">
        <f>U19-_reported!U8</f>
        <v/>
      </c>
      <c r="V20" s="18">
        <f>V19-_reported!V8</f>
        <v/>
      </c>
      <c r="W20" s="18">
        <f>W19-_reported!W8</f>
        <v/>
      </c>
      <c r="X20" s="18">
        <f>X19-_reported!X8</f>
        <v/>
      </c>
      <c r="Y20" s="18">
        <f>Y19-_reported!Y8</f>
        <v/>
      </c>
      <c r="Z20" s="18">
        <f>Z19-_reported!Z8</f>
        <v/>
      </c>
      <c r="AA20" s="18">
        <f>AA19-_reported!AA8</f>
        <v/>
      </c>
      <c r="AK20" s="18">
        <f>AK19-_reported!AK8</f>
        <v/>
      </c>
      <c r="AL20" s="18">
        <f>AL19-_reported!AL8</f>
        <v/>
      </c>
      <c r="AM20" s="18">
        <f>AM19-_reported!AM8</f>
        <v/>
      </c>
      <c r="AN20" s="18">
        <f>AN19-_reported!AN8</f>
        <v/>
      </c>
      <c r="AO20" s="18">
        <f>AO19-_reported!AO8</f>
        <v/>
      </c>
    </row>
    <row r="22">
      <c r="A22" s="1" t="inlineStr">
        <is>
          <t>x</t>
        </is>
      </c>
      <c r="B22" s="2" t="inlineStr">
        <is>
          <t>Total Net Revenue</t>
        </is>
      </c>
      <c r="G22" s="37">
        <f>G12+G19</f>
        <v/>
      </c>
      <c r="H22" s="37">
        <f>H12+H19</f>
        <v/>
      </c>
      <c r="I22" s="37">
        <f>I12+I19</f>
        <v/>
      </c>
      <c r="J22" s="37">
        <f>J12+J19</f>
        <v/>
      </c>
      <c r="K22" s="37">
        <f>K12+K19</f>
        <v/>
      </c>
      <c r="L22" s="37">
        <f>L12+L19</f>
        <v/>
      </c>
      <c r="M22" s="37">
        <f>M12+M19</f>
        <v/>
      </c>
      <c r="N22" s="37">
        <f>N12+N19</f>
        <v/>
      </c>
      <c r="O22" s="37">
        <f>O12+O19</f>
        <v/>
      </c>
      <c r="P22" s="37">
        <f>P12+P19</f>
        <v/>
      </c>
      <c r="Q22" s="37">
        <f>Q12+Q19</f>
        <v/>
      </c>
      <c r="R22" s="37">
        <f>R12+R19</f>
        <v/>
      </c>
      <c r="S22" s="37">
        <f>S12+S19</f>
        <v/>
      </c>
      <c r="T22" s="37">
        <f>T12+T19</f>
        <v/>
      </c>
      <c r="U22" s="37">
        <f>U12+U19</f>
        <v/>
      </c>
      <c r="V22" s="37">
        <f>V12+V19</f>
        <v/>
      </c>
      <c r="W22" s="37">
        <f>W12+W19</f>
        <v/>
      </c>
      <c r="X22" s="37">
        <f>X12+X19</f>
        <v/>
      </c>
      <c r="Y22" s="37">
        <f>Y12+Y19</f>
        <v/>
      </c>
      <c r="Z22" s="37">
        <f>Z12+Z19</f>
        <v/>
      </c>
      <c r="AA22" s="37">
        <f>AA12+AA19</f>
        <v/>
      </c>
      <c r="AB22" s="37">
        <f>AB12+AB19</f>
        <v/>
      </c>
      <c r="AC22" s="37">
        <f>AC12+AC19</f>
        <v/>
      </c>
      <c r="AD22" s="37">
        <f>AD12+AD19</f>
        <v/>
      </c>
      <c r="AE22" s="37">
        <f>AE12+AE19</f>
        <v/>
      </c>
      <c r="AF22" s="37">
        <f>AF12+AF19</f>
        <v/>
      </c>
      <c r="AG22" s="37">
        <f>AG12+AG19</f>
        <v/>
      </c>
      <c r="AH22" s="37">
        <f>AH12+AH19</f>
        <v/>
      </c>
      <c r="AI22" s="37">
        <f>AI12+AI19</f>
        <v/>
      </c>
      <c r="AK22" s="37">
        <f>AK12+AK19</f>
        <v/>
      </c>
      <c r="AL22" s="37">
        <f>AL12+AL19</f>
        <v/>
      </c>
      <c r="AM22" s="37">
        <f>AM12+AM19</f>
        <v/>
      </c>
      <c r="AN22" s="37">
        <f>AN12+AN19</f>
        <v/>
      </c>
      <c r="AO22" s="37">
        <f>AO12+AO19</f>
        <v/>
      </c>
      <c r="AP22" s="37">
        <f>AP12+AP19</f>
        <v/>
      </c>
      <c r="AQ22" s="37">
        <f>AQ12+AQ19</f>
        <v/>
      </c>
      <c r="AR22" s="37">
        <f>AR12+AR19</f>
        <v/>
      </c>
      <c r="AS22" s="37">
        <f>AS12+AS19</f>
        <v/>
      </c>
      <c r="AT22" s="37">
        <f>AT12+AT19</f>
        <v/>
      </c>
    </row>
    <row r="23">
      <c r="D23" s="17" t="inlineStr">
        <is>
          <t>Recon: Total Net Revenue</t>
        </is>
      </c>
      <c r="G23" s="18">
        <f>G22-_reported!G9</f>
        <v/>
      </c>
      <c r="H23" s="18">
        <f>H22-_reported!H9</f>
        <v/>
      </c>
      <c r="I23" s="18">
        <f>I22-_reported!I9</f>
        <v/>
      </c>
      <c r="J23" s="18">
        <f>J22-_reported!J9</f>
        <v/>
      </c>
      <c r="K23" s="18">
        <f>K22-_reported!K9</f>
        <v/>
      </c>
      <c r="L23" s="18">
        <f>L22-_reported!L9</f>
        <v/>
      </c>
      <c r="M23" s="18">
        <f>M22-_reported!M9</f>
        <v/>
      </c>
      <c r="N23" s="18">
        <f>N22-_reported!N9</f>
        <v/>
      </c>
      <c r="O23" s="18">
        <f>O22-_reported!O9</f>
        <v/>
      </c>
      <c r="P23" s="18">
        <f>P22-_reported!P9</f>
        <v/>
      </c>
      <c r="Q23" s="18">
        <f>Q22-_reported!Q9</f>
        <v/>
      </c>
      <c r="R23" s="18">
        <f>R22-_reported!R9</f>
        <v/>
      </c>
      <c r="S23" s="18">
        <f>S22-_reported!S9</f>
        <v/>
      </c>
      <c r="T23" s="18">
        <f>T22-_reported!T9</f>
        <v/>
      </c>
      <c r="U23" s="18">
        <f>U22-_reported!U9</f>
        <v/>
      </c>
      <c r="V23" s="18">
        <f>V22-_reported!V9</f>
        <v/>
      </c>
      <c r="W23" s="18">
        <f>W22-_reported!W9</f>
        <v/>
      </c>
      <c r="X23" s="18">
        <f>X22-_reported!X9</f>
        <v/>
      </c>
      <c r="Y23" s="18">
        <f>Y22-_reported!Y9</f>
        <v/>
      </c>
      <c r="Z23" s="18">
        <f>Z22-_reported!Z9</f>
        <v/>
      </c>
      <c r="AA23" s="18">
        <f>AA22-_reported!AA9</f>
        <v/>
      </c>
      <c r="AK23" s="18">
        <f>AK22-_reported!AK9</f>
        <v/>
      </c>
      <c r="AL23" s="18">
        <f>AL22-_reported!AL9</f>
        <v/>
      </c>
      <c r="AM23" s="18">
        <f>AM22-_reported!AM9</f>
        <v/>
      </c>
      <c r="AN23" s="18">
        <f>AN22-_reported!AN9</f>
        <v/>
      </c>
      <c r="AO23" s="18">
        <f>AO22-_reported!AO9</f>
        <v/>
      </c>
    </row>
    <row r="25">
      <c r="C25" s="15" t="inlineStr">
        <is>
          <t>Less: Provision for Credit Losses</t>
        </is>
      </c>
      <c r="G25" s="35" t="n">
        <v>1860</v>
      </c>
      <c r="H25" s="35" t="n">
        <v>1621</v>
      </c>
      <c r="I25" s="35" t="n">
        <v>624</v>
      </c>
      <c r="J25" s="35" t="n">
        <v>489</v>
      </c>
      <c r="K25" s="35" t="n">
        <v>-30</v>
      </c>
      <c r="L25" s="35" t="n">
        <v>-523</v>
      </c>
      <c r="M25" s="35" t="n">
        <v>-898</v>
      </c>
      <c r="N25" s="35" t="n">
        <v>-1092</v>
      </c>
      <c r="O25" s="35" t="n">
        <v>-931</v>
      </c>
      <c r="P25" s="35" t="n">
        <v>-1125</v>
      </c>
      <c r="Q25" s="35" t="n">
        <v>-1234</v>
      </c>
      <c r="R25" s="35" t="n">
        <v>-1104</v>
      </c>
      <c r="S25" s="35" t="n">
        <v>-1319</v>
      </c>
      <c r="T25" s="35" t="n">
        <v>-1508</v>
      </c>
      <c r="U25" s="35" t="n">
        <v>-1542</v>
      </c>
      <c r="V25" s="35" t="n">
        <v>-1452</v>
      </c>
      <c r="W25" s="35" t="n">
        <v>-1480</v>
      </c>
      <c r="X25" s="35" t="n">
        <v>-1592</v>
      </c>
      <c r="Y25" s="35" t="n">
        <v>-1295</v>
      </c>
      <c r="Z25" s="35" t="n">
        <v>-1308</v>
      </c>
      <c r="AA25" s="35" t="n">
        <v>-1337</v>
      </c>
      <c r="AB25" s="35" t="n">
        <v>-1685.776633066269</v>
      </c>
      <c r="AC25" s="35" t="n">
        <v>-1706.464879102255</v>
      </c>
      <c r="AD25" s="35" t="n">
        <v>-1727.40701614352</v>
      </c>
      <c r="AE25" s="35" t="n">
        <v>-1748.60616</v>
      </c>
      <c r="AF25" s="35" t="n">
        <v>-1643.632217239612</v>
      </c>
      <c r="AG25" s="35" t="n">
        <v>-1663.803257124698</v>
      </c>
      <c r="AH25" s="35" t="n">
        <v>-1684.221840739931</v>
      </c>
      <c r="AI25" s="35" t="n">
        <v>-1704.891006</v>
      </c>
      <c r="AK25" s="35" t="n">
        <v>4594</v>
      </c>
      <c r="AL25" s="35" t="n">
        <v>-2543</v>
      </c>
      <c r="AM25" s="35" t="n">
        <v>-4394</v>
      </c>
      <c r="AN25" s="35" t="n">
        <v>-5821</v>
      </c>
      <c r="AO25" s="35" t="n">
        <v>-5675</v>
      </c>
      <c r="AP25" s="36">
        <f>AA25+AB25+AC25+AD25</f>
        <v/>
      </c>
      <c r="AQ25" s="36">
        <f>AE25+AF25+AG25+AH25</f>
        <v/>
      </c>
      <c r="AR25" s="36">
        <f>AQ25*(1+0.0)</f>
        <v/>
      </c>
      <c r="AS25" s="36">
        <f>AR25*(1+0.0)</f>
        <v/>
      </c>
      <c r="AT25" s="36">
        <f>AS25*(1+0.0)</f>
        <v/>
      </c>
    </row>
    <row r="27">
      <c r="C27" s="15" t="inlineStr">
        <is>
          <t>Less: Compensation and benefits</t>
        </is>
      </c>
      <c r="G27" s="35" t="n">
        <v>-9736</v>
      </c>
      <c r="H27" s="35" t="n">
        <v>-8653</v>
      </c>
      <c r="I27" s="35" t="n">
        <v>-8714</v>
      </c>
      <c r="J27" s="35" t="n">
        <v>-9037</v>
      </c>
      <c r="K27" s="35" t="n">
        <v>-9482</v>
      </c>
      <c r="L27" s="35" t="n">
        <v>-8917</v>
      </c>
      <c r="M27" s="35" t="n">
        <v>-8887</v>
      </c>
      <c r="N27" s="35" t="n">
        <v>-9161</v>
      </c>
      <c r="O27" s="35" t="n">
        <v>-9918</v>
      </c>
      <c r="P27" s="35" t="n">
        <v>-9401</v>
      </c>
      <c r="Q27" s="35" t="n">
        <v>-9551</v>
      </c>
      <c r="R27" s="35" t="n">
        <v>-9460</v>
      </c>
      <c r="S27" s="35" t="n">
        <v>-10195</v>
      </c>
      <c r="T27" s="35" t="n">
        <v>-9826</v>
      </c>
      <c r="U27" s="35" t="n">
        <v>-9916</v>
      </c>
      <c r="V27" s="35" t="n">
        <v>-10245</v>
      </c>
      <c r="W27" s="35" t="n">
        <v>-10889</v>
      </c>
      <c r="X27" s="35" t="n">
        <v>-10332</v>
      </c>
      <c r="Y27" s="35" t="n">
        <v>-10523</v>
      </c>
      <c r="Z27" s="35" t="n">
        <v>-10602</v>
      </c>
      <c r="AA27" s="35" t="n">
        <v>-11334</v>
      </c>
      <c r="AB27" s="35" t="n">
        <v>-11419.005</v>
      </c>
      <c r="AC27" s="35" t="n">
        <v>-11504.6475375</v>
      </c>
      <c r="AD27" s="35" t="n">
        <v>-11590.93239403125</v>
      </c>
      <c r="AE27" s="35" t="n">
        <v>-11677.86438698649</v>
      </c>
      <c r="AF27" s="35" t="n">
        <v>-11765.44836988889</v>
      </c>
      <c r="AG27" s="35" t="n">
        <v>-11853.68923266305</v>
      </c>
      <c r="AH27" s="35" t="n">
        <v>-11942.59190190803</v>
      </c>
      <c r="AI27" s="35" t="n">
        <v>-12032.16134117234</v>
      </c>
      <c r="AK27" s="35" t="n">
        <v>-36140</v>
      </c>
      <c r="AL27" s="35" t="n">
        <v>-36447</v>
      </c>
      <c r="AM27" s="35" t="n">
        <v>-38330</v>
      </c>
      <c r="AN27" s="35" t="n">
        <v>-40182</v>
      </c>
      <c r="AO27" s="35" t="n">
        <v>-42346</v>
      </c>
      <c r="AP27" s="36">
        <f>AA27+AB27+AC27+AD27</f>
        <v/>
      </c>
      <c r="AQ27" s="36">
        <f>AE27+AF27+AG27+AH27</f>
        <v/>
      </c>
      <c r="AR27" s="36">
        <f>AQ27*(1+0.03)</f>
        <v/>
      </c>
      <c r="AS27" s="36">
        <f>AR27*(1+0.03)</f>
        <v/>
      </c>
      <c r="AT27" s="36">
        <f>AS27*(1+0.03)</f>
        <v/>
      </c>
    </row>
    <row r="28">
      <c r="C28" s="15" t="inlineStr">
        <is>
          <t>Less: Occupancy and equipment</t>
        </is>
      </c>
      <c r="G28" s="35" t="n">
        <v>-1830</v>
      </c>
      <c r="H28" s="35" t="n">
        <v>-1759</v>
      </c>
      <c r="I28" s="35" t="n">
        <v>-1764</v>
      </c>
      <c r="J28" s="35" t="n">
        <v>-1785</v>
      </c>
      <c r="K28" s="35" t="n">
        <v>-1760</v>
      </c>
      <c r="L28" s="35" t="n">
        <v>-1748</v>
      </c>
      <c r="M28" s="35" t="n">
        <v>-1777</v>
      </c>
      <c r="N28" s="35" t="n">
        <v>-1786</v>
      </c>
      <c r="O28" s="35" t="n">
        <v>-1799</v>
      </c>
      <c r="P28" s="35" t="n">
        <v>-1776</v>
      </c>
      <c r="Q28" s="35" t="n">
        <v>-1795</v>
      </c>
      <c r="R28" s="35" t="n">
        <v>-1794</v>
      </c>
      <c r="S28" s="35" t="n">
        <v>-1811</v>
      </c>
      <c r="T28" s="35" t="n">
        <v>-1818</v>
      </c>
      <c r="U28" s="35" t="n">
        <v>-1836</v>
      </c>
      <c r="V28" s="35" t="n">
        <v>-1824</v>
      </c>
      <c r="W28" s="35" t="n">
        <v>-1856</v>
      </c>
      <c r="X28" s="35" t="n">
        <v>-1836</v>
      </c>
      <c r="Y28" s="35" t="n">
        <v>-1872</v>
      </c>
      <c r="Z28" s="35" t="n">
        <v>-1884</v>
      </c>
      <c r="AA28" s="35" t="n">
        <v>-1900</v>
      </c>
      <c r="AB28" s="35" t="n">
        <v>-1914.25</v>
      </c>
      <c r="AC28" s="35" t="n">
        <v>-1928.606875</v>
      </c>
      <c r="AD28" s="35" t="n">
        <v>-1943.071426562501</v>
      </c>
      <c r="AE28" s="35" t="n">
        <v>-1957.644462261719</v>
      </c>
      <c r="AF28" s="35" t="n">
        <v>-1972.326795728682</v>
      </c>
      <c r="AG28" s="35" t="n">
        <v>-1987.119246696647</v>
      </c>
      <c r="AH28" s="35" t="n">
        <v>-2002.022641046873</v>
      </c>
      <c r="AI28" s="35" t="n">
        <v>-2017.037810854724</v>
      </c>
      <c r="AK28" s="35" t="n">
        <v>-7138</v>
      </c>
      <c r="AL28" s="35" t="n">
        <v>-7071</v>
      </c>
      <c r="AM28" s="35" t="n">
        <v>-7164</v>
      </c>
      <c r="AN28" s="35" t="n">
        <v>-7289</v>
      </c>
      <c r="AO28" s="35" t="n">
        <v>-7448</v>
      </c>
      <c r="AP28" s="36">
        <f>AA28+AB28+AC28+AD28</f>
        <v/>
      </c>
      <c r="AQ28" s="36">
        <f>AE28+AF28+AG28+AH28</f>
        <v/>
      </c>
      <c r="AR28" s="36">
        <f>AQ28*(1+0.03)</f>
        <v/>
      </c>
      <c r="AS28" s="36">
        <f>AR28*(1+0.03)</f>
        <v/>
      </c>
      <c r="AT28" s="36">
        <f>AS28*(1+0.03)</f>
        <v/>
      </c>
    </row>
    <row r="29">
      <c r="C29" s="15" t="inlineStr">
        <is>
          <t>Less: Information processing</t>
        </is>
      </c>
      <c r="G29" s="35" t="n">
        <v>-1425</v>
      </c>
      <c r="H29" s="35" t="n">
        <v>-1448</v>
      </c>
      <c r="I29" s="35" t="n">
        <v>-1416</v>
      </c>
      <c r="J29" s="35" t="n">
        <v>-1480</v>
      </c>
      <c r="K29" s="35" t="n">
        <v>-1540</v>
      </c>
      <c r="L29" s="35" t="n">
        <v>-1535</v>
      </c>
      <c r="M29" s="35" t="n">
        <v>-1546</v>
      </c>
      <c r="N29" s="35" t="n">
        <v>-1658</v>
      </c>
      <c r="O29" s="35" t="n">
        <v>-1697</v>
      </c>
      <c r="P29" s="35" t="n">
        <v>-1644</v>
      </c>
      <c r="Q29" s="35" t="n">
        <v>-1676</v>
      </c>
      <c r="R29" s="35" t="n">
        <v>-1690</v>
      </c>
      <c r="S29" s="35" t="n">
        <v>-1800</v>
      </c>
      <c r="T29" s="35" t="n">
        <v>-1763</v>
      </c>
      <c r="U29" s="35" t="n">
        <v>-1784</v>
      </c>
      <c r="V29" s="35" t="n">
        <v>-1884</v>
      </c>
      <c r="W29" s="35" t="n">
        <v>-1894</v>
      </c>
      <c r="X29" s="35" t="n">
        <v>-1819</v>
      </c>
      <c r="Y29" s="35" t="n">
        <v>-1827</v>
      </c>
      <c r="Z29" s="35" t="n">
        <v>-1913</v>
      </c>
      <c r="AA29" s="35" t="n">
        <v>-2018</v>
      </c>
      <c r="AB29" s="35" t="n">
        <v>-2033.135</v>
      </c>
      <c r="AC29" s="35" t="n">
        <v>-2048.383512500001</v>
      </c>
      <c r="AD29" s="35" t="n">
        <v>-2063.746388843751</v>
      </c>
      <c r="AE29" s="35" t="n">
        <v>-2079.224486760078</v>
      </c>
      <c r="AF29" s="35" t="n">
        <v>-2094.818670410779</v>
      </c>
      <c r="AG29" s="35" t="n">
        <v>-2110.52981043886</v>
      </c>
      <c r="AH29" s="35" t="n">
        <v>-2126.358784017152</v>
      </c>
      <c r="AI29" s="35" t="n">
        <v>-2142.306474897281</v>
      </c>
      <c r="AK29" s="35" t="n">
        <v>-5769</v>
      </c>
      <c r="AL29" s="35" t="n">
        <v>-6279</v>
      </c>
      <c r="AM29" s="35" t="n">
        <v>-6707</v>
      </c>
      <c r="AN29" s="35" t="n">
        <v>-7231</v>
      </c>
      <c r="AO29" s="35" t="n">
        <v>-7453</v>
      </c>
      <c r="AP29" s="36">
        <f>AA29+AB29+AC29+AD29</f>
        <v/>
      </c>
      <c r="AQ29" s="36">
        <f>AE29+AF29+AG29+AH29</f>
        <v/>
      </c>
      <c r="AR29" s="36">
        <f>AQ29*(1+0.03)</f>
        <v/>
      </c>
      <c r="AS29" s="36">
        <f>AR29*(1+0.03)</f>
        <v/>
      </c>
      <c r="AT29" s="36">
        <f>AS29*(1+0.03)</f>
        <v/>
      </c>
    </row>
    <row r="30">
      <c r="C30" s="15" t="inlineStr">
        <is>
          <t>Less: Product delivery</t>
        </is>
      </c>
      <c r="G30" s="35" t="n">
        <v>-977</v>
      </c>
      <c r="H30" s="35" t="n">
        <v>-976</v>
      </c>
      <c r="I30" s="35" t="n">
        <v>-987</v>
      </c>
      <c r="J30" s="35" t="n">
        <v>-941</v>
      </c>
      <c r="K30" s="35" t="n">
        <v>-933</v>
      </c>
      <c r="L30" s="35" t="n">
        <v>-924</v>
      </c>
      <c r="M30" s="35" t="n">
        <v>-892</v>
      </c>
      <c r="N30" s="35" t="n">
        <v>-904</v>
      </c>
      <c r="O30" s="35" t="n">
        <v>-890</v>
      </c>
      <c r="P30" s="35" t="n">
        <v>-956</v>
      </c>
      <c r="Q30" s="35" t="n">
        <v>-880</v>
      </c>
      <c r="R30" s="35" t="n">
        <v>-882</v>
      </c>
      <c r="S30" s="35" t="n">
        <v>-851</v>
      </c>
      <c r="T30" s="35" t="n">
        <v>-891</v>
      </c>
      <c r="U30" s="35" t="n">
        <v>-849</v>
      </c>
      <c r="V30" s="35" t="n">
        <v>-903</v>
      </c>
      <c r="W30" s="35" t="n">
        <v>-914</v>
      </c>
      <c r="X30" s="35" t="n">
        <v>-974</v>
      </c>
      <c r="Y30" s="35" t="n">
        <v>-1025</v>
      </c>
      <c r="Z30" s="35" t="n">
        <v>-1011</v>
      </c>
      <c r="AA30" s="35" t="n">
        <v>-1126</v>
      </c>
      <c r="AB30" s="35" t="n">
        <v>-1134.445</v>
      </c>
      <c r="AC30" s="35" t="n">
        <v>-1142.9533375</v>
      </c>
      <c r="AD30" s="35" t="n">
        <v>-1151.52548753125</v>
      </c>
      <c r="AE30" s="35" t="n">
        <v>-1160.161928687735</v>
      </c>
      <c r="AF30" s="35" t="n">
        <v>-1168.863143152893</v>
      </c>
      <c r="AG30" s="35" t="n">
        <v>-1177.62961672654</v>
      </c>
      <c r="AH30" s="35" t="n">
        <v>-1186.461838851989</v>
      </c>
      <c r="AI30" s="35" t="n">
        <v>-1195.360302643379</v>
      </c>
      <c r="AK30" s="35" t="n">
        <v>-3881</v>
      </c>
      <c r="AL30" s="35" t="n">
        <v>-3653</v>
      </c>
      <c r="AM30" s="35" t="n">
        <v>-3608</v>
      </c>
      <c r="AN30" s="35" t="n">
        <v>-3494</v>
      </c>
      <c r="AO30" s="35" t="n">
        <v>-3924</v>
      </c>
      <c r="AP30" s="36">
        <f>AA30+AB30+AC30+AD30</f>
        <v/>
      </c>
      <c r="AQ30" s="36">
        <f>AE30+AF30+AG30+AH30</f>
        <v/>
      </c>
      <c r="AR30" s="36">
        <f>AQ30*(1+0.03)</f>
        <v/>
      </c>
      <c r="AS30" s="36">
        <f>AR30*(1+0.03)</f>
        <v/>
      </c>
      <c r="AT30" s="36">
        <f>AS30*(1+0.03)</f>
        <v/>
      </c>
    </row>
    <row r="31">
      <c r="C31" s="15" t="inlineStr">
        <is>
          <t>Less: Professional fees</t>
        </is>
      </c>
      <c r="G31" s="35" t="n">
        <v>-403</v>
      </c>
      <c r="H31" s="35" t="n">
        <v>-426</v>
      </c>
      <c r="I31" s="35" t="n">
        <v>-434</v>
      </c>
      <c r="J31" s="35" t="n">
        <v>-512</v>
      </c>
      <c r="K31" s="35" t="n">
        <v>-450</v>
      </c>
      <c r="L31" s="35" t="n">
        <v>-518</v>
      </c>
      <c r="M31" s="35" t="n">
        <v>-525</v>
      </c>
      <c r="N31" s="35" t="n">
        <v>-649</v>
      </c>
      <c r="O31" s="35" t="n">
        <v>-537</v>
      </c>
      <c r="P31" s="35" t="n">
        <v>-527</v>
      </c>
      <c r="Q31" s="35" t="n">
        <v>-545</v>
      </c>
      <c r="R31" s="35" t="n">
        <v>-550</v>
      </c>
      <c r="S31" s="35" t="n">
        <v>-548</v>
      </c>
      <c r="T31" s="35" t="n">
        <v>-654</v>
      </c>
      <c r="U31" s="35" t="n">
        <v>-723</v>
      </c>
      <c r="V31" s="35" t="n">
        <v>-744</v>
      </c>
      <c r="W31" s="35" t="n">
        <v>-652</v>
      </c>
      <c r="X31" s="35" t="n">
        <v>-640</v>
      </c>
      <c r="Y31" s="35" t="n">
        <v>-606</v>
      </c>
      <c r="Z31" s="35" t="n">
        <v>-682</v>
      </c>
      <c r="AA31" s="35" t="n">
        <v>-583</v>
      </c>
      <c r="AB31" s="35" t="n">
        <v>-587.3725000000001</v>
      </c>
      <c r="AC31" s="35" t="n">
        <v>-591.7777937500001</v>
      </c>
      <c r="AD31" s="35" t="n">
        <v>-596.2161272031252</v>
      </c>
      <c r="AE31" s="35" t="n">
        <v>-600.6877481571486</v>
      </c>
      <c r="AF31" s="35" t="n">
        <v>-605.1929062683272</v>
      </c>
      <c r="AG31" s="35" t="n">
        <v>-609.7318530653397</v>
      </c>
      <c r="AH31" s="35" t="n">
        <v>-614.3048419633299</v>
      </c>
      <c r="AI31" s="35" t="n">
        <v>-618.9121282780549</v>
      </c>
      <c r="AK31" s="35" t="n">
        <v>-1775</v>
      </c>
      <c r="AL31" s="35" t="n">
        <v>-2142</v>
      </c>
      <c r="AM31" s="35" t="n">
        <v>-2159</v>
      </c>
      <c r="AN31" s="35" t="n">
        <v>-2669</v>
      </c>
      <c r="AO31" s="35" t="n">
        <v>-2580</v>
      </c>
      <c r="AP31" s="36">
        <f>AA31+AB31+AC31+AD31</f>
        <v/>
      </c>
      <c r="AQ31" s="36">
        <f>AE31+AF31+AG31+AH31</f>
        <v/>
      </c>
      <c r="AR31" s="36">
        <f>AQ31*(1+0.03)</f>
        <v/>
      </c>
      <c r="AS31" s="36">
        <f>AR31*(1+0.03)</f>
        <v/>
      </c>
      <c r="AT31" s="36">
        <f>AS31*(1+0.03)</f>
        <v/>
      </c>
    </row>
    <row r="32">
      <c r="C32" s="15" t="inlineStr">
        <is>
          <t>Less: Marketing</t>
        </is>
      </c>
      <c r="G32" s="35" t="n">
        <v>-371</v>
      </c>
      <c r="H32" s="35" t="n">
        <v>-810</v>
      </c>
      <c r="I32" s="35" t="n">
        <v>-347</v>
      </c>
      <c r="J32" s="35" t="n">
        <v>-411</v>
      </c>
      <c r="K32" s="35" t="n">
        <v>-397</v>
      </c>
      <c r="L32" s="35" t="n">
        <v>-463</v>
      </c>
      <c r="M32" s="35" t="n">
        <v>-505</v>
      </c>
      <c r="N32" s="35" t="n">
        <v>-460</v>
      </c>
      <c r="O32" s="35" t="n">
        <v>-458</v>
      </c>
      <c r="P32" s="35" t="n">
        <v>-513</v>
      </c>
      <c r="Q32" s="35" t="n">
        <v>-501</v>
      </c>
      <c r="R32" s="35" t="n">
        <v>-455</v>
      </c>
      <c r="S32" s="35" t="n">
        <v>-455</v>
      </c>
      <c r="T32" s="35" t="n">
        <v>-487</v>
      </c>
      <c r="U32" s="35" t="n">
        <v>-504</v>
      </c>
      <c r="V32" s="35" t="n">
        <v>-510</v>
      </c>
      <c r="W32" s="35" t="n">
        <v>-506</v>
      </c>
      <c r="X32" s="35" t="n">
        <v>-563</v>
      </c>
      <c r="Y32" s="35" t="n">
        <v>-572</v>
      </c>
      <c r="Z32" s="35" t="n">
        <v>-563</v>
      </c>
      <c r="AA32" s="35" t="n">
        <v>-533</v>
      </c>
      <c r="AB32" s="35" t="n">
        <v>-536.9975000000001</v>
      </c>
      <c r="AC32" s="35" t="n">
        <v>-541.0249812500001</v>
      </c>
      <c r="AD32" s="35" t="n">
        <v>-545.0826686093751</v>
      </c>
      <c r="AE32" s="35" t="n">
        <v>-549.1707886239454</v>
      </c>
      <c r="AF32" s="35" t="n">
        <v>-553.2895695386251</v>
      </c>
      <c r="AG32" s="35" t="n">
        <v>-557.4392413101648</v>
      </c>
      <c r="AH32" s="35" t="n">
        <v>-561.6200356199911</v>
      </c>
      <c r="AI32" s="35" t="n">
        <v>-565.832185887141</v>
      </c>
      <c r="AK32" s="35" t="n">
        <v>-1939</v>
      </c>
      <c r="AL32" s="35" t="n">
        <v>-1825</v>
      </c>
      <c r="AM32" s="35" t="n">
        <v>-1927</v>
      </c>
      <c r="AN32" s="35" t="n">
        <v>-1956</v>
      </c>
      <c r="AO32" s="35" t="n">
        <v>-2204</v>
      </c>
      <c r="AP32" s="36">
        <f>AA32+AB32+AC32+AD32</f>
        <v/>
      </c>
      <c r="AQ32" s="36">
        <f>AE32+AF32+AG32+AH32</f>
        <v/>
      </c>
      <c r="AR32" s="36">
        <f>AQ32*(1+0.03)</f>
        <v/>
      </c>
      <c r="AS32" s="36">
        <f>AR32*(1+0.03)</f>
        <v/>
      </c>
      <c r="AT32" s="36">
        <f>AS32*(1+0.03)</f>
        <v/>
      </c>
    </row>
    <row r="33">
      <c r="C33" s="15" t="inlineStr">
        <is>
          <t>Less: Other general operating expense</t>
        </is>
      </c>
      <c r="G33" s="35" t="n">
        <v>-773</v>
      </c>
      <c r="H33" s="35" t="n">
        <v>-973</v>
      </c>
      <c r="I33" s="35" t="n">
        <v>-778</v>
      </c>
      <c r="J33" s="35" t="n">
        <v>-565</v>
      </c>
      <c r="K33" s="35" t="n">
        <v>-757</v>
      </c>
      <c r="L33" s="35" t="n">
        <v>-1168</v>
      </c>
      <c r="M33" s="35" t="n">
        <v>-1171</v>
      </c>
      <c r="N33" s="35" t="n">
        <v>-925</v>
      </c>
      <c r="O33" s="35" t="n">
        <v>-939</v>
      </c>
      <c r="P33" s="35" t="n">
        <v>-1221</v>
      </c>
      <c r="Q33" s="35" t="n">
        <v>-890</v>
      </c>
      <c r="R33" s="35" t="n">
        <v>-2900</v>
      </c>
      <c r="S33" s="35" t="n">
        <v>-1577</v>
      </c>
      <c r="T33" s="35" t="n">
        <v>-870</v>
      </c>
      <c r="U33" s="35" t="n">
        <v>-867</v>
      </c>
      <c r="V33" s="35" t="n">
        <v>-677</v>
      </c>
      <c r="W33" s="35" t="n">
        <v>-1059</v>
      </c>
      <c r="X33" s="35" t="n">
        <v>-1019</v>
      </c>
      <c r="Y33" s="35" t="n">
        <v>-912</v>
      </c>
      <c r="Z33" s="35" t="n">
        <v>-782</v>
      </c>
      <c r="AA33" s="35" t="n">
        <v>-1037</v>
      </c>
      <c r="AB33" s="35" t="n">
        <v>-1044.7775</v>
      </c>
      <c r="AC33" s="35" t="n">
        <v>-1052.61333125</v>
      </c>
      <c r="AD33" s="35" t="n">
        <v>-1060.507931234375</v>
      </c>
      <c r="AE33" s="35" t="n">
        <v>-1068.461740718633</v>
      </c>
      <c r="AF33" s="35" t="n">
        <v>-1076.475203774023</v>
      </c>
      <c r="AG33" s="35" t="n">
        <v>-1084.548767802328</v>
      </c>
      <c r="AH33" s="35" t="n">
        <v>-1092.682883560846</v>
      </c>
      <c r="AI33" s="35" t="n">
        <v>-1100.878005187552</v>
      </c>
      <c r="AK33" s="35" t="n">
        <v>-3089</v>
      </c>
      <c r="AL33" s="35" t="n">
        <v>-4021</v>
      </c>
      <c r="AM33" s="35" t="n">
        <v>-5950</v>
      </c>
      <c r="AN33" s="35" t="n">
        <v>-3991</v>
      </c>
      <c r="AO33" s="35" t="n">
        <v>-3772</v>
      </c>
      <c r="AP33" s="36">
        <f>AA33+AB33+AC33+AD33</f>
        <v/>
      </c>
      <c r="AQ33" s="36">
        <f>AE33+AF33+AG33+AH33</f>
        <v/>
      </c>
      <c r="AR33" s="36">
        <f>AQ33*(1+0.03)</f>
        <v/>
      </c>
      <c r="AS33" s="36">
        <f>AR33*(1+0.03)</f>
        <v/>
      </c>
      <c r="AT33" s="36">
        <f>AS33*(1+0.03)</f>
        <v/>
      </c>
    </row>
    <row r="34">
      <c r="B34" s="2" t="inlineStr">
        <is>
          <t>Total Non-Interest Expense</t>
        </is>
      </c>
      <c r="G34" s="37">
        <f>G27+G28+G29+G30+G31+G32+G33</f>
        <v/>
      </c>
      <c r="H34" s="37">
        <f>H27+H28+H29+H30+H31+H32+H33</f>
        <v/>
      </c>
      <c r="I34" s="37">
        <f>I27+I28+I29+I30+I31+I32+I33</f>
        <v/>
      </c>
      <c r="J34" s="37">
        <f>J27+J28+J29+J30+J31+J32+J33</f>
        <v/>
      </c>
      <c r="K34" s="37">
        <f>K27+K28+K29+K30+K31+K32+K33</f>
        <v/>
      </c>
      <c r="L34" s="37">
        <f>L27+L28+L29+L30+L31+L32+L33</f>
        <v/>
      </c>
      <c r="M34" s="37">
        <f>M27+M28+M29+M30+M31+M32+M33</f>
        <v/>
      </c>
      <c r="N34" s="37">
        <f>N27+N28+N29+N30+N31+N32+N33</f>
        <v/>
      </c>
      <c r="O34" s="37">
        <f>O27+O28+O29+O30+O31+O32+O33</f>
        <v/>
      </c>
      <c r="P34" s="37">
        <f>P27+P28+P29+P30+P31+P32+P33</f>
        <v/>
      </c>
      <c r="Q34" s="37">
        <f>Q27+Q28+Q29+Q30+Q31+Q32+Q33</f>
        <v/>
      </c>
      <c r="R34" s="37">
        <f>R27+R28+R29+R30+R31+R32+R33</f>
        <v/>
      </c>
      <c r="S34" s="37">
        <f>S27+S28+S29+S30+S31+S32+S33</f>
        <v/>
      </c>
      <c r="T34" s="37">
        <f>T27+T28+T29+T30+T31+T32+T33</f>
        <v/>
      </c>
      <c r="U34" s="37">
        <f>U27+U28+U29+U30+U31+U32+U33</f>
        <v/>
      </c>
      <c r="V34" s="37">
        <f>V27+V28+V29+V30+V31+V32+V33</f>
        <v/>
      </c>
      <c r="W34" s="37">
        <f>W27+W28+W29+W30+W31+W32+W33</f>
        <v/>
      </c>
      <c r="X34" s="37">
        <f>X27+X28+X29+X30+X31+X32+X33</f>
        <v/>
      </c>
      <c r="Y34" s="37">
        <f>Y27+Y28+Y29+Y30+Y31+Y32+Y33</f>
        <v/>
      </c>
      <c r="Z34" s="37">
        <f>Z27+Z28+Z29+Z30+Z31+Z32+Z33</f>
        <v/>
      </c>
      <c r="AA34" s="37">
        <f>AA27+AA28+AA29+AA30+AA31+AA32+AA33</f>
        <v/>
      </c>
      <c r="AB34" s="37">
        <f>AB27+AB28+AB29+AB30+AB31+AB32+AB33</f>
        <v/>
      </c>
      <c r="AC34" s="37">
        <f>AC27+AC28+AC29+AC30+AC31+AC32+AC33</f>
        <v/>
      </c>
      <c r="AD34" s="37">
        <f>AD27+AD28+AD29+AD30+AD31+AD32+AD33</f>
        <v/>
      </c>
      <c r="AE34" s="37">
        <f>AE27+AE28+AE29+AE30+AE31+AE32+AE33</f>
        <v/>
      </c>
      <c r="AF34" s="37">
        <f>AF27+AF28+AF29+AF30+AF31+AF32+AF33</f>
        <v/>
      </c>
      <c r="AG34" s="37">
        <f>AG27+AG28+AG29+AG30+AG31+AG32+AG33</f>
        <v/>
      </c>
      <c r="AH34" s="37">
        <f>AH27+AH28+AH29+AH30+AH31+AH32+AH33</f>
        <v/>
      </c>
      <c r="AI34" s="37">
        <f>AI27+AI28+AI29+AI30+AI31+AI32+AI33</f>
        <v/>
      </c>
      <c r="AK34" s="37">
        <f>AK27+AK28+AK29+AK30+AK31+AK32+AK33</f>
        <v/>
      </c>
      <c r="AL34" s="37">
        <f>AL27+AL28+AL29+AL30+AL31+AL32+AL33</f>
        <v/>
      </c>
      <c r="AM34" s="37">
        <f>AM27+AM28+AM29+AM30+AM31+AM32+AM33</f>
        <v/>
      </c>
      <c r="AN34" s="37">
        <f>AN27+AN28+AN29+AN30+AN31+AN32+AN33</f>
        <v/>
      </c>
      <c r="AO34" s="37">
        <f>AO27+AO28+AO29+AO30+AO31+AO32+AO33</f>
        <v/>
      </c>
      <c r="AP34" s="37">
        <f>AP27+AP28+AP29+AP30+AP31+AP32+AP33</f>
        <v/>
      </c>
      <c r="AQ34" s="37">
        <f>AQ27+AQ28+AQ29+AQ30+AQ31+AQ32+AQ33</f>
        <v/>
      </c>
      <c r="AR34" s="37">
        <f>AR27+AR28+AR29+AR30+AR31+AR32+AR33</f>
        <v/>
      </c>
      <c r="AS34" s="37">
        <f>AS27+AS28+AS29+AS30+AS31+AS32+AS33</f>
        <v/>
      </c>
      <c r="AT34" s="37">
        <f>AT27+AT28+AT29+AT30+AT31+AT32+AT33</f>
        <v/>
      </c>
    </row>
    <row r="35">
      <c r="D35" s="17" t="inlineStr">
        <is>
          <t>Recon: Total Non-Interest Expense</t>
        </is>
      </c>
      <c r="G35" s="18">
        <f>G34-_reported!G10</f>
        <v/>
      </c>
      <c r="H35" s="18">
        <f>H34-_reported!H10</f>
        <v/>
      </c>
      <c r="I35" s="18">
        <f>I34-_reported!I10</f>
        <v/>
      </c>
      <c r="J35" s="18">
        <f>J34-_reported!J10</f>
        <v/>
      </c>
      <c r="K35" s="18">
        <f>K34-_reported!K10</f>
        <v/>
      </c>
      <c r="L35" s="18">
        <f>L34-_reported!L10</f>
        <v/>
      </c>
      <c r="M35" s="18">
        <f>M34-_reported!M10</f>
        <v/>
      </c>
      <c r="N35" s="18">
        <f>N34-_reported!N10</f>
        <v/>
      </c>
      <c r="O35" s="18">
        <f>O34-_reported!O10</f>
        <v/>
      </c>
      <c r="P35" s="18">
        <f>P34-_reported!P10</f>
        <v/>
      </c>
      <c r="Q35" s="18">
        <f>Q34-_reported!Q10</f>
        <v/>
      </c>
      <c r="R35" s="18">
        <f>R34-_reported!R10</f>
        <v/>
      </c>
      <c r="S35" s="18">
        <f>S34-_reported!S10</f>
        <v/>
      </c>
      <c r="T35" s="18">
        <f>T34-_reported!T10</f>
        <v/>
      </c>
      <c r="U35" s="18">
        <f>U34-_reported!U10</f>
        <v/>
      </c>
      <c r="V35" s="18">
        <f>V34-_reported!V10</f>
        <v/>
      </c>
      <c r="W35" s="18">
        <f>W34-_reported!W10</f>
        <v/>
      </c>
      <c r="X35" s="18">
        <f>X34-_reported!X10</f>
        <v/>
      </c>
      <c r="Y35" s="18">
        <f>Y34-_reported!Y10</f>
        <v/>
      </c>
      <c r="Z35" s="18">
        <f>Z34-_reported!Z10</f>
        <v/>
      </c>
      <c r="AA35" s="18">
        <f>AA34-_reported!AA10</f>
        <v/>
      </c>
      <c r="AK35" s="18">
        <f>AK34-_reported!AK10</f>
        <v/>
      </c>
      <c r="AL35" s="18">
        <f>AL34-_reported!AL10</f>
        <v/>
      </c>
      <c r="AM35" s="18">
        <f>AM34-_reported!AM10</f>
        <v/>
      </c>
      <c r="AN35" s="18">
        <f>AN34-_reported!AN10</f>
        <v/>
      </c>
      <c r="AO35" s="18">
        <f>AO34-_reported!AO10</f>
        <v/>
      </c>
    </row>
    <row r="37">
      <c r="A37" s="1" t="inlineStr">
        <is>
          <t>x</t>
        </is>
      </c>
      <c r="B37" s="2" t="inlineStr">
        <is>
          <t>Pretax Income</t>
        </is>
      </c>
      <c r="G37" s="37">
        <f>G22+G25+G34</f>
        <v/>
      </c>
      <c r="H37" s="37">
        <f>H22+H25+H34</f>
        <v/>
      </c>
      <c r="I37" s="37">
        <f>I22+I25+I34</f>
        <v/>
      </c>
      <c r="J37" s="37">
        <f>J22+J25+J34</f>
        <v/>
      </c>
      <c r="K37" s="37">
        <f>K22+K25+K34</f>
        <v/>
      </c>
      <c r="L37" s="37">
        <f>L22+L25+L34</f>
        <v/>
      </c>
      <c r="M37" s="37">
        <f>M22+M25+M34</f>
        <v/>
      </c>
      <c r="N37" s="37">
        <f>N22+N25+N34</f>
        <v/>
      </c>
      <c r="O37" s="37">
        <f>O22+O25+O34</f>
        <v/>
      </c>
      <c r="P37" s="37">
        <f>P22+P25+P34</f>
        <v/>
      </c>
      <c r="Q37" s="37">
        <f>Q22+Q25+Q34</f>
        <v/>
      </c>
      <c r="R37" s="37">
        <f>R22+R25+R34</f>
        <v/>
      </c>
      <c r="S37" s="37">
        <f>S22+S25+S34</f>
        <v/>
      </c>
      <c r="T37" s="37">
        <f>T22+T25+T34</f>
        <v/>
      </c>
      <c r="U37" s="37">
        <f>U22+U25+U34</f>
        <v/>
      </c>
      <c r="V37" s="37">
        <f>V22+V25+V34</f>
        <v/>
      </c>
      <c r="W37" s="37">
        <f>W22+W25+W34</f>
        <v/>
      </c>
      <c r="X37" s="37">
        <f>X22+X25+X34</f>
        <v/>
      </c>
      <c r="Y37" s="37">
        <f>Y22+Y25+Y34</f>
        <v/>
      </c>
      <c r="Z37" s="37">
        <f>Z22+Z25+Z34</f>
        <v/>
      </c>
      <c r="AA37" s="37">
        <f>AA22+AA25+AA34</f>
        <v/>
      </c>
      <c r="AB37" s="37">
        <f>AB22+AB25+AB34</f>
        <v/>
      </c>
      <c r="AC37" s="37">
        <f>AC22+AC25+AC34</f>
        <v/>
      </c>
      <c r="AD37" s="37">
        <f>AD22+AD25+AD34</f>
        <v/>
      </c>
      <c r="AE37" s="37">
        <f>AE22+AE25+AE34</f>
        <v/>
      </c>
      <c r="AF37" s="37">
        <f>AF22+AF25+AF34</f>
        <v/>
      </c>
      <c r="AG37" s="37">
        <f>AG22+AG25+AG34</f>
        <v/>
      </c>
      <c r="AH37" s="37">
        <f>AH22+AH25+AH34</f>
        <v/>
      </c>
      <c r="AI37" s="37">
        <f>AI22+AI25+AI34</f>
        <v/>
      </c>
      <c r="AK37" s="37">
        <f>AK22+AK25+AK34</f>
        <v/>
      </c>
      <c r="AL37" s="37">
        <f>AL22+AL25+AL34</f>
        <v/>
      </c>
      <c r="AM37" s="37">
        <f>AM22+AM25+AM34</f>
        <v/>
      </c>
      <c r="AN37" s="37">
        <f>AN22+AN25+AN34</f>
        <v/>
      </c>
      <c r="AO37" s="37">
        <f>AO22+AO25+AO34</f>
        <v/>
      </c>
      <c r="AP37" s="37">
        <f>AP22+AP25+AP34</f>
        <v/>
      </c>
      <c r="AQ37" s="37">
        <f>AQ22+AQ25+AQ34</f>
        <v/>
      </c>
      <c r="AR37" s="37">
        <f>AR22+AR25+AR34</f>
        <v/>
      </c>
      <c r="AS37" s="37">
        <f>AS22+AS25+AS34</f>
        <v/>
      </c>
      <c r="AT37" s="37">
        <f>AT22+AT25+AT34</f>
        <v/>
      </c>
    </row>
    <row r="38">
      <c r="D38" s="17" t="inlineStr">
        <is>
          <t>Recon: Pretax</t>
        </is>
      </c>
      <c r="G38" s="18">
        <f>G37-_reported!G11</f>
        <v/>
      </c>
      <c r="H38" s="18">
        <f>H37-_reported!H11</f>
        <v/>
      </c>
      <c r="I38" s="18">
        <f>I37-_reported!I11</f>
        <v/>
      </c>
      <c r="J38" s="18">
        <f>J37-_reported!J11</f>
        <v/>
      </c>
      <c r="K38" s="18">
        <f>K37-_reported!K11</f>
        <v/>
      </c>
      <c r="L38" s="18">
        <f>L37-_reported!L11</f>
        <v/>
      </c>
      <c r="M38" s="18">
        <f>M37-_reported!M11</f>
        <v/>
      </c>
      <c r="N38" s="18">
        <f>N37-_reported!N11</f>
        <v/>
      </c>
      <c r="O38" s="18">
        <f>O37-_reported!O11</f>
        <v/>
      </c>
      <c r="P38" s="18">
        <f>P37-_reported!P11</f>
        <v/>
      </c>
      <c r="Q38" s="18">
        <f>Q37-_reported!Q11</f>
        <v/>
      </c>
      <c r="R38" s="18">
        <f>R37-_reported!R11</f>
        <v/>
      </c>
      <c r="S38" s="18">
        <f>S37-_reported!S11</f>
        <v/>
      </c>
      <c r="T38" s="18">
        <f>T37-_reported!T11</f>
        <v/>
      </c>
      <c r="U38" s="18">
        <f>U37-_reported!U11</f>
        <v/>
      </c>
      <c r="V38" s="18">
        <f>V37-_reported!V11</f>
        <v/>
      </c>
      <c r="W38" s="18">
        <f>W37-_reported!W11</f>
        <v/>
      </c>
      <c r="X38" s="18">
        <f>X37-_reported!X11</f>
        <v/>
      </c>
      <c r="Y38" s="18">
        <f>Y37-_reported!Y11</f>
        <v/>
      </c>
      <c r="Z38" s="18">
        <f>Z37-_reported!Z11</f>
        <v/>
      </c>
      <c r="AA38" s="18">
        <f>AA37-_reported!AA11</f>
        <v/>
      </c>
      <c r="AK38" s="18">
        <f>AK37-_reported!AK11</f>
        <v/>
      </c>
      <c r="AL38" s="18">
        <f>AL37-_reported!AL11</f>
        <v/>
      </c>
      <c r="AM38" s="18">
        <f>AM37-_reported!AM11</f>
        <v/>
      </c>
      <c r="AN38" s="18">
        <f>AN37-_reported!AN11</f>
        <v/>
      </c>
      <c r="AO38" s="18">
        <f>AO37-_reported!AO11</f>
        <v/>
      </c>
    </row>
    <row r="40">
      <c r="C40" s="15" t="inlineStr">
        <is>
          <t>Less: Income tax expense (benefit)</t>
        </is>
      </c>
      <c r="G40" s="35" t="n">
        <v>-1116</v>
      </c>
      <c r="H40" s="35" t="n">
        <v>1182</v>
      </c>
      <c r="I40" s="35" t="n">
        <v>-1259</v>
      </c>
      <c r="J40" s="35" t="n">
        <v>-805</v>
      </c>
      <c r="K40" s="35" t="n">
        <v>-812</v>
      </c>
      <c r="L40" s="35" t="n">
        <v>-645</v>
      </c>
      <c r="M40" s="35" t="n">
        <v>-1219</v>
      </c>
      <c r="N40" s="35" t="n">
        <v>-765</v>
      </c>
      <c r="O40" s="35" t="n">
        <v>-928</v>
      </c>
      <c r="P40" s="35" t="n">
        <v>-626</v>
      </c>
      <c r="Q40" s="35" t="n">
        <v>-293</v>
      </c>
      <c r="R40" s="35" t="n">
        <v>20</v>
      </c>
      <c r="S40" s="35" t="n">
        <v>-588</v>
      </c>
      <c r="T40" s="35" t="n">
        <v>-663</v>
      </c>
      <c r="U40" s="35" t="n">
        <v>-428</v>
      </c>
      <c r="V40" s="35" t="n">
        <v>-443</v>
      </c>
      <c r="W40" s="35" t="n">
        <v>-1637</v>
      </c>
      <c r="X40" s="35" t="n">
        <v>-1498</v>
      </c>
      <c r="Y40" s="35" t="n">
        <v>-2076</v>
      </c>
      <c r="Z40" s="35" t="n">
        <v>-1975</v>
      </c>
      <c r="AA40" s="35" t="n">
        <v>-1820</v>
      </c>
      <c r="AB40" s="36">
        <f>-0.2*AB37</f>
        <v/>
      </c>
      <c r="AC40" s="36">
        <f>-0.2*AC37</f>
        <v/>
      </c>
      <c r="AD40" s="36">
        <f>-0.2*AD37</f>
        <v/>
      </c>
      <c r="AE40" s="36">
        <f>-0.2*AE37</f>
        <v/>
      </c>
      <c r="AF40" s="36">
        <f>-0.2*AF37</f>
        <v/>
      </c>
      <c r="AG40" s="36">
        <f>-0.2*AG37</f>
        <v/>
      </c>
      <c r="AH40" s="36">
        <f>-0.2*AH37</f>
        <v/>
      </c>
      <c r="AI40" s="36">
        <f>-0.2*AI37</f>
        <v/>
      </c>
      <c r="AK40" s="35" t="n">
        <v>-1998</v>
      </c>
      <c r="AL40" s="35" t="n">
        <v>-3441</v>
      </c>
      <c r="AM40" s="35" t="n">
        <v>-1827</v>
      </c>
      <c r="AN40" s="35" t="n">
        <v>-2122</v>
      </c>
      <c r="AO40" s="35" t="n">
        <v>-7186</v>
      </c>
      <c r="AP40" s="36">
        <f>AA40+AB40+AC40+AD40</f>
        <v/>
      </c>
      <c r="AQ40" s="36">
        <f>AE40+AF40+AG40+AH40</f>
        <v/>
      </c>
      <c r="AR40" s="36">
        <f>-0.2*AR37</f>
        <v/>
      </c>
      <c r="AS40" s="36">
        <f>-0.2*AS37</f>
        <v/>
      </c>
      <c r="AT40" s="36">
        <f>-0.2*AT37</f>
        <v/>
      </c>
    </row>
    <row r="42">
      <c r="A42" s="1" t="inlineStr">
        <is>
          <t>x</t>
        </is>
      </c>
      <c r="B42" s="2" t="inlineStr">
        <is>
          <t>Net Income</t>
        </is>
      </c>
      <c r="G42" s="37">
        <f>G37+G40</f>
        <v/>
      </c>
      <c r="H42" s="37">
        <f>H37+H40</f>
        <v/>
      </c>
      <c r="I42" s="37">
        <f>I37+I40</f>
        <v/>
      </c>
      <c r="J42" s="37">
        <f>J37+J40</f>
        <v/>
      </c>
      <c r="K42" s="37">
        <f>K37+K40</f>
        <v/>
      </c>
      <c r="L42" s="37">
        <f>L37+L40</f>
        <v/>
      </c>
      <c r="M42" s="37">
        <f>M37+M40</f>
        <v/>
      </c>
      <c r="N42" s="37">
        <f>N37+N40</f>
        <v/>
      </c>
      <c r="O42" s="37">
        <f>O37+O40</f>
        <v/>
      </c>
      <c r="P42" s="37">
        <f>P37+P40</f>
        <v/>
      </c>
      <c r="Q42" s="37">
        <f>Q37+Q40</f>
        <v/>
      </c>
      <c r="R42" s="37">
        <f>R37+R40</f>
        <v/>
      </c>
      <c r="S42" s="37">
        <f>S37+S40</f>
        <v/>
      </c>
      <c r="T42" s="37">
        <f>T37+T40</f>
        <v/>
      </c>
      <c r="U42" s="37">
        <f>U37+U40</f>
        <v/>
      </c>
      <c r="V42" s="37">
        <f>V37+V40</f>
        <v/>
      </c>
      <c r="W42" s="37">
        <f>W37+W40</f>
        <v/>
      </c>
      <c r="X42" s="37">
        <f>X37+X40</f>
        <v/>
      </c>
      <c r="Y42" s="37">
        <f>Y37+Y40</f>
        <v/>
      </c>
      <c r="Z42" s="37">
        <f>Z37+Z40</f>
        <v/>
      </c>
      <c r="AA42" s="37">
        <f>AA37+AA40</f>
        <v/>
      </c>
      <c r="AB42" s="37">
        <f>AB37+AB40</f>
        <v/>
      </c>
      <c r="AC42" s="37">
        <f>AC37+AC40</f>
        <v/>
      </c>
      <c r="AD42" s="37">
        <f>AD37+AD40</f>
        <v/>
      </c>
      <c r="AE42" s="37">
        <f>AE37+AE40</f>
        <v/>
      </c>
      <c r="AF42" s="37">
        <f>AF37+AF40</f>
        <v/>
      </c>
      <c r="AG42" s="37">
        <f>AG37+AG40</f>
        <v/>
      </c>
      <c r="AH42" s="37">
        <f>AH37+AH40</f>
        <v/>
      </c>
      <c r="AI42" s="37">
        <f>AI37+AI40</f>
        <v/>
      </c>
      <c r="AK42" s="37">
        <f>AK37+AK40</f>
        <v/>
      </c>
      <c r="AL42" s="37">
        <f>AL37+AL40</f>
        <v/>
      </c>
      <c r="AM42" s="37">
        <f>AM37+AM40</f>
        <v/>
      </c>
      <c r="AN42" s="37">
        <f>AN37+AN40</f>
        <v/>
      </c>
      <c r="AO42" s="37">
        <f>AO37+AO40</f>
        <v/>
      </c>
      <c r="AP42" s="37">
        <f>AP37+AP40</f>
        <v/>
      </c>
      <c r="AQ42" s="37">
        <f>AQ37+AQ40</f>
        <v/>
      </c>
      <c r="AR42" s="37">
        <f>AR37+AR40</f>
        <v/>
      </c>
      <c r="AS42" s="37">
        <f>AS37+AS40</f>
        <v/>
      </c>
      <c r="AT42" s="37">
        <f>AT37+AT40</f>
        <v/>
      </c>
    </row>
    <row r="43">
      <c r="D43" s="17" t="inlineStr">
        <is>
          <t>Recon: Net Income</t>
        </is>
      </c>
      <c r="G43" s="18">
        <f>G42-_reported!G12</f>
        <v/>
      </c>
      <c r="H43" s="18">
        <f>H42-_reported!H12</f>
        <v/>
      </c>
      <c r="I43" s="18">
        <f>I42-_reported!I12</f>
        <v/>
      </c>
      <c r="J43" s="18">
        <f>J42-_reported!J12</f>
        <v/>
      </c>
      <c r="K43" s="18">
        <f>K42-_reported!K12</f>
        <v/>
      </c>
      <c r="L43" s="18">
        <f>L42-_reported!L12</f>
        <v/>
      </c>
      <c r="M43" s="18">
        <f>M42-_reported!M12</f>
        <v/>
      </c>
      <c r="N43" s="18">
        <f>N42-_reported!N12</f>
        <v/>
      </c>
      <c r="O43" s="18">
        <f>O42-_reported!O12</f>
        <v/>
      </c>
      <c r="P43" s="18">
        <f>P42-_reported!P12</f>
        <v/>
      </c>
      <c r="Q43" s="18">
        <f>Q42-_reported!Q12</f>
        <v/>
      </c>
      <c r="R43" s="18">
        <f>R42-_reported!R12</f>
        <v/>
      </c>
      <c r="S43" s="18">
        <f>S42-_reported!S12</f>
        <v/>
      </c>
      <c r="T43" s="18">
        <f>T42-_reported!T12</f>
        <v/>
      </c>
      <c r="U43" s="18">
        <f>U42-_reported!U12</f>
        <v/>
      </c>
      <c r="V43" s="18">
        <f>V42-_reported!V12</f>
        <v/>
      </c>
      <c r="W43" s="18">
        <f>W42-_reported!W12</f>
        <v/>
      </c>
      <c r="X43" s="18">
        <f>X42-_reported!X12</f>
        <v/>
      </c>
      <c r="Y43" s="18">
        <f>Y42-_reported!Y12</f>
        <v/>
      </c>
      <c r="Z43" s="18">
        <f>Z42-_reported!Z12</f>
        <v/>
      </c>
      <c r="AA43" s="18">
        <f>AA42-_reported!AA12</f>
        <v/>
      </c>
      <c r="AK43" s="18">
        <f>AK42-_reported!AK12</f>
        <v/>
      </c>
      <c r="AL43" s="18">
        <f>AL42-_reported!AL12</f>
        <v/>
      </c>
      <c r="AM43" s="18">
        <f>AM42-_reported!AM12</f>
        <v/>
      </c>
      <c r="AN43" s="18">
        <f>AN42-_reported!AN12</f>
        <v/>
      </c>
      <c r="AO43" s="18">
        <f>AO42-_reported!AO12</f>
        <v/>
      </c>
    </row>
    <row r="45">
      <c r="C45" s="15" t="inlineStr">
        <is>
          <t>Less: Preferred stock dividends</t>
        </is>
      </c>
      <c r="G45" s="35" t="n">
        <v>-490</v>
      </c>
      <c r="H45" s="35" t="n">
        <v>-260</v>
      </c>
      <c r="I45" s="35" t="n">
        <v>-431</v>
      </c>
      <c r="J45" s="35" t="n">
        <v>-240</v>
      </c>
      <c r="K45" s="35" t="n">
        <v>-467</v>
      </c>
      <c r="L45" s="35" t="n">
        <v>-315</v>
      </c>
      <c r="M45" s="35" t="n">
        <v>-503</v>
      </c>
      <c r="N45" s="35" t="n">
        <v>-228</v>
      </c>
      <c r="O45" s="35" t="n">
        <v>-505</v>
      </c>
      <c r="P45" s="35" t="n">
        <v>-306</v>
      </c>
      <c r="Q45" s="35" t="n">
        <v>-532</v>
      </c>
      <c r="R45" s="35" t="n">
        <v>-306</v>
      </c>
      <c r="S45" s="35" t="n">
        <v>-532</v>
      </c>
      <c r="T45" s="35" t="n">
        <v>-315</v>
      </c>
      <c r="U45" s="35" t="n">
        <v>-516</v>
      </c>
      <c r="V45" s="35" t="n">
        <v>-266</v>
      </c>
      <c r="W45" s="35" t="n">
        <v>-406</v>
      </c>
      <c r="X45" s="35" t="n">
        <v>-291</v>
      </c>
      <c r="Y45" s="35" t="n">
        <v>-429</v>
      </c>
      <c r="Z45" s="35" t="n">
        <v>-328</v>
      </c>
      <c r="AA45" s="35" t="n">
        <v>-429</v>
      </c>
      <c r="AB45" s="35" t="n">
        <v>-429</v>
      </c>
      <c r="AC45" s="35" t="n">
        <v>-429</v>
      </c>
      <c r="AD45" s="35" t="n">
        <v>-429</v>
      </c>
      <c r="AE45" s="35" t="n">
        <v>-429</v>
      </c>
      <c r="AF45" s="35" t="n">
        <v>-429</v>
      </c>
      <c r="AG45" s="35" t="n">
        <v>-429</v>
      </c>
      <c r="AH45" s="35" t="n">
        <v>-429</v>
      </c>
      <c r="AI45" s="35" t="n">
        <v>-429</v>
      </c>
      <c r="AK45" s="35" t="n">
        <v>-1421</v>
      </c>
      <c r="AL45" s="35" t="n">
        <v>-1513</v>
      </c>
      <c r="AM45" s="35" t="n">
        <v>-1649</v>
      </c>
      <c r="AN45" s="35" t="n">
        <v>-1629</v>
      </c>
      <c r="AO45" s="35" t="n">
        <v>-1454</v>
      </c>
      <c r="AP45" s="36">
        <f>AA45+AB45+AC45+AD45</f>
        <v/>
      </c>
      <c r="AQ45" s="36">
        <f>AE45+AF45+AG45+AH45</f>
        <v/>
      </c>
      <c r="AR45" s="36">
        <f>AQ45*(1+0.0)</f>
        <v/>
      </c>
      <c r="AS45" s="36">
        <f>AR45*(1+0.0)</f>
        <v/>
      </c>
      <c r="AT45" s="36">
        <f>AS45*(1+0.0)</f>
        <v/>
      </c>
    </row>
    <row r="46">
      <c r="B46" s="2" t="inlineStr">
        <is>
          <t>Net Income Available to Common</t>
        </is>
      </c>
      <c r="G46" s="37">
        <f>G42+G45</f>
        <v/>
      </c>
      <c r="H46" s="37">
        <f>H42+H45</f>
        <v/>
      </c>
      <c r="I46" s="37">
        <f>I42+I45</f>
        <v/>
      </c>
      <c r="J46" s="37">
        <f>J42+J45</f>
        <v/>
      </c>
      <c r="K46" s="37">
        <f>K42+K45</f>
        <v/>
      </c>
      <c r="L46" s="37">
        <f>L42+L45</f>
        <v/>
      </c>
      <c r="M46" s="37">
        <f>M42+M45</f>
        <v/>
      </c>
      <c r="N46" s="37">
        <f>N42+N45</f>
        <v/>
      </c>
      <c r="O46" s="37">
        <f>O42+O45</f>
        <v/>
      </c>
      <c r="P46" s="37">
        <f>P42+P45</f>
        <v/>
      </c>
      <c r="Q46" s="37">
        <f>Q42+Q45</f>
        <v/>
      </c>
      <c r="R46" s="37">
        <f>R42+R45</f>
        <v/>
      </c>
      <c r="S46" s="37">
        <f>S42+S45</f>
        <v/>
      </c>
      <c r="T46" s="37">
        <f>T42+T45</f>
        <v/>
      </c>
      <c r="U46" s="37">
        <f>U42+U45</f>
        <v/>
      </c>
      <c r="V46" s="37">
        <f>V42+V45</f>
        <v/>
      </c>
      <c r="W46" s="37">
        <f>W42+W45</f>
        <v/>
      </c>
      <c r="X46" s="37">
        <f>X42+X45</f>
        <v/>
      </c>
      <c r="Y46" s="37">
        <f>Y42+Y45</f>
        <v/>
      </c>
      <c r="Z46" s="37">
        <f>Z42+Z45</f>
        <v/>
      </c>
      <c r="AA46" s="37">
        <f>AA42+AA45</f>
        <v/>
      </c>
      <c r="AB46" s="37">
        <f>AB42+AB45</f>
        <v/>
      </c>
      <c r="AC46" s="37">
        <f>AC42+AC45</f>
        <v/>
      </c>
      <c r="AD46" s="37">
        <f>AD42+AD45</f>
        <v/>
      </c>
      <c r="AE46" s="37">
        <f>AE42+AE45</f>
        <v/>
      </c>
      <c r="AF46" s="37">
        <f>AF42+AF45</f>
        <v/>
      </c>
      <c r="AG46" s="37">
        <f>AG42+AG45</f>
        <v/>
      </c>
      <c r="AH46" s="37">
        <f>AH42+AH45</f>
        <v/>
      </c>
      <c r="AI46" s="37">
        <f>AI42+AI45</f>
        <v/>
      </c>
      <c r="AK46" s="37">
        <f>AK42+AK45</f>
        <v/>
      </c>
      <c r="AL46" s="37">
        <f>AL42+AL45</f>
        <v/>
      </c>
      <c r="AM46" s="37">
        <f>AM42+AM45</f>
        <v/>
      </c>
      <c r="AN46" s="37">
        <f>AN42+AN45</f>
        <v/>
      </c>
      <c r="AO46" s="37">
        <f>AO42+AO45</f>
        <v/>
      </c>
      <c r="AP46" s="37">
        <f>AP42+AP45</f>
        <v/>
      </c>
      <c r="AQ46" s="37">
        <f>AQ42+AQ45</f>
        <v/>
      </c>
      <c r="AR46" s="37">
        <f>AR42+AR45</f>
        <v/>
      </c>
      <c r="AS46" s="37">
        <f>AS42+AS45</f>
        <v/>
      </c>
      <c r="AT46" s="37">
        <f>AT42+AT45</f>
        <v/>
      </c>
    </row>
    <row r="48">
      <c r="B48" s="15" t="inlineStr">
        <is>
          <t>EPS basic</t>
        </is>
      </c>
      <c r="G48" s="38" t="n">
        <v>0.87</v>
      </c>
      <c r="H48" s="38" t="n">
        <v>1.04</v>
      </c>
      <c r="I48" s="38" t="n">
        <v>0.86</v>
      </c>
      <c r="J48" s="38" t="n">
        <v>0.82</v>
      </c>
      <c r="K48" s="38" t="n">
        <v>0.8100000000000001</v>
      </c>
      <c r="L48" s="38" t="n">
        <v>0.73</v>
      </c>
      <c r="M48" s="38" t="n">
        <v>0.8100000000000001</v>
      </c>
      <c r="N48" s="38" t="n">
        <v>0.85</v>
      </c>
      <c r="O48" s="38" t="n">
        <v>0.95</v>
      </c>
      <c r="P48" s="38" t="n">
        <v>0.88</v>
      </c>
      <c r="Q48" s="38" t="n">
        <v>0.91</v>
      </c>
      <c r="R48" s="38" t="n">
        <v>0.36</v>
      </c>
      <c r="S48" s="38" t="n">
        <v>0.77</v>
      </c>
      <c r="T48" s="38" t="n">
        <v>0.83</v>
      </c>
      <c r="U48" s="38" t="n">
        <v>0.82</v>
      </c>
      <c r="V48" s="38" t="n">
        <v>0.83</v>
      </c>
      <c r="W48" s="38" t="n">
        <v>0.91</v>
      </c>
      <c r="X48" s="38" t="n">
        <v>0.91</v>
      </c>
      <c r="Y48" s="38" t="n">
        <v>1.06</v>
      </c>
      <c r="Z48" s="38" t="n">
        <v>0.99</v>
      </c>
      <c r="AA48" s="38" t="n">
        <v>1.12</v>
      </c>
      <c r="AB48" s="39">
        <f>AB46/AB50</f>
        <v/>
      </c>
      <c r="AC48" s="39">
        <f>AC46/AC50</f>
        <v/>
      </c>
      <c r="AD48" s="39">
        <f>AD46/AD50</f>
        <v/>
      </c>
      <c r="AE48" s="39">
        <f>AE46/AE50</f>
        <v/>
      </c>
      <c r="AF48" s="39">
        <f>AF46/AF50</f>
        <v/>
      </c>
      <c r="AG48" s="39">
        <f>AG46/AG50</f>
        <v/>
      </c>
      <c r="AH48" s="39">
        <f>AH46/AH50</f>
        <v/>
      </c>
      <c r="AI48" s="39">
        <f>AI46/AI50</f>
        <v/>
      </c>
      <c r="AK48" s="38" t="n">
        <v>3.6</v>
      </c>
      <c r="AL48" s="38" t="n">
        <v>3.21</v>
      </c>
      <c r="AM48" s="38" t="n">
        <v>3.1</v>
      </c>
      <c r="AN48" s="38" t="n">
        <v>3.25</v>
      </c>
      <c r="AO48" s="38" t="n">
        <v>3.86</v>
      </c>
      <c r="AP48" s="39">
        <f>AP46/AP50</f>
        <v/>
      </c>
      <c r="AQ48" s="39">
        <f>AQ46/AQ50</f>
        <v/>
      </c>
      <c r="AR48" s="39">
        <f>AR46/AR50</f>
        <v/>
      </c>
      <c r="AS48" s="39">
        <f>AS46/AS50</f>
        <v/>
      </c>
      <c r="AT48" s="39">
        <f>AT46/AT50</f>
        <v/>
      </c>
    </row>
    <row r="49">
      <c r="B49" s="15" t="inlineStr">
        <is>
          <t>EPS diluted</t>
        </is>
      </c>
      <c r="G49" s="38" t="n">
        <v>0.86</v>
      </c>
      <c r="H49" s="38" t="n">
        <v>1.03</v>
      </c>
      <c r="I49" s="38" t="n">
        <v>0.85</v>
      </c>
      <c r="J49" s="38" t="n">
        <v>0.82</v>
      </c>
      <c r="K49" s="38" t="n">
        <v>0.8</v>
      </c>
      <c r="L49" s="38" t="n">
        <v>0.73</v>
      </c>
      <c r="M49" s="38" t="n">
        <v>0.8100000000000001</v>
      </c>
      <c r="N49" s="38" t="n">
        <v>0.85</v>
      </c>
      <c r="O49" s="38" t="n">
        <v>0.9399999999999999</v>
      </c>
      <c r="P49" s="38" t="n">
        <v>0.88</v>
      </c>
      <c r="Q49" s="38" t="n">
        <v>0.9</v>
      </c>
      <c r="R49" s="38" t="n">
        <v>0.35</v>
      </c>
      <c r="S49" s="38" t="n">
        <v>0.76</v>
      </c>
      <c r="T49" s="38" t="n">
        <v>0.83</v>
      </c>
      <c r="U49" s="38" t="n">
        <v>0.8100000000000001</v>
      </c>
      <c r="V49" s="38" t="n">
        <v>0.82</v>
      </c>
      <c r="W49" s="38" t="n">
        <v>0.89</v>
      </c>
      <c r="X49" s="38" t="n">
        <v>0.9</v>
      </c>
      <c r="Y49" s="38" t="n">
        <v>1.04</v>
      </c>
      <c r="Z49" s="38" t="n">
        <v>0.98</v>
      </c>
      <c r="AA49" s="38" t="n">
        <v>1.11</v>
      </c>
      <c r="AB49" s="39">
        <f>AB46/AB51</f>
        <v/>
      </c>
      <c r="AC49" s="39">
        <f>AC46/AC51</f>
        <v/>
      </c>
      <c r="AD49" s="39">
        <f>AD46/AD51</f>
        <v/>
      </c>
      <c r="AE49" s="39">
        <f>AE46/AE51</f>
        <v/>
      </c>
      <c r="AF49" s="39">
        <f>AF46/AF51</f>
        <v/>
      </c>
      <c r="AG49" s="39">
        <f>AG46/AG51</f>
        <v/>
      </c>
      <c r="AH49" s="39">
        <f>AH46/AH51</f>
        <v/>
      </c>
      <c r="AI49" s="39">
        <f>AI46/AI51</f>
        <v/>
      </c>
      <c r="AK49" s="38" t="n">
        <v>3.57</v>
      </c>
      <c r="AL49" s="38" t="n">
        <v>3.19</v>
      </c>
      <c r="AM49" s="38" t="n">
        <v>3.08</v>
      </c>
      <c r="AN49" s="38" t="n">
        <v>3.21</v>
      </c>
      <c r="AO49" s="38" t="n">
        <v>3.81</v>
      </c>
      <c r="AP49" s="39">
        <f>AP46/AP51</f>
        <v/>
      </c>
      <c r="AQ49" s="39">
        <f>AQ46/AQ51</f>
        <v/>
      </c>
      <c r="AR49" s="39">
        <f>AR46/AR51</f>
        <v/>
      </c>
      <c r="AS49" s="39">
        <f>AS46/AS51</f>
        <v/>
      </c>
      <c r="AT49" s="39">
        <f>AT46/AT51</f>
        <v/>
      </c>
    </row>
    <row r="50">
      <c r="B50" s="15" t="inlineStr">
        <is>
          <t>Basic shares</t>
        </is>
      </c>
      <c r="G50" s="40" t="n">
        <v>8700.1</v>
      </c>
      <c r="H50" s="40" t="n">
        <v>8620.799999999999</v>
      </c>
      <c r="I50" s="40" t="n">
        <v>8430.700000000001</v>
      </c>
      <c r="J50" s="40" t="n">
        <v>8226.5</v>
      </c>
      <c r="K50" s="40" t="n">
        <v>8136.8</v>
      </c>
      <c r="L50" s="40" t="n">
        <v>8121.6</v>
      </c>
      <c r="M50" s="40" t="n">
        <v>8107.7</v>
      </c>
      <c r="N50" s="40" t="n">
        <v>8088.3</v>
      </c>
      <c r="O50" s="40" t="n">
        <v>8065.9</v>
      </c>
      <c r="P50" s="40" t="n">
        <v>8040.9</v>
      </c>
      <c r="Q50" s="40" t="n">
        <v>8017.1</v>
      </c>
      <c r="R50" s="40" t="n">
        <v>7990.9</v>
      </c>
      <c r="S50" s="40" t="n">
        <v>7968.2</v>
      </c>
      <c r="T50" s="40" t="n">
        <v>7897.9</v>
      </c>
      <c r="U50" s="40" t="n">
        <v>7818</v>
      </c>
      <c r="V50" s="40" t="n">
        <v>7738.4</v>
      </c>
      <c r="W50" s="40" t="n">
        <v>7677.9</v>
      </c>
      <c r="X50" s="40" t="n">
        <v>7581.2</v>
      </c>
      <c r="Y50" s="40" t="n">
        <v>7466</v>
      </c>
      <c r="Z50" s="40" t="n">
        <v>7364.9</v>
      </c>
      <c r="AA50" s="40" t="n">
        <v>7256.1</v>
      </c>
      <c r="AB50" s="40" t="n">
        <v>7186.1</v>
      </c>
      <c r="AC50" s="40" t="n">
        <v>7116.1</v>
      </c>
      <c r="AD50" s="40" t="n">
        <v>7046.1</v>
      </c>
      <c r="AE50" s="40" t="n">
        <v>6976.1</v>
      </c>
      <c r="AF50" s="40" t="n">
        <v>6906.1</v>
      </c>
      <c r="AG50" s="40" t="n">
        <v>6836.1</v>
      </c>
      <c r="AH50" s="40" t="n">
        <v>6766.1</v>
      </c>
      <c r="AI50" s="40" t="n">
        <v>6696.1</v>
      </c>
      <c r="AK50" s="40" t="n">
        <v>8493.299999999999</v>
      </c>
      <c r="AL50" s="40" t="n">
        <v>8113.7</v>
      </c>
      <c r="AM50" s="40" t="n">
        <v>8028.6</v>
      </c>
      <c r="AN50" s="40" t="n">
        <v>7855.5</v>
      </c>
      <c r="AO50" s="40" t="n">
        <v>7521.9</v>
      </c>
      <c r="AP50" s="41">
        <f>AD50</f>
        <v/>
      </c>
      <c r="AQ50" s="41">
        <f>AH50</f>
        <v/>
      </c>
      <c r="AR50" s="41">
        <f>AQ50*(1+-0.01)</f>
        <v/>
      </c>
      <c r="AS50" s="41">
        <f>AR50*(1+-0.01)</f>
        <v/>
      </c>
      <c r="AT50" s="41">
        <f>AS50*(1+-0.01)</f>
        <v/>
      </c>
    </row>
    <row r="51">
      <c r="B51" s="15" t="inlineStr">
        <is>
          <t>Diluted shares</t>
        </is>
      </c>
      <c r="G51" s="40" t="n">
        <v>8755.6</v>
      </c>
      <c r="H51" s="40" t="n">
        <v>8735.5</v>
      </c>
      <c r="I51" s="40" t="n">
        <v>8492.799999999999</v>
      </c>
      <c r="J51" s="40" t="n">
        <v>8304.700000000001</v>
      </c>
      <c r="K51" s="40" t="n">
        <v>8202.1</v>
      </c>
      <c r="L51" s="40" t="n">
        <v>8163.1</v>
      </c>
      <c r="M51" s="40" t="n">
        <v>8160.8</v>
      </c>
      <c r="N51" s="40" t="n">
        <v>8155.7</v>
      </c>
      <c r="O51" s="40" t="n">
        <v>8182.3</v>
      </c>
      <c r="P51" s="40" t="n">
        <v>8080.7</v>
      </c>
      <c r="Q51" s="40" t="n">
        <v>8075.9</v>
      </c>
      <c r="R51" s="40" t="n">
        <v>8062.5</v>
      </c>
      <c r="S51" s="40" t="n">
        <v>8031.4</v>
      </c>
      <c r="T51" s="40" t="n">
        <v>7960.9</v>
      </c>
      <c r="U51" s="40" t="n">
        <v>7902.1</v>
      </c>
      <c r="V51" s="40" t="n">
        <v>7843.7</v>
      </c>
      <c r="W51" s="40" t="n">
        <v>7770.8</v>
      </c>
      <c r="X51" s="40" t="n">
        <v>7651.6</v>
      </c>
      <c r="Y51" s="40" t="n">
        <v>7627.1</v>
      </c>
      <c r="Z51" s="40" t="n">
        <v>7546.9</v>
      </c>
      <c r="AA51" s="40" t="n">
        <v>7417.5</v>
      </c>
      <c r="AB51" s="40" t="n">
        <v>7347.5</v>
      </c>
      <c r="AC51" s="40" t="n">
        <v>7277.5</v>
      </c>
      <c r="AD51" s="40" t="n">
        <v>7207.5</v>
      </c>
      <c r="AE51" s="40" t="n">
        <v>7137.5</v>
      </c>
      <c r="AF51" s="40" t="n">
        <v>7067.5</v>
      </c>
      <c r="AG51" s="40" t="n">
        <v>6997.5</v>
      </c>
      <c r="AH51" s="40" t="n">
        <v>6927.5</v>
      </c>
      <c r="AI51" s="40" t="n">
        <v>6857.5</v>
      </c>
      <c r="AK51" s="40" t="n">
        <v>8558.4</v>
      </c>
      <c r="AL51" s="40" t="n">
        <v>8167.5</v>
      </c>
      <c r="AM51" s="40" t="n">
        <v>8080.5</v>
      </c>
      <c r="AN51" s="40" t="n">
        <v>7935.8</v>
      </c>
      <c r="AO51" s="40" t="n">
        <v>7680.9</v>
      </c>
      <c r="AP51" s="41">
        <f>AD51</f>
        <v/>
      </c>
      <c r="AQ51" s="41">
        <f>AH51</f>
        <v/>
      </c>
      <c r="AR51" s="41">
        <f>AQ51*(1+-0.01)</f>
        <v/>
      </c>
      <c r="AS51" s="41">
        <f>AR51*(1+-0.01)</f>
        <v/>
      </c>
      <c r="AT51" s="41">
        <f>AS51*(1+-0.01)</f>
        <v/>
      </c>
    </row>
    <row r="52">
      <c r="B52" s="15" t="inlineStr">
        <is>
          <t>Common dividends per share</t>
        </is>
      </c>
      <c r="G52" s="38" t="n">
        <v>0.18</v>
      </c>
      <c r="H52" s="38" t="n">
        <v>0.18</v>
      </c>
      <c r="I52" s="38" t="n">
        <v>0.21</v>
      </c>
      <c r="J52" s="38" t="n">
        <v>0.21</v>
      </c>
      <c r="K52" s="38" t="n">
        <v>0.21</v>
      </c>
      <c r="L52" s="38" t="n">
        <v>0.21</v>
      </c>
      <c r="M52" s="38" t="n">
        <v>0.22</v>
      </c>
      <c r="N52" s="38" t="n">
        <v>0.22</v>
      </c>
      <c r="O52" s="38" t="n">
        <v>0.22</v>
      </c>
      <c r="P52" s="38" t="n">
        <v>0.22</v>
      </c>
      <c r="Q52" s="38" t="n">
        <v>0.24</v>
      </c>
      <c r="R52" s="38" t="n">
        <v>0.24</v>
      </c>
      <c r="S52" s="38" t="n">
        <v>0.24</v>
      </c>
      <c r="T52" s="38" t="n">
        <v>0.24</v>
      </c>
      <c r="U52" s="38" t="n">
        <v>0.26</v>
      </c>
      <c r="V52" s="38" t="n">
        <v>0.26</v>
      </c>
      <c r="W52" s="38" t="n">
        <v>0.26</v>
      </c>
      <c r="X52" s="38" t="n">
        <v>0.26</v>
      </c>
      <c r="Y52" s="38" t="n">
        <v>0.28</v>
      </c>
      <c r="Z52" s="38" t="n">
        <v>0.28</v>
      </c>
      <c r="AA52" s="38" t="n">
        <v>0.28</v>
      </c>
      <c r="AB52" s="38" t="n">
        <v>0.28</v>
      </c>
      <c r="AC52" s="38" t="n">
        <v>0.28</v>
      </c>
      <c r="AD52" s="38" t="n">
        <v>0.3</v>
      </c>
      <c r="AE52" s="38" t="n">
        <v>0.3</v>
      </c>
      <c r="AF52" s="38" t="n">
        <v>0.3</v>
      </c>
      <c r="AG52" s="38" t="n">
        <v>0.32</v>
      </c>
      <c r="AH52" s="38" t="n">
        <v>0.32</v>
      </c>
      <c r="AI52" s="38" t="n">
        <v>0.32</v>
      </c>
      <c r="AK52" s="38" t="n">
        <v>0.78</v>
      </c>
      <c r="AL52" s="38" t="n">
        <v>0.86</v>
      </c>
      <c r="AM52" s="38" t="n">
        <v>0.92</v>
      </c>
      <c r="AN52" s="38" t="n">
        <v>1</v>
      </c>
      <c r="AO52" s="38" t="n">
        <v>1.08</v>
      </c>
      <c r="AP52" s="39">
        <f>AA52+AB52+AC52+AD52</f>
        <v/>
      </c>
      <c r="AQ52" s="39">
        <f>AE52+AF52+AG52+AH52</f>
        <v/>
      </c>
      <c r="AR52" s="39">
        <f>AQ52*(1+0.06)</f>
        <v/>
      </c>
      <c r="AS52" s="39">
        <f>AR52*(1+0.06)</f>
        <v/>
      </c>
      <c r="AT52" s="39">
        <f>AS52*(1+0.06)</f>
        <v/>
      </c>
    </row>
    <row r="54">
      <c r="B54" s="13" t="inlineStr">
        <is>
          <t>Ratios &amp; Assumptions</t>
        </is>
      </c>
      <c r="C54" s="13" t="n"/>
      <c r="D54" s="13" t="n"/>
      <c r="E54" s="13" t="n"/>
      <c r="F54" s="13" t="n"/>
      <c r="G54" s="13" t="n"/>
      <c r="H54" s="13" t="n"/>
      <c r="I54" s="13" t="n"/>
      <c r="J54" s="13" t="n"/>
      <c r="K54" s="13" t="n"/>
      <c r="L54" s="13" t="n"/>
      <c r="M54" s="13" t="n"/>
      <c r="N54" s="13" t="n"/>
      <c r="O54" s="13" t="n"/>
      <c r="P54" s="13" t="n"/>
      <c r="Q54" s="13" t="n"/>
      <c r="R54" s="13" t="n"/>
      <c r="S54" s="13" t="n"/>
      <c r="T54" s="13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K54" s="13" t="n"/>
      <c r="AL54" s="13" t="n"/>
      <c r="AM54" s="13" t="n"/>
      <c r="AN54" s="13" t="n"/>
      <c r="AO54" s="13" t="n"/>
      <c r="AP54" s="13" t="n"/>
      <c r="AQ54" s="13" t="n"/>
      <c r="AR54" s="13" t="n"/>
      <c r="AS54" s="13" t="n"/>
      <c r="AT54" s="13" t="n"/>
    </row>
    <row r="56">
      <c r="D56" s="8" t="inlineStr">
        <is>
          <t>Total Net Revenue Growth (Y/Y)</t>
        </is>
      </c>
      <c r="G56" s="42">
        <f>""</f>
        <v/>
      </c>
      <c r="H56" s="42">
        <f>""</f>
        <v/>
      </c>
      <c r="I56" s="42">
        <f>""</f>
        <v/>
      </c>
      <c r="J56" s="42">
        <f>""</f>
        <v/>
      </c>
      <c r="K56" s="42">
        <f>IFERROR(K22/G22-1,"")</f>
        <v/>
      </c>
      <c r="L56" s="42">
        <f>IFERROR(L22/H22-1,"")</f>
        <v/>
      </c>
      <c r="M56" s="42">
        <f>IFERROR(M22/I22-1,"")</f>
        <v/>
      </c>
      <c r="N56" s="42">
        <f>IFERROR(N22/J22-1,"")</f>
        <v/>
      </c>
      <c r="O56" s="42">
        <f>IFERROR(O22/K22-1,"")</f>
        <v/>
      </c>
      <c r="P56" s="42">
        <f>IFERROR(P22/L22-1,"")</f>
        <v/>
      </c>
      <c r="Q56" s="42">
        <f>IFERROR(Q22/M22-1,"")</f>
        <v/>
      </c>
      <c r="R56" s="42">
        <f>IFERROR(R22/N22-1,"")</f>
        <v/>
      </c>
      <c r="S56" s="42">
        <f>IFERROR(S22/O22-1,"")</f>
        <v/>
      </c>
      <c r="T56" s="42">
        <f>IFERROR(T22/P22-1,"")</f>
        <v/>
      </c>
      <c r="U56" s="42">
        <f>IFERROR(U22/Q22-1,"")</f>
        <v/>
      </c>
      <c r="V56" s="42">
        <f>IFERROR(V22/R22-1,"")</f>
        <v/>
      </c>
      <c r="W56" s="42">
        <f>IFERROR(W22/S22-1,"")</f>
        <v/>
      </c>
      <c r="X56" s="42">
        <f>IFERROR(X22/T22-1,"")</f>
        <v/>
      </c>
      <c r="Y56" s="42">
        <f>IFERROR(Y22/U22-1,"")</f>
        <v/>
      </c>
      <c r="Z56" s="42">
        <f>IFERROR(Z22/V22-1,"")</f>
        <v/>
      </c>
      <c r="AA56" s="42">
        <f>IFERROR(AA22/W22-1,"")</f>
        <v/>
      </c>
      <c r="AB56" s="42">
        <f>IFERROR(AB22/X22-1,"")</f>
        <v/>
      </c>
      <c r="AC56" s="42">
        <f>IFERROR(AC22/Y22-1,"")</f>
        <v/>
      </c>
      <c r="AD56" s="42">
        <f>IFERROR(AD22/Z22-1,"")</f>
        <v/>
      </c>
      <c r="AE56" s="42">
        <f>IFERROR(AE22/AA22-1,"")</f>
        <v/>
      </c>
      <c r="AF56" s="42">
        <f>IFERROR(AF22/AB22-1,"")</f>
        <v/>
      </c>
      <c r="AG56" s="42">
        <f>IFERROR(AG22/AC22-1,"")</f>
        <v/>
      </c>
      <c r="AH56" s="42">
        <f>IFERROR(AH22/AD22-1,"")</f>
        <v/>
      </c>
      <c r="AI56" s="42">
        <f>IFERROR(AI22/AE22-1,"")</f>
        <v/>
      </c>
      <c r="AK56" s="42">
        <f>""</f>
        <v/>
      </c>
      <c r="AL56" s="42">
        <f>IFERROR(AL22/AK22-1,"")</f>
        <v/>
      </c>
      <c r="AM56" s="42">
        <f>IFERROR(AM22/AL22-1,"")</f>
        <v/>
      </c>
      <c r="AN56" s="42">
        <f>IFERROR(AN22/AM22-1,"")</f>
        <v/>
      </c>
      <c r="AO56" s="42">
        <f>IFERROR(AO22/AN22-1,"")</f>
        <v/>
      </c>
      <c r="AP56" s="42">
        <f>IFERROR(AP22/AO22-1,"")</f>
        <v/>
      </c>
      <c r="AQ56" s="42">
        <f>IFERROR(AQ22/AP22-1,"")</f>
        <v/>
      </c>
      <c r="AR56" s="42">
        <f>IFERROR(AR22/AQ22-1,"")</f>
        <v/>
      </c>
      <c r="AS56" s="42">
        <f>IFERROR(AS22/AR22-1,"")</f>
        <v/>
      </c>
      <c r="AT56" s="42">
        <f>IFERROR(AT22/AS22-1,"")</f>
        <v/>
      </c>
    </row>
    <row r="57">
      <c r="D57" s="8" t="inlineStr">
        <is>
          <t>Provision % Total Revenue</t>
        </is>
      </c>
      <c r="G57" s="42">
        <f>IFERROR(-G25/G22,"")</f>
        <v/>
      </c>
      <c r="H57" s="42">
        <f>IFERROR(-H25/H22,"")</f>
        <v/>
      </c>
      <c r="I57" s="42">
        <f>IFERROR(-I25/I22,"")</f>
        <v/>
      </c>
      <c r="J57" s="42">
        <f>IFERROR(-J25/J22,"")</f>
        <v/>
      </c>
      <c r="K57" s="42">
        <f>IFERROR(-K25/K22,"")</f>
        <v/>
      </c>
      <c r="L57" s="42">
        <f>IFERROR(-L25/L22,"")</f>
        <v/>
      </c>
      <c r="M57" s="42">
        <f>IFERROR(-M25/M22,"")</f>
        <v/>
      </c>
      <c r="N57" s="42">
        <f>IFERROR(-N25/N22,"")</f>
        <v/>
      </c>
      <c r="O57" s="42">
        <f>IFERROR(-O25/O22,"")</f>
        <v/>
      </c>
      <c r="P57" s="42">
        <f>IFERROR(-P25/P22,"")</f>
        <v/>
      </c>
      <c r="Q57" s="42">
        <f>IFERROR(-Q25/Q22,"")</f>
        <v/>
      </c>
      <c r="R57" s="42">
        <f>IFERROR(-R25/R22,"")</f>
        <v/>
      </c>
      <c r="S57" s="42">
        <f>IFERROR(-S25/S22,"")</f>
        <v/>
      </c>
      <c r="T57" s="42">
        <f>IFERROR(-T25/T22,"")</f>
        <v/>
      </c>
      <c r="U57" s="42">
        <f>IFERROR(-U25/U22,"")</f>
        <v/>
      </c>
      <c r="V57" s="42">
        <f>IFERROR(-V25/V22,"")</f>
        <v/>
      </c>
      <c r="W57" s="42">
        <f>IFERROR(-W25/W22,"")</f>
        <v/>
      </c>
      <c r="X57" s="42">
        <f>IFERROR(-X25/X22,"")</f>
        <v/>
      </c>
      <c r="Y57" s="42">
        <f>IFERROR(-Y25/Y22,"")</f>
        <v/>
      </c>
      <c r="Z57" s="42">
        <f>IFERROR(-Z25/Z22,"")</f>
        <v/>
      </c>
      <c r="AA57" s="42">
        <f>IFERROR(-AA25/AA22,"")</f>
        <v/>
      </c>
      <c r="AB57" s="42">
        <f>IFERROR(-AB25/AB22,"")</f>
        <v/>
      </c>
      <c r="AC57" s="42">
        <f>IFERROR(-AC25/AC22,"")</f>
        <v/>
      </c>
      <c r="AD57" s="42">
        <f>IFERROR(-AD25/AD22,"")</f>
        <v/>
      </c>
      <c r="AE57" s="42">
        <f>IFERROR(-AE25/AE22,"")</f>
        <v/>
      </c>
      <c r="AF57" s="42">
        <f>IFERROR(-AF25/AF22,"")</f>
        <v/>
      </c>
      <c r="AG57" s="42">
        <f>IFERROR(-AG25/AG22,"")</f>
        <v/>
      </c>
      <c r="AH57" s="42">
        <f>IFERROR(-AH25/AH22,"")</f>
        <v/>
      </c>
      <c r="AI57" s="42">
        <f>IFERROR(-AI25/AI22,"")</f>
        <v/>
      </c>
      <c r="AK57" s="42">
        <f>IFERROR(-AK25/AK22,"")</f>
        <v/>
      </c>
      <c r="AL57" s="42">
        <f>IFERROR(-AL25/AL22,"")</f>
        <v/>
      </c>
      <c r="AM57" s="42">
        <f>IFERROR(-AM25/AM22,"")</f>
        <v/>
      </c>
      <c r="AN57" s="42">
        <f>IFERROR(-AN25/AN22,"")</f>
        <v/>
      </c>
      <c r="AO57" s="42">
        <f>IFERROR(-AO25/AO22,"")</f>
        <v/>
      </c>
      <c r="AP57" s="42">
        <f>IFERROR(-AP25/AP22,"")</f>
        <v/>
      </c>
      <c r="AQ57" s="42">
        <f>IFERROR(-AQ25/AQ22,"")</f>
        <v/>
      </c>
      <c r="AR57" s="42">
        <f>IFERROR(-AR25/AR22,"")</f>
        <v/>
      </c>
      <c r="AS57" s="42">
        <f>IFERROR(-AS25/AS22,"")</f>
        <v/>
      </c>
      <c r="AT57" s="42">
        <f>IFERROR(-AT25/AT22,"")</f>
        <v/>
      </c>
    </row>
    <row r="58">
      <c r="D58" s="8" t="inlineStr">
        <is>
          <t>Efficiency Ratio (NIE / Total Revenue)</t>
        </is>
      </c>
      <c r="G58" s="42">
        <f>IFERROR(-G34/G22,"")</f>
        <v/>
      </c>
      <c r="H58" s="42">
        <f>IFERROR(-H34/H22,"")</f>
        <v/>
      </c>
      <c r="I58" s="42">
        <f>IFERROR(-I34/I22,"")</f>
        <v/>
      </c>
      <c r="J58" s="42">
        <f>IFERROR(-J34/J22,"")</f>
        <v/>
      </c>
      <c r="K58" s="42">
        <f>IFERROR(-K34/K22,"")</f>
        <v/>
      </c>
      <c r="L58" s="42">
        <f>IFERROR(-L34/L22,"")</f>
        <v/>
      </c>
      <c r="M58" s="42">
        <f>IFERROR(-M34/M22,"")</f>
        <v/>
      </c>
      <c r="N58" s="42">
        <f>IFERROR(-N34/N22,"")</f>
        <v/>
      </c>
      <c r="O58" s="42">
        <f>IFERROR(-O34/O22,"")</f>
        <v/>
      </c>
      <c r="P58" s="42">
        <f>IFERROR(-P34/P22,"")</f>
        <v/>
      </c>
      <c r="Q58" s="42">
        <f>IFERROR(-Q34/Q22,"")</f>
        <v/>
      </c>
      <c r="R58" s="42">
        <f>IFERROR(-R34/R22,"")</f>
        <v/>
      </c>
      <c r="S58" s="42">
        <f>IFERROR(-S34/S22,"")</f>
        <v/>
      </c>
      <c r="T58" s="42">
        <f>IFERROR(-T34/T22,"")</f>
        <v/>
      </c>
      <c r="U58" s="42">
        <f>IFERROR(-U34/U22,"")</f>
        <v/>
      </c>
      <c r="V58" s="42">
        <f>IFERROR(-V34/V22,"")</f>
        <v/>
      </c>
      <c r="W58" s="42">
        <f>IFERROR(-W34/W22,"")</f>
        <v/>
      </c>
      <c r="X58" s="42">
        <f>IFERROR(-X34/X22,"")</f>
        <v/>
      </c>
      <c r="Y58" s="42">
        <f>IFERROR(-Y34/Y22,"")</f>
        <v/>
      </c>
      <c r="Z58" s="42">
        <f>IFERROR(-Z34/Z22,"")</f>
        <v/>
      </c>
      <c r="AA58" s="42">
        <f>IFERROR(-AA34/AA22,"")</f>
        <v/>
      </c>
      <c r="AB58" s="42">
        <f>IFERROR(-AB34/AB22,"")</f>
        <v/>
      </c>
      <c r="AC58" s="42">
        <f>IFERROR(-AC34/AC22,"")</f>
        <v/>
      </c>
      <c r="AD58" s="42">
        <f>IFERROR(-AD34/AD22,"")</f>
        <v/>
      </c>
      <c r="AE58" s="42">
        <f>IFERROR(-AE34/AE22,"")</f>
        <v/>
      </c>
      <c r="AF58" s="42">
        <f>IFERROR(-AF34/AF22,"")</f>
        <v/>
      </c>
      <c r="AG58" s="42">
        <f>IFERROR(-AG34/AG22,"")</f>
        <v/>
      </c>
      <c r="AH58" s="42">
        <f>IFERROR(-AH34/AH22,"")</f>
        <v/>
      </c>
      <c r="AI58" s="42">
        <f>IFERROR(-AI34/AI22,"")</f>
        <v/>
      </c>
      <c r="AK58" s="42">
        <f>IFERROR(-AK34/AK22,"")</f>
        <v/>
      </c>
      <c r="AL58" s="42">
        <f>IFERROR(-AL34/AL22,"")</f>
        <v/>
      </c>
      <c r="AM58" s="42">
        <f>IFERROR(-AM34/AM22,"")</f>
        <v/>
      </c>
      <c r="AN58" s="42">
        <f>IFERROR(-AN34/AN22,"")</f>
        <v/>
      </c>
      <c r="AO58" s="42">
        <f>IFERROR(-AO34/AO22,"")</f>
        <v/>
      </c>
      <c r="AP58" s="42">
        <f>IFERROR(-AP34/AP22,"")</f>
        <v/>
      </c>
      <c r="AQ58" s="42">
        <f>IFERROR(-AQ34/AQ22,"")</f>
        <v/>
      </c>
      <c r="AR58" s="42">
        <f>IFERROR(-AR34/AR22,"")</f>
        <v/>
      </c>
      <c r="AS58" s="42">
        <f>IFERROR(-AS34/AS22,"")</f>
        <v/>
      </c>
      <c r="AT58" s="42">
        <f>IFERROR(-AT34/AT22,"")</f>
        <v/>
      </c>
    </row>
    <row r="59">
      <c r="D59" s="8" t="inlineStr">
        <is>
          <t>Effective Tax Rate</t>
        </is>
      </c>
      <c r="G59" s="42">
        <f>IFERROR(-G40/G37,"")</f>
        <v/>
      </c>
      <c r="H59" s="42">
        <f>IFERROR(-H40/H37,"")</f>
        <v/>
      </c>
      <c r="I59" s="42">
        <f>IFERROR(-I40/I37,"")</f>
        <v/>
      </c>
      <c r="J59" s="42">
        <f>IFERROR(-J40/J37,"")</f>
        <v/>
      </c>
      <c r="K59" s="42">
        <f>IFERROR(-K40/K37,"")</f>
        <v/>
      </c>
      <c r="L59" s="42">
        <f>IFERROR(-L40/L37,"")</f>
        <v/>
      </c>
      <c r="M59" s="42">
        <f>IFERROR(-M40/M37,"")</f>
        <v/>
      </c>
      <c r="N59" s="42">
        <f>IFERROR(-N40/N37,"")</f>
        <v/>
      </c>
      <c r="O59" s="42">
        <f>IFERROR(-O40/O37,"")</f>
        <v/>
      </c>
      <c r="P59" s="42">
        <f>IFERROR(-P40/P37,"")</f>
        <v/>
      </c>
      <c r="Q59" s="42">
        <f>IFERROR(-Q40/Q37,"")</f>
        <v/>
      </c>
      <c r="R59" s="42">
        <f>IFERROR(-R40/R37,"")</f>
        <v/>
      </c>
      <c r="S59" s="42">
        <f>IFERROR(-S40/S37,"")</f>
        <v/>
      </c>
      <c r="T59" s="42">
        <f>IFERROR(-T40/T37,"")</f>
        <v/>
      </c>
      <c r="U59" s="42">
        <f>IFERROR(-U40/U37,"")</f>
        <v/>
      </c>
      <c r="V59" s="42">
        <f>IFERROR(-V40/V37,"")</f>
        <v/>
      </c>
      <c r="W59" s="42">
        <f>IFERROR(-W40/W37,"")</f>
        <v/>
      </c>
      <c r="X59" s="42">
        <f>IFERROR(-X40/X37,"")</f>
        <v/>
      </c>
      <c r="Y59" s="42">
        <f>IFERROR(-Y40/Y37,"")</f>
        <v/>
      </c>
      <c r="Z59" s="42">
        <f>IFERROR(-Z40/Z37,"")</f>
        <v/>
      </c>
      <c r="AA59" s="42">
        <f>IFERROR(-AA40/AA37,"")</f>
        <v/>
      </c>
      <c r="AB59" s="42">
        <f>IFERROR(-AB40/AB37,"")</f>
        <v/>
      </c>
      <c r="AC59" s="42">
        <f>IFERROR(-AC40/AC37,"")</f>
        <v/>
      </c>
      <c r="AD59" s="42">
        <f>IFERROR(-AD40/AD37,"")</f>
        <v/>
      </c>
      <c r="AE59" s="42">
        <f>IFERROR(-AE40/AE37,"")</f>
        <v/>
      </c>
      <c r="AF59" s="42">
        <f>IFERROR(-AF40/AF37,"")</f>
        <v/>
      </c>
      <c r="AG59" s="42">
        <f>IFERROR(-AG40/AG37,"")</f>
        <v/>
      </c>
      <c r="AH59" s="42">
        <f>IFERROR(-AH40/AH37,"")</f>
        <v/>
      </c>
      <c r="AI59" s="42">
        <f>IFERROR(-AI40/AI37,"")</f>
        <v/>
      </c>
      <c r="AK59" s="42">
        <f>IFERROR(-AK40/AK37,"")</f>
        <v/>
      </c>
      <c r="AL59" s="42">
        <f>IFERROR(-AL40/AL37,"")</f>
        <v/>
      </c>
      <c r="AM59" s="42">
        <f>IFERROR(-AM40/AM37,"")</f>
        <v/>
      </c>
      <c r="AN59" s="42">
        <f>IFERROR(-AN40/AN37,"")</f>
        <v/>
      </c>
      <c r="AO59" s="42">
        <f>IFERROR(-AO40/AO37,"")</f>
        <v/>
      </c>
      <c r="AP59" s="42">
        <f>IFERROR(-AP40/AP37,"")</f>
        <v/>
      </c>
      <c r="AQ59" s="42">
        <f>IFERROR(-AQ40/AQ37,"")</f>
        <v/>
      </c>
      <c r="AR59" s="42">
        <f>IFERROR(-AR40/AR37,"")</f>
        <v/>
      </c>
      <c r="AS59" s="42">
        <f>IFERROR(-AS40/AS37,"")</f>
        <v/>
      </c>
      <c r="AT59" s="42">
        <f>IFERROR(-AT40/AT37,"")</f>
        <v/>
      </c>
    </row>
    <row r="60">
      <c r="D60" s="8" t="inlineStr">
        <is>
          <t>Net Income Margin</t>
        </is>
      </c>
      <c r="G60" s="42">
        <f>IFERROR(G42/G22,"")</f>
        <v/>
      </c>
      <c r="H60" s="42">
        <f>IFERROR(H42/H22,"")</f>
        <v/>
      </c>
      <c r="I60" s="42">
        <f>IFERROR(I42/I22,"")</f>
        <v/>
      </c>
      <c r="J60" s="42">
        <f>IFERROR(J42/J22,"")</f>
        <v/>
      </c>
      <c r="K60" s="42">
        <f>IFERROR(K42/K22,"")</f>
        <v/>
      </c>
      <c r="L60" s="42">
        <f>IFERROR(L42/L22,"")</f>
        <v/>
      </c>
      <c r="M60" s="42">
        <f>IFERROR(M42/M22,"")</f>
        <v/>
      </c>
      <c r="N60" s="42">
        <f>IFERROR(N42/N22,"")</f>
        <v/>
      </c>
      <c r="O60" s="42">
        <f>IFERROR(O42/O22,"")</f>
        <v/>
      </c>
      <c r="P60" s="42">
        <f>IFERROR(P42/P22,"")</f>
        <v/>
      </c>
      <c r="Q60" s="42">
        <f>IFERROR(Q42/Q22,"")</f>
        <v/>
      </c>
      <c r="R60" s="42">
        <f>IFERROR(R42/R22,"")</f>
        <v/>
      </c>
      <c r="S60" s="42">
        <f>IFERROR(S42/S22,"")</f>
        <v/>
      </c>
      <c r="T60" s="42">
        <f>IFERROR(T42/T22,"")</f>
        <v/>
      </c>
      <c r="U60" s="42">
        <f>IFERROR(U42/U22,"")</f>
        <v/>
      </c>
      <c r="V60" s="42">
        <f>IFERROR(V42/V22,"")</f>
        <v/>
      </c>
      <c r="W60" s="42">
        <f>IFERROR(W42/W22,"")</f>
        <v/>
      </c>
      <c r="X60" s="42">
        <f>IFERROR(X42/X22,"")</f>
        <v/>
      </c>
      <c r="Y60" s="42">
        <f>IFERROR(Y42/Y22,"")</f>
        <v/>
      </c>
      <c r="Z60" s="42">
        <f>IFERROR(Z42/Z22,"")</f>
        <v/>
      </c>
      <c r="AA60" s="42">
        <f>IFERROR(AA42/AA22,"")</f>
        <v/>
      </c>
      <c r="AB60" s="42">
        <f>IFERROR(AB42/AB22,"")</f>
        <v/>
      </c>
      <c r="AC60" s="42">
        <f>IFERROR(AC42/AC22,"")</f>
        <v/>
      </c>
      <c r="AD60" s="42">
        <f>IFERROR(AD42/AD22,"")</f>
        <v/>
      </c>
      <c r="AE60" s="42">
        <f>IFERROR(AE42/AE22,"")</f>
        <v/>
      </c>
      <c r="AF60" s="42">
        <f>IFERROR(AF42/AF22,"")</f>
        <v/>
      </c>
      <c r="AG60" s="42">
        <f>IFERROR(AG42/AG22,"")</f>
        <v/>
      </c>
      <c r="AH60" s="42">
        <f>IFERROR(AH42/AH22,"")</f>
        <v/>
      </c>
      <c r="AI60" s="42">
        <f>IFERROR(AI42/AI22,"")</f>
        <v/>
      </c>
      <c r="AK60" s="42">
        <f>IFERROR(AK42/AK22,"")</f>
        <v/>
      </c>
      <c r="AL60" s="42">
        <f>IFERROR(AL42/AL22,"")</f>
        <v/>
      </c>
      <c r="AM60" s="42">
        <f>IFERROR(AM42/AM22,"")</f>
        <v/>
      </c>
      <c r="AN60" s="42">
        <f>IFERROR(AN42/AN22,"")</f>
        <v/>
      </c>
      <c r="AO60" s="42">
        <f>IFERROR(AO42/AO22,"")</f>
        <v/>
      </c>
      <c r="AP60" s="42">
        <f>IFERROR(AP42/AP22,"")</f>
        <v/>
      </c>
      <c r="AQ60" s="42">
        <f>IFERROR(AQ42/AQ22,"")</f>
        <v/>
      </c>
      <c r="AR60" s="42">
        <f>IFERROR(AR42/AR22,"")</f>
        <v/>
      </c>
      <c r="AS60" s="42">
        <f>IFERROR(AS42/AS22,"")</f>
        <v/>
      </c>
      <c r="AT60" s="42">
        <f>IFERROR(AT42/AT22,"")</f>
        <v/>
      </c>
    </row>
    <row r="62">
      <c r="B62" s="22" t="inlineStr">
        <is>
          <t>Balance Sheet</t>
        </is>
      </c>
      <c r="C62" s="22" t="n"/>
      <c r="D62" s="22" t="n"/>
      <c r="E62" s="22" t="n"/>
      <c r="F62" s="22" t="n"/>
      <c r="G62" s="22" t="n"/>
      <c r="H62" s="22" t="n"/>
      <c r="I62" s="22" t="n"/>
      <c r="J62" s="22" t="n"/>
      <c r="K62" s="22" t="n"/>
      <c r="L62" s="22" t="n"/>
      <c r="M62" s="22" t="n"/>
      <c r="N62" s="22" t="n"/>
      <c r="O62" s="22" t="n"/>
      <c r="P62" s="22" t="n"/>
      <c r="Q62" s="22" t="n"/>
      <c r="R62" s="22" t="n"/>
      <c r="S62" s="22" t="n"/>
      <c r="T62" s="22" t="n"/>
      <c r="U62" s="22" t="n"/>
      <c r="V62" s="22" t="n"/>
      <c r="W62" s="22" t="n"/>
      <c r="X62" s="22" t="n"/>
      <c r="Y62" s="22" t="n"/>
      <c r="Z62" s="22" t="n"/>
      <c r="AA62" s="22" t="n"/>
      <c r="AB62" s="22" t="n"/>
      <c r="AC62" s="22" t="n"/>
      <c r="AD62" s="22" t="n"/>
      <c r="AE62" s="22" t="n"/>
      <c r="AF62" s="22" t="n"/>
      <c r="AG62" s="22" t="n"/>
      <c r="AH62" s="22" t="n"/>
      <c r="AI62" s="22" t="n"/>
      <c r="AK62" s="22" t="n"/>
      <c r="AL62" s="22" t="n"/>
      <c r="AM62" s="22" t="n"/>
      <c r="AN62" s="22" t="n"/>
      <c r="AO62" s="22" t="n"/>
      <c r="AP62" s="22" t="n"/>
      <c r="AQ62" s="22" t="n"/>
      <c r="AR62" s="22" t="n"/>
      <c r="AS62" s="22" t="n"/>
      <c r="AT62" s="22" t="n"/>
    </row>
    <row r="64">
      <c r="B64" s="2" t="inlineStr">
        <is>
          <t>Assets</t>
        </is>
      </c>
    </row>
    <row r="65">
      <c r="C65" s="15" t="inlineStr">
        <is>
          <t>Cash and due from banks</t>
        </is>
      </c>
      <c r="G65" s="35" t="n">
        <v>333960</v>
      </c>
      <c r="H65" s="35" t="n">
        <v>267386</v>
      </c>
      <c r="I65" s="35" t="n">
        <v>286372</v>
      </c>
      <c r="J65" s="35" t="n">
        <v>355365</v>
      </c>
      <c r="K65" s="35" t="n">
        <v>279579</v>
      </c>
      <c r="L65" s="35" t="n">
        <v>204843</v>
      </c>
      <c r="M65" s="35" t="n">
        <v>212425</v>
      </c>
      <c r="N65" s="35" t="n">
        <v>237462</v>
      </c>
      <c r="O65" s="35" t="n">
        <v>387855</v>
      </c>
      <c r="P65" s="35" t="n">
        <v>381494</v>
      </c>
      <c r="Q65" s="35" t="n">
        <v>359721</v>
      </c>
      <c r="R65" s="35" t="n">
        <v>341419</v>
      </c>
      <c r="S65" s="35" t="n">
        <v>321263</v>
      </c>
      <c r="T65" s="35" t="n">
        <v>329001</v>
      </c>
      <c r="U65" s="35" t="n">
        <v>303740</v>
      </c>
      <c r="V65" s="35" t="n">
        <v>296486</v>
      </c>
      <c r="W65" s="35" t="n">
        <v>280861</v>
      </c>
      <c r="X65" s="35" t="n">
        <v>275388</v>
      </c>
      <c r="Y65" s="35" t="n">
        <v>254719</v>
      </c>
      <c r="Z65" s="35" t="n">
        <v>239319</v>
      </c>
      <c r="AA65" s="35" t="n">
        <v>249865</v>
      </c>
      <c r="AB65" s="36">
        <f>AB110-(AB66+AB67+AB68+AB69+AB70+AB73+AB76+AB77+AB78+AB79+AB80)</f>
        <v/>
      </c>
      <c r="AC65" s="36">
        <f>AC110-(AC66+AC67+AC68+AC69+AC70+AC73+AC76+AC77+AC78+AC79+AC80)</f>
        <v/>
      </c>
      <c r="AD65" s="36">
        <f>AD110-(AD66+AD67+AD68+AD69+AD70+AD73+AD76+AD77+AD78+AD79+AD80)</f>
        <v/>
      </c>
      <c r="AE65" s="36">
        <f>AE110-(AE66+AE67+AE68+AE69+AE70+AE73+AE76+AE77+AE78+AE79+AE80)</f>
        <v/>
      </c>
      <c r="AF65" s="36">
        <f>AF110-(AF66+AF67+AF68+AF69+AF70+AF73+AF76+AF77+AF78+AF79+AF80)</f>
        <v/>
      </c>
      <c r="AG65" s="36">
        <f>AG110-(AG66+AG67+AG68+AG69+AG70+AG73+AG76+AG77+AG78+AG79+AG80)</f>
        <v/>
      </c>
      <c r="AH65" s="36">
        <f>AH110-(AH66+AH67+AH68+AH69+AH70+AH73+AH76+AH77+AH78+AH79+AH80)</f>
        <v/>
      </c>
      <c r="AI65" s="36">
        <f>AI110-(AI66+AI67+AI68+AI69+AI70+AI73+AI76+AI77+AI78+AI79+AI80)</f>
        <v/>
      </c>
      <c r="AK65" s="35" t="n">
        <v>355365</v>
      </c>
      <c r="AL65" s="35" t="n">
        <v>237462</v>
      </c>
      <c r="AM65" s="35" t="n">
        <v>341419</v>
      </c>
      <c r="AN65" s="35" t="n">
        <v>296486</v>
      </c>
      <c r="AO65" s="35" t="n">
        <v>239319</v>
      </c>
      <c r="AP65" s="36">
        <f>AP110-(AP66+AP67+AP68+AP69+AP70+AP73+AP76+AP77+AP78+AP79+AP80)</f>
        <v/>
      </c>
      <c r="AQ65" s="36">
        <f>AQ110-(AQ66+AQ67+AQ68+AQ69+AQ70+AQ73+AQ76+AQ77+AQ78+AQ79+AQ80)</f>
        <v/>
      </c>
      <c r="AR65" s="36">
        <f>AR110-(AR66+AR67+AR68+AR69+AR70+AR73+AR76+AR77+AR78+AR79+AR80)</f>
        <v/>
      </c>
      <c r="AS65" s="36">
        <f>AS110-(AS66+AS67+AS68+AS69+AS70+AS73+AS76+AS77+AS78+AS79+AS80)</f>
        <v/>
      </c>
      <c r="AT65" s="36">
        <f>AT110-(AT66+AT67+AT68+AT69+AT70+AT73+AT76+AT77+AT78+AT79+AT80)</f>
        <v/>
      </c>
    </row>
    <row r="66">
      <c r="C66" s="15" t="inlineStr">
        <is>
          <t>Federal funds sold + repos purchased</t>
        </is>
      </c>
      <c r="G66" s="35" t="n">
        <v>259147</v>
      </c>
      <c r="H66" s="35" t="n">
        <v>268594</v>
      </c>
      <c r="I66" s="35" t="n">
        <v>261934</v>
      </c>
      <c r="J66" s="35" t="n">
        <v>250720</v>
      </c>
      <c r="K66" s="35" t="n">
        <v>302108</v>
      </c>
      <c r="L66" s="35" t="n">
        <v>272430</v>
      </c>
      <c r="M66" s="35" t="n">
        <v>275247</v>
      </c>
      <c r="N66" s="35" t="n">
        <v>267574</v>
      </c>
      <c r="O66" s="35" t="n">
        <v>298078</v>
      </c>
      <c r="P66" s="35" t="n">
        <v>276281</v>
      </c>
      <c r="Q66" s="35" t="n">
        <v>309249</v>
      </c>
      <c r="R66" s="35" t="n">
        <v>280624</v>
      </c>
      <c r="S66" s="35" t="n">
        <v>316093</v>
      </c>
      <c r="T66" s="35" t="n">
        <v>337752</v>
      </c>
      <c r="U66" s="35" t="n">
        <v>337706</v>
      </c>
      <c r="V66" s="35" t="n">
        <v>274709</v>
      </c>
      <c r="W66" s="35" t="n">
        <v>328365</v>
      </c>
      <c r="X66" s="35" t="n">
        <v>352392</v>
      </c>
      <c r="Y66" s="35" t="n">
        <v>325800</v>
      </c>
      <c r="Z66" s="35" t="n">
        <v>316578</v>
      </c>
      <c r="AA66" s="35" t="n">
        <v>383264</v>
      </c>
      <c r="AB66" s="35" t="n">
        <v>383264</v>
      </c>
      <c r="AC66" s="35" t="n">
        <v>383264</v>
      </c>
      <c r="AD66" s="35" t="n">
        <v>383264</v>
      </c>
      <c r="AE66" s="35" t="n">
        <v>383264</v>
      </c>
      <c r="AF66" s="35" t="n">
        <v>383264</v>
      </c>
      <c r="AG66" s="35" t="n">
        <v>383264</v>
      </c>
      <c r="AH66" s="35" t="n">
        <v>383264</v>
      </c>
      <c r="AI66" s="35" t="n">
        <v>383264</v>
      </c>
      <c r="AK66" s="35" t="n">
        <v>250720</v>
      </c>
      <c r="AL66" s="35" t="n">
        <v>267574</v>
      </c>
      <c r="AM66" s="35" t="n">
        <v>280624</v>
      </c>
      <c r="AN66" s="35" t="n">
        <v>274709</v>
      </c>
      <c r="AO66" s="35" t="n">
        <v>316578</v>
      </c>
      <c r="AP66" s="36">
        <f>AD66</f>
        <v/>
      </c>
      <c r="AQ66" s="36">
        <f>AH66</f>
        <v/>
      </c>
      <c r="AR66" s="36">
        <f>AQ66*(1+0.0)</f>
        <v/>
      </c>
      <c r="AS66" s="36">
        <f>AR66*(1+0.0)</f>
        <v/>
      </c>
      <c r="AT66" s="36">
        <f>AS66*(1+0.0)</f>
        <v/>
      </c>
    </row>
    <row r="67">
      <c r="C67" s="15" t="inlineStr">
        <is>
          <t>Trading account assets</t>
        </is>
      </c>
      <c r="G67" s="35" t="n">
        <v>276881</v>
      </c>
      <c r="H67" s="35" t="n">
        <v>291733</v>
      </c>
      <c r="I67" s="35" t="n">
        <v>288566</v>
      </c>
      <c r="J67" s="35" t="n">
        <v>247080</v>
      </c>
      <c r="K67" s="35" t="n">
        <v>313400</v>
      </c>
      <c r="L67" s="35" t="n">
        <v>294027</v>
      </c>
      <c r="M67" s="35" t="n">
        <v>293458</v>
      </c>
      <c r="N67" s="35" t="n">
        <v>296108</v>
      </c>
      <c r="O67" s="35" t="n">
        <v>314978</v>
      </c>
      <c r="P67" s="35" t="n">
        <v>311400</v>
      </c>
      <c r="Q67" s="35" t="n">
        <v>306409</v>
      </c>
      <c r="R67" s="35" t="n">
        <v>277354</v>
      </c>
      <c r="S67" s="35" t="n">
        <v>318364</v>
      </c>
      <c r="T67" s="35" t="n">
        <v>306466</v>
      </c>
      <c r="U67" s="35" t="n">
        <v>342135</v>
      </c>
      <c r="V67" s="35" t="n">
        <v>314460</v>
      </c>
      <c r="W67" s="35" t="n">
        <v>339614</v>
      </c>
      <c r="X67" s="35" t="n">
        <v>356584</v>
      </c>
      <c r="Y67" s="35" t="n">
        <v>335566</v>
      </c>
      <c r="Z67" s="35" t="n">
        <v>366954</v>
      </c>
      <c r="AA67" s="35" t="n">
        <v>364221</v>
      </c>
      <c r="AB67" s="35" t="n">
        <v>364221</v>
      </c>
      <c r="AC67" s="35" t="n">
        <v>364221</v>
      </c>
      <c r="AD67" s="35" t="n">
        <v>364221</v>
      </c>
      <c r="AE67" s="35" t="n">
        <v>364221</v>
      </c>
      <c r="AF67" s="35" t="n">
        <v>364221</v>
      </c>
      <c r="AG67" s="35" t="n">
        <v>364221</v>
      </c>
      <c r="AH67" s="35" t="n">
        <v>364221</v>
      </c>
      <c r="AI67" s="35" t="n">
        <v>364221</v>
      </c>
      <c r="AK67" s="35" t="n">
        <v>247080</v>
      </c>
      <c r="AL67" s="35" t="n">
        <v>296108</v>
      </c>
      <c r="AM67" s="35" t="n">
        <v>277354</v>
      </c>
      <c r="AN67" s="35" t="n">
        <v>314460</v>
      </c>
      <c r="AO67" s="35" t="n">
        <v>366954</v>
      </c>
      <c r="AP67" s="36">
        <f>AD67</f>
        <v/>
      </c>
      <c r="AQ67" s="36">
        <f>AH67</f>
        <v/>
      </c>
      <c r="AR67" s="36">
        <f>AQ67*(1+0.0)</f>
        <v/>
      </c>
      <c r="AS67" s="36">
        <f>AR67*(1+0.0)</f>
        <v/>
      </c>
      <c r="AT67" s="36">
        <f>AS67*(1+0.0)</f>
        <v/>
      </c>
    </row>
    <row r="68">
      <c r="C68" s="15" t="inlineStr">
        <is>
          <t>Derivative assets</t>
        </is>
      </c>
      <c r="G68" s="35" t="n">
        <v>45898</v>
      </c>
      <c r="H68" s="35" t="n">
        <v>41498</v>
      </c>
      <c r="I68" s="35" t="n">
        <v>40829</v>
      </c>
      <c r="J68" s="35" t="n">
        <v>35344</v>
      </c>
      <c r="K68" s="35" t="n">
        <v>48231</v>
      </c>
      <c r="L68" s="35" t="n">
        <v>62047</v>
      </c>
      <c r="M68" s="35" t="n">
        <v>71956</v>
      </c>
      <c r="N68" s="35" t="n">
        <v>48642</v>
      </c>
      <c r="O68" s="35" t="n">
        <v>40947</v>
      </c>
      <c r="P68" s="35" t="n">
        <v>46475</v>
      </c>
      <c r="Q68" s="35" t="n">
        <v>47464</v>
      </c>
      <c r="R68" s="35" t="n">
        <v>39323</v>
      </c>
      <c r="S68" s="35" t="n">
        <v>36236</v>
      </c>
      <c r="T68" s="35" t="n">
        <v>35956</v>
      </c>
      <c r="U68" s="35" t="n">
        <v>34182</v>
      </c>
      <c r="V68" s="35" t="n">
        <v>40948</v>
      </c>
      <c r="W68" s="35" t="n">
        <v>36206</v>
      </c>
      <c r="X68" s="35" t="n">
        <v>42711</v>
      </c>
      <c r="Y68" s="35" t="n">
        <v>42115</v>
      </c>
      <c r="Z68" s="35" t="n">
        <v>40881</v>
      </c>
      <c r="AA68" s="35" t="n">
        <v>48315</v>
      </c>
      <c r="AB68" s="35" t="n">
        <v>48315</v>
      </c>
      <c r="AC68" s="35" t="n">
        <v>48315</v>
      </c>
      <c r="AD68" s="35" t="n">
        <v>48315</v>
      </c>
      <c r="AE68" s="35" t="n">
        <v>48315</v>
      </c>
      <c r="AF68" s="35" t="n">
        <v>48315</v>
      </c>
      <c r="AG68" s="35" t="n">
        <v>48315</v>
      </c>
      <c r="AH68" s="35" t="n">
        <v>48315</v>
      </c>
      <c r="AI68" s="35" t="n">
        <v>48315</v>
      </c>
      <c r="AK68" s="35" t="n">
        <v>35344</v>
      </c>
      <c r="AL68" s="35" t="n">
        <v>48642</v>
      </c>
      <c r="AM68" s="35" t="n">
        <v>39323</v>
      </c>
      <c r="AN68" s="35" t="n">
        <v>40948</v>
      </c>
      <c r="AO68" s="35" t="n">
        <v>40881</v>
      </c>
      <c r="AP68" s="36">
        <f>AD68</f>
        <v/>
      </c>
      <c r="AQ68" s="36">
        <f>AH68</f>
        <v/>
      </c>
      <c r="AR68" s="36">
        <f>AQ68*(1+0.0)</f>
        <v/>
      </c>
      <c r="AS68" s="36">
        <f>AR68*(1+0.0)</f>
        <v/>
      </c>
      <c r="AT68" s="36">
        <f>AS68*(1+0.0)</f>
        <v/>
      </c>
    </row>
    <row r="69">
      <c r="C69" s="15" t="inlineStr">
        <is>
          <t>AFS debt securities</t>
        </is>
      </c>
      <c r="G69" s="35" t="n">
        <v>280912</v>
      </c>
      <c r="H69" s="35" t="n">
        <v>288913</v>
      </c>
      <c r="I69" s="35" t="n">
        <v>285377</v>
      </c>
      <c r="J69" s="35" t="n">
        <v>308073</v>
      </c>
      <c r="K69" s="35" t="n">
        <v>297700</v>
      </c>
      <c r="L69" s="35" t="n">
        <v>274665</v>
      </c>
      <c r="M69" s="35" t="n">
        <v>236245</v>
      </c>
      <c r="N69" s="35" t="n">
        <v>229994</v>
      </c>
      <c r="O69" s="35" t="n">
        <v>172510</v>
      </c>
      <c r="P69" s="35" t="n">
        <v>142040</v>
      </c>
      <c r="Q69" s="35" t="n">
        <v>175540</v>
      </c>
      <c r="R69" s="35" t="n">
        <v>276852</v>
      </c>
      <c r="S69" s="35" t="n">
        <v>323119</v>
      </c>
      <c r="T69" s="35" t="n">
        <v>301051</v>
      </c>
      <c r="U69" s="35" t="n">
        <v>325436</v>
      </c>
      <c r="V69" s="35" t="n">
        <v>358607</v>
      </c>
      <c r="W69" s="35" t="n">
        <v>388559</v>
      </c>
      <c r="X69" s="35" t="n">
        <v>388930</v>
      </c>
      <c r="Y69" s="35" t="n">
        <v>404636</v>
      </c>
      <c r="Z69" s="35" t="n">
        <v>402975</v>
      </c>
      <c r="AA69" s="35" t="n">
        <v>386389</v>
      </c>
      <c r="AB69" s="35" t="n">
        <v>386389</v>
      </c>
      <c r="AC69" s="35" t="n">
        <v>386389</v>
      </c>
      <c r="AD69" s="35" t="n">
        <v>386389</v>
      </c>
      <c r="AE69" s="35" t="n">
        <v>386389</v>
      </c>
      <c r="AF69" s="35" t="n">
        <v>386389</v>
      </c>
      <c r="AG69" s="35" t="n">
        <v>386389</v>
      </c>
      <c r="AH69" s="35" t="n">
        <v>386389</v>
      </c>
      <c r="AI69" s="35" t="n">
        <v>386389</v>
      </c>
      <c r="AK69" s="35" t="n">
        <v>308073</v>
      </c>
      <c r="AL69" s="35" t="n">
        <v>229994</v>
      </c>
      <c r="AM69" s="35" t="n">
        <v>276852</v>
      </c>
      <c r="AN69" s="35" t="n">
        <v>358607</v>
      </c>
      <c r="AO69" s="35" t="n">
        <v>402975</v>
      </c>
      <c r="AP69" s="36">
        <f>AD69</f>
        <v/>
      </c>
      <c r="AQ69" s="36">
        <f>AH69</f>
        <v/>
      </c>
      <c r="AR69" s="36">
        <f>AQ69*(1+0.0)</f>
        <v/>
      </c>
      <c r="AS69" s="36">
        <f>AR69*(1+0.0)</f>
        <v/>
      </c>
      <c r="AT69" s="36">
        <f>AS69*(1+0.0)</f>
        <v/>
      </c>
    </row>
    <row r="70">
      <c r="C70" s="15" t="inlineStr">
        <is>
          <t>HTM debt securities</t>
        </is>
      </c>
      <c r="G70" s="35" t="n">
        <v>576000</v>
      </c>
      <c r="H70" s="35" t="n">
        <v>651401</v>
      </c>
      <c r="I70" s="35" t="n">
        <v>683240</v>
      </c>
      <c r="J70" s="35" t="n">
        <v>674554</v>
      </c>
      <c r="K70" s="35" t="n">
        <v>672180</v>
      </c>
      <c r="L70" s="35" t="n">
        <v>658245</v>
      </c>
      <c r="M70" s="35" t="n">
        <v>643713</v>
      </c>
      <c r="N70" s="35" t="n">
        <v>632825</v>
      </c>
      <c r="O70" s="35" t="n">
        <v>624495</v>
      </c>
      <c r="P70" s="35" t="n">
        <v>614118</v>
      </c>
      <c r="Q70" s="35" t="n">
        <v>603333</v>
      </c>
      <c r="R70" s="35" t="n">
        <v>594555</v>
      </c>
      <c r="S70" s="35" t="n">
        <v>586863</v>
      </c>
      <c r="T70" s="35" t="n">
        <v>577366</v>
      </c>
      <c r="U70" s="35" t="n">
        <v>567553</v>
      </c>
      <c r="V70" s="35" t="n">
        <v>558677</v>
      </c>
      <c r="W70" s="35" t="n">
        <v>550720</v>
      </c>
      <c r="X70" s="35" t="n">
        <v>541286</v>
      </c>
      <c r="Y70" s="35" t="n">
        <v>531414</v>
      </c>
      <c r="Z70" s="35" t="n">
        <v>522660</v>
      </c>
      <c r="AA70" s="35" t="n">
        <v>514738</v>
      </c>
      <c r="AB70" s="35" t="n">
        <v>514738</v>
      </c>
      <c r="AC70" s="35" t="n">
        <v>514738</v>
      </c>
      <c r="AD70" s="35" t="n">
        <v>514738</v>
      </c>
      <c r="AE70" s="35" t="n">
        <v>514738</v>
      </c>
      <c r="AF70" s="35" t="n">
        <v>514738</v>
      </c>
      <c r="AG70" s="35" t="n">
        <v>514738</v>
      </c>
      <c r="AH70" s="35" t="n">
        <v>514738</v>
      </c>
      <c r="AI70" s="35" t="n">
        <v>514738</v>
      </c>
      <c r="AK70" s="35" t="n">
        <v>674554</v>
      </c>
      <c r="AL70" s="35" t="n">
        <v>632825</v>
      </c>
      <c r="AM70" s="35" t="n">
        <v>594555</v>
      </c>
      <c r="AN70" s="35" t="n">
        <v>558677</v>
      </c>
      <c r="AO70" s="35" t="n">
        <v>522660</v>
      </c>
      <c r="AP70" s="36">
        <f>AD70</f>
        <v/>
      </c>
      <c r="AQ70" s="36">
        <f>AH70</f>
        <v/>
      </c>
      <c r="AR70" s="36">
        <f>AQ70*(1+0.0)</f>
        <v/>
      </c>
      <c r="AS70" s="36">
        <f>AR70*(1+0.0)</f>
        <v/>
      </c>
      <c r="AT70" s="36">
        <f>AS70*(1+0.0)</f>
        <v/>
      </c>
    </row>
    <row r="71">
      <c r="C71" s="15" t="inlineStr">
        <is>
          <t>Loans and leases (gross)</t>
        </is>
      </c>
      <c r="G71" s="35" t="n">
        <v>903088</v>
      </c>
      <c r="H71" s="35" t="n">
        <v>918928</v>
      </c>
      <c r="I71" s="35" t="n">
        <v>927736</v>
      </c>
      <c r="J71" s="35" t="n">
        <v>979124</v>
      </c>
      <c r="K71" s="35" t="n">
        <v>993145</v>
      </c>
      <c r="L71" s="35" t="n">
        <v>1030766</v>
      </c>
      <c r="M71" s="35" t="n">
        <v>1032466</v>
      </c>
      <c r="N71" s="35" t="n">
        <v>1045747</v>
      </c>
      <c r="O71" s="35" t="n">
        <v>1046406</v>
      </c>
      <c r="P71" s="35" t="n">
        <v>1051224</v>
      </c>
      <c r="Q71" s="35" t="n">
        <v>1049149</v>
      </c>
      <c r="R71" s="35" t="n">
        <v>1053732</v>
      </c>
      <c r="S71" s="35" t="n">
        <v>1049156</v>
      </c>
      <c r="T71" s="35" t="n">
        <v>1056785</v>
      </c>
      <c r="U71" s="35" t="n">
        <v>1075800</v>
      </c>
      <c r="V71" s="35" t="n">
        <v>1095835</v>
      </c>
      <c r="W71" s="35" t="n">
        <v>1110625</v>
      </c>
      <c r="X71" s="35" t="n">
        <v>1147056</v>
      </c>
      <c r="Y71" s="35" t="n">
        <v>1165900</v>
      </c>
      <c r="Z71" s="35" t="n">
        <v>1185700</v>
      </c>
      <c r="AA71" s="35" t="n">
        <v>1205035</v>
      </c>
      <c r="AB71" s="36">
        <f>X71*(1+0.03)</f>
        <v/>
      </c>
      <c r="AC71" s="36">
        <f>Y71*(1+0.035)</f>
        <v/>
      </c>
      <c r="AD71" s="36">
        <f>Z71*(1+0.04)</f>
        <v/>
      </c>
      <c r="AE71" s="36">
        <f>AA71*(1+0.045)</f>
        <v/>
      </c>
      <c r="AF71" s="36">
        <f>AB71*(1+0.05)</f>
        <v/>
      </c>
      <c r="AG71" s="36">
        <f>AC71*(1+0.055)</f>
        <v/>
      </c>
      <c r="AH71" s="36">
        <f>AD71*(1+0.06)</f>
        <v/>
      </c>
      <c r="AI71" s="36">
        <f>AE71*(1+0.06)</f>
        <v/>
      </c>
      <c r="AK71" s="35" t="n">
        <v>979124</v>
      </c>
      <c r="AL71" s="35" t="n">
        <v>1045747</v>
      </c>
      <c r="AM71" s="35" t="n">
        <v>1053732</v>
      </c>
      <c r="AN71" s="35" t="n">
        <v>1095835</v>
      </c>
      <c r="AO71" s="35" t="n">
        <v>1185700</v>
      </c>
      <c r="AP71" s="36">
        <f>AD71</f>
        <v/>
      </c>
      <c r="AQ71" s="36">
        <f>AH71</f>
        <v/>
      </c>
      <c r="AR71" s="36">
        <f>AQ71*(1+0.06)</f>
        <v/>
      </c>
      <c r="AS71" s="36">
        <f>AR71*(1+0.06)</f>
        <v/>
      </c>
      <c r="AT71" s="36">
        <f>AS71*(1+0.055)</f>
        <v/>
      </c>
    </row>
    <row r="72">
      <c r="C72" s="15" t="inlineStr">
        <is>
          <t>Less: Allowance for loan losses</t>
        </is>
      </c>
      <c r="G72" s="35" t="n">
        <v>16168</v>
      </c>
      <c r="H72" s="35" t="n">
        <v>14095</v>
      </c>
      <c r="I72" s="35" t="n">
        <v>13155</v>
      </c>
      <c r="J72" s="35" t="n">
        <v>12387</v>
      </c>
      <c r="K72" s="35" t="n">
        <v>12104</v>
      </c>
      <c r="L72" s="35" t="n">
        <v>11973</v>
      </c>
      <c r="M72" s="35" t="n">
        <v>12302</v>
      </c>
      <c r="N72" s="35" t="n">
        <v>12682</v>
      </c>
      <c r="O72" s="35" t="n">
        <v>12514</v>
      </c>
      <c r="P72" s="35" t="n">
        <v>12950</v>
      </c>
      <c r="Q72" s="35" t="n">
        <v>13287</v>
      </c>
      <c r="R72" s="35" t="n">
        <v>13342</v>
      </c>
      <c r="S72" s="35" t="n">
        <v>13213</v>
      </c>
      <c r="T72" s="35" t="n">
        <v>13238</v>
      </c>
      <c r="U72" s="35" t="n">
        <v>13251</v>
      </c>
      <c r="V72" s="35" t="n">
        <v>13240</v>
      </c>
      <c r="W72" s="35" t="n">
        <v>13256</v>
      </c>
      <c r="X72" s="35" t="n">
        <v>13291</v>
      </c>
      <c r="Y72" s="35" t="n">
        <v>13252</v>
      </c>
      <c r="Z72" s="35" t="n">
        <v>13203</v>
      </c>
      <c r="AA72" s="35" t="n">
        <v>13148</v>
      </c>
      <c r="AB72" s="36">
        <f>AB71*0.010910886405789043</f>
        <v/>
      </c>
      <c r="AC72" s="36">
        <f>AC71*0.010910886405789043</f>
        <v/>
      </c>
      <c r="AD72" s="36">
        <f>AD71*0.010910886405789043</f>
        <v/>
      </c>
      <c r="AE72" s="36">
        <f>AE71*0.010910886405789043</f>
        <v/>
      </c>
      <c r="AF72" s="36">
        <f>AF71*0.010910886405789043</f>
        <v/>
      </c>
      <c r="AG72" s="36">
        <f>AG71*0.010910886405789043</f>
        <v/>
      </c>
      <c r="AH72" s="36">
        <f>AH71*0.010910886405789043</f>
        <v/>
      </c>
      <c r="AI72" s="36">
        <f>AI71*0.010910886405789043</f>
        <v/>
      </c>
      <c r="AK72" s="35" t="n">
        <v>12387</v>
      </c>
      <c r="AL72" s="35" t="n">
        <v>12682</v>
      </c>
      <c r="AM72" s="35" t="n">
        <v>13342</v>
      </c>
      <c r="AN72" s="35" t="n">
        <v>13240</v>
      </c>
      <c r="AO72" s="35" t="n">
        <v>13203</v>
      </c>
      <c r="AP72" s="36">
        <f>AP71*0.010910886405789043</f>
        <v/>
      </c>
      <c r="AQ72" s="36">
        <f>AQ71*0.010910886405789043</f>
        <v/>
      </c>
      <c r="AR72" s="36">
        <f>AR71*0.010910886405789043</f>
        <v/>
      </c>
      <c r="AS72" s="36">
        <f>AS71*0.010910886405789043</f>
        <v/>
      </c>
      <c r="AT72" s="36">
        <f>AT71*0.010910886405789043</f>
        <v/>
      </c>
    </row>
    <row r="73">
      <c r="B73" s="2" t="inlineStr">
        <is>
          <t>Loans and leases, net</t>
        </is>
      </c>
      <c r="G73" s="37">
        <f>G71-G72</f>
        <v/>
      </c>
      <c r="H73" s="37">
        <f>H71-H72</f>
        <v/>
      </c>
      <c r="I73" s="37">
        <f>I71-I72</f>
        <v/>
      </c>
      <c r="J73" s="37">
        <f>J71-J72</f>
        <v/>
      </c>
      <c r="K73" s="37">
        <f>K71-K72</f>
        <v/>
      </c>
      <c r="L73" s="37">
        <f>L71-L72</f>
        <v/>
      </c>
      <c r="M73" s="37">
        <f>M71-M72</f>
        <v/>
      </c>
      <c r="N73" s="37">
        <f>N71-N72</f>
        <v/>
      </c>
      <c r="O73" s="37">
        <f>O71-O72</f>
        <v/>
      </c>
      <c r="P73" s="37">
        <f>P71-P72</f>
        <v/>
      </c>
      <c r="Q73" s="37">
        <f>Q71-Q72</f>
        <v/>
      </c>
      <c r="R73" s="37">
        <f>R71-R72</f>
        <v/>
      </c>
      <c r="S73" s="37">
        <f>S71-S72</f>
        <v/>
      </c>
      <c r="T73" s="37">
        <f>T71-T72</f>
        <v/>
      </c>
      <c r="U73" s="37">
        <f>U71-U72</f>
        <v/>
      </c>
      <c r="V73" s="37">
        <f>V71-V72</f>
        <v/>
      </c>
      <c r="W73" s="37">
        <f>W71-W72</f>
        <v/>
      </c>
      <c r="X73" s="37">
        <f>X71-X72</f>
        <v/>
      </c>
      <c r="Y73" s="37">
        <f>Y71-Y72</f>
        <v/>
      </c>
      <c r="Z73" s="37">
        <f>Z71-Z72</f>
        <v/>
      </c>
      <c r="AA73" s="37">
        <f>AA71-AA72</f>
        <v/>
      </c>
      <c r="AB73" s="37">
        <f>AB71-AB72</f>
        <v/>
      </c>
      <c r="AC73" s="37">
        <f>AC71-AC72</f>
        <v/>
      </c>
      <c r="AD73" s="37">
        <f>AD71-AD72</f>
        <v/>
      </c>
      <c r="AE73" s="37">
        <f>AE71-AE72</f>
        <v/>
      </c>
      <c r="AF73" s="37">
        <f>AF71-AF72</f>
        <v/>
      </c>
      <c r="AG73" s="37">
        <f>AG71-AG72</f>
        <v/>
      </c>
      <c r="AH73" s="37">
        <f>AH71-AH72</f>
        <v/>
      </c>
      <c r="AI73" s="37">
        <f>AI71-AI72</f>
        <v/>
      </c>
      <c r="AK73" s="37">
        <f>AK71-AK72</f>
        <v/>
      </c>
      <c r="AL73" s="37">
        <f>AL71-AL72</f>
        <v/>
      </c>
      <c r="AM73" s="37">
        <f>AM71-AM72</f>
        <v/>
      </c>
      <c r="AN73" s="37">
        <f>AN71-AN72</f>
        <v/>
      </c>
      <c r="AO73" s="37">
        <f>AO71-AO72</f>
        <v/>
      </c>
      <c r="AP73" s="37">
        <f>AP71-AP72</f>
        <v/>
      </c>
      <c r="AQ73" s="37">
        <f>AQ71-AQ72</f>
        <v/>
      </c>
      <c r="AR73" s="37">
        <f>AR71-AR72</f>
        <v/>
      </c>
      <c r="AS73" s="37">
        <f>AS71-AS72</f>
        <v/>
      </c>
      <c r="AT73" s="37">
        <f>AT71-AT72</f>
        <v/>
      </c>
    </row>
    <row r="74">
      <c r="D74" s="17" t="inlineStr">
        <is>
          <t>Recon: Loans, net</t>
        </is>
      </c>
      <c r="G74" s="18">
        <f>G73-_reported!G14</f>
        <v/>
      </c>
      <c r="H74" s="18">
        <f>H73-_reported!H14</f>
        <v/>
      </c>
      <c r="I74" s="18">
        <f>I73-_reported!I14</f>
        <v/>
      </c>
      <c r="J74" s="18">
        <f>J73-_reported!J14</f>
        <v/>
      </c>
      <c r="K74" s="18">
        <f>K73-_reported!K14</f>
        <v/>
      </c>
      <c r="L74" s="18">
        <f>L73-_reported!L14</f>
        <v/>
      </c>
      <c r="M74" s="18">
        <f>M73-_reported!M14</f>
        <v/>
      </c>
      <c r="N74" s="18">
        <f>N73-_reported!N14</f>
        <v/>
      </c>
      <c r="O74" s="18">
        <f>O73-_reported!O14</f>
        <v/>
      </c>
      <c r="P74" s="18">
        <f>P73-_reported!P14</f>
        <v/>
      </c>
      <c r="Q74" s="18">
        <f>Q73-_reported!Q14</f>
        <v/>
      </c>
      <c r="R74" s="18">
        <f>R73-_reported!R14</f>
        <v/>
      </c>
      <c r="S74" s="18">
        <f>S73-_reported!S14</f>
        <v/>
      </c>
      <c r="T74" s="18">
        <f>T73-_reported!T14</f>
        <v/>
      </c>
      <c r="U74" s="18">
        <f>U73-_reported!U14</f>
        <v/>
      </c>
      <c r="V74" s="18">
        <f>V73-_reported!V14</f>
        <v/>
      </c>
      <c r="W74" s="18">
        <f>W73-_reported!W14</f>
        <v/>
      </c>
      <c r="X74" s="18">
        <f>X73-_reported!X14</f>
        <v/>
      </c>
      <c r="Y74" s="18">
        <f>Y73-_reported!Y14</f>
        <v/>
      </c>
      <c r="Z74" s="18">
        <f>Z73-_reported!Z14</f>
        <v/>
      </c>
      <c r="AA74" s="18">
        <f>AA73-_reported!AA14</f>
        <v/>
      </c>
      <c r="AK74" s="18">
        <f>AK73-_reported!AK14</f>
        <v/>
      </c>
      <c r="AL74" s="18">
        <f>AL73-_reported!AL14</f>
        <v/>
      </c>
      <c r="AM74" s="18">
        <f>AM73-_reported!AM14</f>
        <v/>
      </c>
      <c r="AN74" s="18">
        <f>AN73-_reported!AN14</f>
        <v/>
      </c>
      <c r="AO74" s="18">
        <f>AO73-_reported!AO14</f>
        <v/>
      </c>
    </row>
    <row r="76">
      <c r="C76" s="15" t="inlineStr">
        <is>
          <t>Loans held-for-sale</t>
        </is>
      </c>
      <c r="G76" s="35" t="n">
        <v>7895</v>
      </c>
      <c r="H76" s="35" t="n">
        <v>8277</v>
      </c>
      <c r="I76" s="35" t="n">
        <v>9415</v>
      </c>
      <c r="J76" s="35" t="n">
        <v>15635</v>
      </c>
      <c r="K76" s="35" t="n">
        <v>10270</v>
      </c>
      <c r="L76" s="35" t="n">
        <v>6654</v>
      </c>
      <c r="M76" s="35" t="n">
        <v>7629</v>
      </c>
      <c r="N76" s="35" t="n">
        <v>6871</v>
      </c>
      <c r="O76" s="35" t="n">
        <v>6809</v>
      </c>
      <c r="P76" s="35" t="n">
        <v>6788</v>
      </c>
      <c r="Q76" s="35" t="n">
        <v>7591</v>
      </c>
      <c r="R76" s="35" t="n">
        <v>6002</v>
      </c>
      <c r="S76" s="35" t="n">
        <v>8571</v>
      </c>
      <c r="T76" s="35" t="n">
        <v>7043</v>
      </c>
      <c r="U76" s="35" t="n">
        <v>10351</v>
      </c>
      <c r="V76" s="35" t="n">
        <v>9545</v>
      </c>
      <c r="W76" s="35" t="n">
        <v>6867</v>
      </c>
      <c r="X76" s="35" t="n">
        <v>5401</v>
      </c>
      <c r="Y76" s="35" t="n">
        <v>6831</v>
      </c>
      <c r="Z76" s="35" t="n">
        <v>5165</v>
      </c>
      <c r="AA76" s="35" t="n">
        <v>10944</v>
      </c>
      <c r="AB76" s="35" t="n">
        <v>10944</v>
      </c>
      <c r="AC76" s="35" t="n">
        <v>10944</v>
      </c>
      <c r="AD76" s="35" t="n">
        <v>10944</v>
      </c>
      <c r="AE76" s="35" t="n">
        <v>10944</v>
      </c>
      <c r="AF76" s="35" t="n">
        <v>10944</v>
      </c>
      <c r="AG76" s="35" t="n">
        <v>10944</v>
      </c>
      <c r="AH76" s="35" t="n">
        <v>10944</v>
      </c>
      <c r="AI76" s="35" t="n">
        <v>10944</v>
      </c>
      <c r="AK76" s="35" t="n">
        <v>15635</v>
      </c>
      <c r="AL76" s="35" t="n">
        <v>6871</v>
      </c>
      <c r="AM76" s="35" t="n">
        <v>6002</v>
      </c>
      <c r="AN76" s="35" t="n">
        <v>9545</v>
      </c>
      <c r="AO76" s="35" t="n">
        <v>5165</v>
      </c>
      <c r="AP76" s="36">
        <f>AD76</f>
        <v/>
      </c>
      <c r="AQ76" s="36">
        <f>AH76</f>
        <v/>
      </c>
      <c r="AR76" s="36">
        <f>AQ76*(1+0.0)</f>
        <v/>
      </c>
      <c r="AS76" s="36">
        <f>AR76*(1+0.0)</f>
        <v/>
      </c>
      <c r="AT76" s="36">
        <f>AS76*(1+0.0)</f>
        <v/>
      </c>
    </row>
    <row r="77">
      <c r="C77" s="15" t="inlineStr">
        <is>
          <t>Customers and other receivables</t>
        </is>
      </c>
      <c r="G77" s="35" t="n">
        <v>66404</v>
      </c>
      <c r="H77" s="35" t="n">
        <v>67967</v>
      </c>
      <c r="I77" s="35" t="n">
        <v>74998</v>
      </c>
      <c r="J77" s="35" t="n">
        <v>72263</v>
      </c>
      <c r="K77" s="35" t="n">
        <v>83622</v>
      </c>
      <c r="L77" s="35" t="n">
        <v>79893</v>
      </c>
      <c r="M77" s="35" t="n">
        <v>76211</v>
      </c>
      <c r="N77" s="35" t="n">
        <v>67543</v>
      </c>
      <c r="O77" s="35" t="n">
        <v>79902</v>
      </c>
      <c r="P77" s="35" t="n">
        <v>74000</v>
      </c>
      <c r="Q77" s="35" t="n">
        <v>74347</v>
      </c>
      <c r="R77" s="35" t="n">
        <v>81881</v>
      </c>
      <c r="S77" s="35" t="n">
        <v>86106</v>
      </c>
      <c r="T77" s="35" t="n">
        <v>80978</v>
      </c>
      <c r="U77" s="35" t="n">
        <v>91267</v>
      </c>
      <c r="V77" s="35" t="n">
        <v>82247</v>
      </c>
      <c r="W77" s="35" t="n">
        <v>80329</v>
      </c>
      <c r="X77" s="35" t="n">
        <v>93964</v>
      </c>
      <c r="Y77" s="35" t="n">
        <v>99863</v>
      </c>
      <c r="Z77" s="35" t="n">
        <v>98186</v>
      </c>
      <c r="AA77" s="35" t="n">
        <v>96082</v>
      </c>
      <c r="AB77" s="35" t="n">
        <v>96082</v>
      </c>
      <c r="AC77" s="35" t="n">
        <v>96082</v>
      </c>
      <c r="AD77" s="35" t="n">
        <v>96082</v>
      </c>
      <c r="AE77" s="35" t="n">
        <v>96082</v>
      </c>
      <c r="AF77" s="35" t="n">
        <v>96082</v>
      </c>
      <c r="AG77" s="35" t="n">
        <v>96082</v>
      </c>
      <c r="AH77" s="35" t="n">
        <v>96082</v>
      </c>
      <c r="AI77" s="35" t="n">
        <v>96082</v>
      </c>
      <c r="AK77" s="35" t="n">
        <v>72263</v>
      </c>
      <c r="AL77" s="35" t="n">
        <v>67543</v>
      </c>
      <c r="AM77" s="35" t="n">
        <v>81881</v>
      </c>
      <c r="AN77" s="35" t="n">
        <v>82247</v>
      </c>
      <c r="AO77" s="35" t="n">
        <v>98186</v>
      </c>
      <c r="AP77" s="36">
        <f>AD77</f>
        <v/>
      </c>
      <c r="AQ77" s="36">
        <f>AH77</f>
        <v/>
      </c>
      <c r="AR77" s="36">
        <f>AQ77*(1+0.0)</f>
        <v/>
      </c>
      <c r="AS77" s="36">
        <f>AR77*(1+0.0)</f>
        <v/>
      </c>
      <c r="AT77" s="36">
        <f>AS77*(1+0.0)</f>
        <v/>
      </c>
    </row>
    <row r="78">
      <c r="C78" s="15" t="inlineStr">
        <is>
          <t>Premises and equipment</t>
        </is>
      </c>
      <c r="G78" s="35" t="n">
        <v>10803</v>
      </c>
      <c r="H78" s="35" t="n">
        <v>10747</v>
      </c>
      <c r="I78" s="35" t="n">
        <v>10684</v>
      </c>
      <c r="J78" s="35" t="n">
        <v>10833</v>
      </c>
      <c r="K78" s="35" t="n">
        <v>10820</v>
      </c>
      <c r="L78" s="35" t="n">
        <v>11016</v>
      </c>
      <c r="M78" s="35" t="n">
        <v>11117</v>
      </c>
      <c r="N78" s="35" t="n">
        <v>11510</v>
      </c>
      <c r="O78" s="35" t="n">
        <v>11708</v>
      </c>
      <c r="P78" s="35" t="n">
        <v>11688</v>
      </c>
      <c r="Q78" s="35" t="n">
        <v>11821</v>
      </c>
      <c r="R78" s="35" t="n">
        <v>11855</v>
      </c>
      <c r="S78" s="35" t="n">
        <v>11901</v>
      </c>
      <c r="T78" s="35" t="n">
        <v>11917</v>
      </c>
      <c r="U78" s="35" t="n">
        <v>12033</v>
      </c>
      <c r="V78" s="35" t="n">
        <v>12168</v>
      </c>
      <c r="W78" s="35" t="n">
        <v>12151</v>
      </c>
      <c r="X78" s="35" t="n">
        <v>12254</v>
      </c>
      <c r="Y78" s="35" t="n">
        <v>12348</v>
      </c>
      <c r="Z78" s="35" t="n">
        <v>12516</v>
      </c>
      <c r="AA78" s="35" t="n">
        <v>12539</v>
      </c>
      <c r="AB78" s="35" t="n">
        <v>12539</v>
      </c>
      <c r="AC78" s="35" t="n">
        <v>12539</v>
      </c>
      <c r="AD78" s="35" t="n">
        <v>12539</v>
      </c>
      <c r="AE78" s="35" t="n">
        <v>12539</v>
      </c>
      <c r="AF78" s="35" t="n">
        <v>12539</v>
      </c>
      <c r="AG78" s="35" t="n">
        <v>12539</v>
      </c>
      <c r="AH78" s="35" t="n">
        <v>12539</v>
      </c>
      <c r="AI78" s="35" t="n">
        <v>12539</v>
      </c>
      <c r="AK78" s="35" t="n">
        <v>10833</v>
      </c>
      <c r="AL78" s="35" t="n">
        <v>11510</v>
      </c>
      <c r="AM78" s="35" t="n">
        <v>11855</v>
      </c>
      <c r="AN78" s="35" t="n">
        <v>12168</v>
      </c>
      <c r="AO78" s="35" t="n">
        <v>12516</v>
      </c>
      <c r="AP78" s="36">
        <f>AD78</f>
        <v/>
      </c>
      <c r="AQ78" s="36">
        <f>AH78</f>
        <v/>
      </c>
      <c r="AR78" s="36">
        <f>AQ78*(1+0.0)</f>
        <v/>
      </c>
      <c r="AS78" s="36">
        <f>AR78*(1+0.0)</f>
        <v/>
      </c>
      <c r="AT78" s="36">
        <f>AS78*(1+0.0)</f>
        <v/>
      </c>
    </row>
    <row r="79">
      <c r="C79" s="15" t="inlineStr">
        <is>
          <t>Goodwill</t>
        </is>
      </c>
      <c r="G79" s="35" t="n">
        <v>68951</v>
      </c>
      <c r="H79" s="35" t="n">
        <v>69023</v>
      </c>
      <c r="I79" s="35" t="n">
        <v>69023</v>
      </c>
      <c r="J79" s="35" t="n">
        <v>69022</v>
      </c>
      <c r="K79" s="35" t="n">
        <v>69022</v>
      </c>
      <c r="L79" s="35" t="n">
        <v>69022</v>
      </c>
      <c r="M79" s="35" t="n">
        <v>69022</v>
      </c>
      <c r="N79" s="35" t="n">
        <v>69022</v>
      </c>
      <c r="O79" s="35" t="n">
        <v>69022</v>
      </c>
      <c r="P79" s="35" t="n">
        <v>69021</v>
      </c>
      <c r="Q79" s="35" t="n">
        <v>69021</v>
      </c>
      <c r="R79" s="35" t="n">
        <v>69021</v>
      </c>
      <c r="S79" s="35" t="n">
        <v>69021</v>
      </c>
      <c r="T79" s="35" t="n">
        <v>69021</v>
      </c>
      <c r="U79" s="35" t="n">
        <v>69021</v>
      </c>
      <c r="V79" s="35" t="n">
        <v>69021</v>
      </c>
      <c r="W79" s="35" t="n">
        <v>69021</v>
      </c>
      <c r="X79" s="35" t="n">
        <v>69021</v>
      </c>
      <c r="Y79" s="35" t="n">
        <v>69021</v>
      </c>
      <c r="Z79" s="35" t="n">
        <v>69021</v>
      </c>
      <c r="AA79" s="35" t="n">
        <v>69021</v>
      </c>
      <c r="AB79" s="35" t="n">
        <v>69021</v>
      </c>
      <c r="AC79" s="35" t="n">
        <v>69021</v>
      </c>
      <c r="AD79" s="35" t="n">
        <v>69021</v>
      </c>
      <c r="AE79" s="35" t="n">
        <v>69021</v>
      </c>
      <c r="AF79" s="35" t="n">
        <v>69021</v>
      </c>
      <c r="AG79" s="35" t="n">
        <v>69021</v>
      </c>
      <c r="AH79" s="35" t="n">
        <v>69021</v>
      </c>
      <c r="AI79" s="35" t="n">
        <v>69021</v>
      </c>
      <c r="AK79" s="35" t="n">
        <v>69022</v>
      </c>
      <c r="AL79" s="35" t="n">
        <v>69022</v>
      </c>
      <c r="AM79" s="35" t="n">
        <v>69021</v>
      </c>
      <c r="AN79" s="35" t="n">
        <v>69021</v>
      </c>
      <c r="AO79" s="35" t="n">
        <v>69021</v>
      </c>
      <c r="AP79" s="36">
        <f>AD79</f>
        <v/>
      </c>
      <c r="AQ79" s="36">
        <f>AH79</f>
        <v/>
      </c>
      <c r="AR79" s="36">
        <f>AQ79*(1+0.0)</f>
        <v/>
      </c>
      <c r="AS79" s="36">
        <f>AR79*(1+0.0)</f>
        <v/>
      </c>
      <c r="AT79" s="36">
        <f>AS79*(1+0.0)</f>
        <v/>
      </c>
    </row>
    <row r="80">
      <c r="C80" s="15" t="inlineStr">
        <is>
          <t>Other assets</t>
        </is>
      </c>
      <c r="G80" s="35" t="n">
        <v>156221</v>
      </c>
      <c r="H80" s="35" t="n">
        <v>159522</v>
      </c>
      <c r="I80" s="35" t="n">
        <v>160427</v>
      </c>
      <c r="J80" s="35" t="n">
        <v>163869</v>
      </c>
      <c r="K80" s="35" t="n">
        <v>170250</v>
      </c>
      <c r="L80" s="35" t="n">
        <v>159971</v>
      </c>
      <c r="M80" s="35" t="n">
        <v>155766</v>
      </c>
      <c r="N80" s="35" t="n">
        <v>150759</v>
      </c>
      <c r="O80" s="35" t="n">
        <v>154461</v>
      </c>
      <c r="P80" s="35" t="n">
        <v>151619</v>
      </c>
      <c r="Q80" s="35" t="n">
        <v>152732</v>
      </c>
      <c r="R80" s="35" t="n">
        <v>160875</v>
      </c>
      <c r="S80" s="35" t="n">
        <v>160323</v>
      </c>
      <c r="T80" s="35" t="n">
        <v>157898</v>
      </c>
      <c r="U80" s="35" t="n">
        <v>168320</v>
      </c>
      <c r="V80" s="35" t="n">
        <v>162056</v>
      </c>
      <c r="W80" s="35" t="n">
        <v>159362</v>
      </c>
      <c r="X80" s="35" t="n">
        <v>169446</v>
      </c>
      <c r="Y80" s="35" t="n">
        <v>168755</v>
      </c>
      <c r="Z80" s="35" t="n">
        <v>164986</v>
      </c>
      <c r="AA80" s="35" t="n">
        <v>168921</v>
      </c>
      <c r="AB80" s="35" t="n">
        <v>168921</v>
      </c>
      <c r="AC80" s="35" t="n">
        <v>168921</v>
      </c>
      <c r="AD80" s="35" t="n">
        <v>168921</v>
      </c>
      <c r="AE80" s="35" t="n">
        <v>168921</v>
      </c>
      <c r="AF80" s="35" t="n">
        <v>168921</v>
      </c>
      <c r="AG80" s="35" t="n">
        <v>168921</v>
      </c>
      <c r="AH80" s="35" t="n">
        <v>168921</v>
      </c>
      <c r="AI80" s="35" t="n">
        <v>168921</v>
      </c>
      <c r="AK80" s="35" t="n">
        <v>163869</v>
      </c>
      <c r="AL80" s="35" t="n">
        <v>150759</v>
      </c>
      <c r="AM80" s="35" t="n">
        <v>160875</v>
      </c>
      <c r="AN80" s="35" t="n">
        <v>162056</v>
      </c>
      <c r="AO80" s="35" t="n">
        <v>164986</v>
      </c>
      <c r="AP80" s="36">
        <f>AD80</f>
        <v/>
      </c>
      <c r="AQ80" s="36">
        <f>AH80</f>
        <v/>
      </c>
      <c r="AR80" s="36">
        <f>AQ80*(1+0.0)</f>
        <v/>
      </c>
      <c r="AS80" s="36">
        <f>AR80*(1+0.0)</f>
        <v/>
      </c>
      <c r="AT80" s="36">
        <f>AS80*(1+0.0)</f>
        <v/>
      </c>
    </row>
    <row r="81">
      <c r="A81" s="1" t="inlineStr">
        <is>
          <t>x</t>
        </is>
      </c>
      <c r="B81" s="2" t="inlineStr">
        <is>
          <t>Total Assets</t>
        </is>
      </c>
      <c r="G81" s="37">
        <f>G65+G66+G67+G68+G69+G70+G73+G76+G77+G78+G79+G80</f>
        <v/>
      </c>
      <c r="H81" s="37">
        <f>H65+H66+H67+H68+H69+H70+H73+H76+H77+H78+H79+H80</f>
        <v/>
      </c>
      <c r="I81" s="37">
        <f>I65+I66+I67+I68+I69+I70+I73+I76+I77+I78+I79+I80</f>
        <v/>
      </c>
      <c r="J81" s="37">
        <f>J65+J66+J67+J68+J69+J70+J73+J76+J77+J78+J79+J80</f>
        <v/>
      </c>
      <c r="K81" s="37">
        <f>K65+K66+K67+K68+K69+K70+K73+K76+K77+K78+K79+K80</f>
        <v/>
      </c>
      <c r="L81" s="37">
        <f>L65+L66+L67+L68+L69+L70+L73+L76+L77+L78+L79+L80</f>
        <v/>
      </c>
      <c r="M81" s="37">
        <f>M65+M66+M67+M68+M69+M70+M73+M76+M77+M78+M79+M80</f>
        <v/>
      </c>
      <c r="N81" s="37">
        <f>N65+N66+N67+N68+N69+N70+N73+N76+N77+N78+N79+N80</f>
        <v/>
      </c>
      <c r="O81" s="37">
        <f>O65+O66+O67+O68+O69+O70+O73+O76+O77+O78+O79+O80</f>
        <v/>
      </c>
      <c r="P81" s="37">
        <f>P65+P66+P67+P68+P69+P70+P73+P76+P77+P78+P79+P80</f>
        <v/>
      </c>
      <c r="Q81" s="37">
        <f>Q65+Q66+Q67+Q68+Q69+Q70+Q73+Q76+Q77+Q78+Q79+Q80</f>
        <v/>
      </c>
      <c r="R81" s="37">
        <f>R65+R66+R67+R68+R69+R70+R73+R76+R77+R78+R79+R80</f>
        <v/>
      </c>
      <c r="S81" s="37">
        <f>S65+S66+S67+S68+S69+S70+S73+S76+S77+S78+S79+S80</f>
        <v/>
      </c>
      <c r="T81" s="37">
        <f>T65+T66+T67+T68+T69+T70+T73+T76+T77+T78+T79+T80</f>
        <v/>
      </c>
      <c r="U81" s="37">
        <f>U65+U66+U67+U68+U69+U70+U73+U76+U77+U78+U79+U80</f>
        <v/>
      </c>
      <c r="V81" s="37">
        <f>V65+V66+V67+V68+V69+V70+V73+V76+V77+V78+V79+V80</f>
        <v/>
      </c>
      <c r="W81" s="37">
        <f>W65+W66+W67+W68+W69+W70+W73+W76+W77+W78+W79+W80</f>
        <v/>
      </c>
      <c r="X81" s="37">
        <f>X65+X66+X67+X68+X69+X70+X73+X76+X77+X78+X79+X80</f>
        <v/>
      </c>
      <c r="Y81" s="37">
        <f>Y65+Y66+Y67+Y68+Y69+Y70+Y73+Y76+Y77+Y78+Y79+Y80</f>
        <v/>
      </c>
      <c r="Z81" s="37">
        <f>Z65+Z66+Z67+Z68+Z69+Z70+Z73+Z76+Z77+Z78+Z79+Z80</f>
        <v/>
      </c>
      <c r="AA81" s="37">
        <f>AA65+AA66+AA67+AA68+AA69+AA70+AA73+AA76+AA77+AA78+AA79+AA80</f>
        <v/>
      </c>
      <c r="AB81" s="37">
        <f>AB65+(AB66+AB67+AB68+AB69+AB70+AB73+AB76+AB77+AB78+AB79+AB80)</f>
        <v/>
      </c>
      <c r="AC81" s="37">
        <f>AC65+(AC66+AC67+AC68+AC69+AC70+AC73+AC76+AC77+AC78+AC79+AC80)</f>
        <v/>
      </c>
      <c r="AD81" s="37">
        <f>AD65+(AD66+AD67+AD68+AD69+AD70+AD73+AD76+AD77+AD78+AD79+AD80)</f>
        <v/>
      </c>
      <c r="AE81" s="37">
        <f>AE65+(AE66+AE67+AE68+AE69+AE70+AE73+AE76+AE77+AE78+AE79+AE80)</f>
        <v/>
      </c>
      <c r="AF81" s="37">
        <f>AF65+(AF66+AF67+AF68+AF69+AF70+AF73+AF76+AF77+AF78+AF79+AF80)</f>
        <v/>
      </c>
      <c r="AG81" s="37">
        <f>AG65+(AG66+AG67+AG68+AG69+AG70+AG73+AG76+AG77+AG78+AG79+AG80)</f>
        <v/>
      </c>
      <c r="AH81" s="37">
        <f>AH65+(AH66+AH67+AH68+AH69+AH70+AH73+AH76+AH77+AH78+AH79+AH80)</f>
        <v/>
      </c>
      <c r="AI81" s="37">
        <f>AI65+(AI66+AI67+AI68+AI69+AI70+AI73+AI76+AI77+AI78+AI79+AI80)</f>
        <v/>
      </c>
      <c r="AK81" s="37">
        <f>AK65+AK66+AK67+AK68+AK69+AK70+AK73+AK76+AK77+AK78+AK79+AK80</f>
        <v/>
      </c>
      <c r="AL81" s="37">
        <f>AL65+AL66+AL67+AL68+AL69+AL70+AL73+AL76+AL77+AL78+AL79+AL80</f>
        <v/>
      </c>
      <c r="AM81" s="37">
        <f>AM65+AM66+AM67+AM68+AM69+AM70+AM73+AM76+AM77+AM78+AM79+AM80</f>
        <v/>
      </c>
      <c r="AN81" s="37">
        <f>AN65+AN66+AN67+AN68+AN69+AN70+AN73+AN76+AN77+AN78+AN79+AN80</f>
        <v/>
      </c>
      <c r="AO81" s="37">
        <f>AO65+AO66+AO67+AO68+AO69+AO70+AO73+AO76+AO77+AO78+AO79+AO80</f>
        <v/>
      </c>
      <c r="AP81" s="37">
        <f>AP65+(AP66+AP67+AP68+AP69+AP70+AP73+AP76+AP77+AP78+AP79+AP80)</f>
        <v/>
      </c>
      <c r="AQ81" s="37">
        <f>AQ65+(AQ66+AQ67+AQ68+AQ69+AQ70+AQ73+AQ76+AQ77+AQ78+AQ79+AQ80)</f>
        <v/>
      </c>
      <c r="AR81" s="37">
        <f>AR65+(AR66+AR67+AR68+AR69+AR70+AR73+AR76+AR77+AR78+AR79+AR80)</f>
        <v/>
      </c>
      <c r="AS81" s="37">
        <f>AS65+(AS66+AS67+AS68+AS69+AS70+AS73+AS76+AS77+AS78+AS79+AS80)</f>
        <v/>
      </c>
      <c r="AT81" s="37">
        <f>AT65+(AT66+AT67+AT68+AT69+AT70+AT73+AT76+AT77+AT78+AT79+AT80)</f>
        <v/>
      </c>
    </row>
    <row r="82">
      <c r="D82" s="17" t="inlineStr">
        <is>
          <t>Recon: Total Assets</t>
        </is>
      </c>
      <c r="G82" s="18">
        <f>G81-_reported!G15</f>
        <v/>
      </c>
      <c r="H82" s="18">
        <f>H81-_reported!H15</f>
        <v/>
      </c>
      <c r="I82" s="18">
        <f>I81-_reported!I15</f>
        <v/>
      </c>
      <c r="J82" s="18">
        <f>J81-_reported!J15</f>
        <v/>
      </c>
      <c r="K82" s="18">
        <f>K81-_reported!K15</f>
        <v/>
      </c>
      <c r="L82" s="18">
        <f>L81-_reported!L15</f>
        <v/>
      </c>
      <c r="M82" s="18">
        <f>M81-_reported!M15</f>
        <v/>
      </c>
      <c r="N82" s="18">
        <f>N81-_reported!N15</f>
        <v/>
      </c>
      <c r="O82" s="18">
        <f>O81-_reported!O15</f>
        <v/>
      </c>
      <c r="P82" s="18">
        <f>P81-_reported!P15</f>
        <v/>
      </c>
      <c r="Q82" s="18">
        <f>Q81-_reported!Q15</f>
        <v/>
      </c>
      <c r="R82" s="18">
        <f>R81-_reported!R15</f>
        <v/>
      </c>
      <c r="S82" s="18">
        <f>S81-_reported!S15</f>
        <v/>
      </c>
      <c r="T82" s="18">
        <f>T81-_reported!T15</f>
        <v/>
      </c>
      <c r="U82" s="18">
        <f>U81-_reported!U15</f>
        <v/>
      </c>
      <c r="V82" s="18">
        <f>V81-_reported!V15</f>
        <v/>
      </c>
      <c r="W82" s="18">
        <f>W81-_reported!W15</f>
        <v/>
      </c>
      <c r="X82" s="18">
        <f>X81-_reported!X15</f>
        <v/>
      </c>
      <c r="Y82" s="18">
        <f>Y81-_reported!Y15</f>
        <v/>
      </c>
      <c r="Z82" s="18">
        <f>Z81-_reported!Z15</f>
        <v/>
      </c>
      <c r="AA82" s="18">
        <f>AA81-_reported!AA15</f>
        <v/>
      </c>
      <c r="AK82" s="18">
        <f>AK81-_reported!AK15</f>
        <v/>
      </c>
      <c r="AL82" s="18">
        <f>AL81-_reported!AL15</f>
        <v/>
      </c>
      <c r="AM82" s="18">
        <f>AM81-_reported!AM15</f>
        <v/>
      </c>
      <c r="AN82" s="18">
        <f>AN81-_reported!AN15</f>
        <v/>
      </c>
      <c r="AO82" s="18">
        <f>AO81-_reported!AO15</f>
        <v/>
      </c>
    </row>
    <row r="84">
      <c r="B84" s="2" t="inlineStr">
        <is>
          <t>Liabilities</t>
        </is>
      </c>
    </row>
    <row r="85">
      <c r="C85" s="15" t="inlineStr">
        <is>
          <t>Domestic non-interest-bearing deposits</t>
        </is>
      </c>
      <c r="G85" s="35" t="n">
        <v>703822</v>
      </c>
      <c r="H85" s="35" t="n">
        <v>719481</v>
      </c>
      <c r="I85" s="35" t="n">
        <v>753107</v>
      </c>
      <c r="J85" s="35" t="n">
        <v>784189</v>
      </c>
      <c r="K85" s="35" t="n">
        <v>787045</v>
      </c>
      <c r="L85" s="35" t="n">
        <v>741676</v>
      </c>
      <c r="M85" s="35" t="n">
        <v>696976</v>
      </c>
      <c r="N85" s="35" t="n">
        <v>640745</v>
      </c>
      <c r="O85" s="35" t="n">
        <v>617922</v>
      </c>
      <c r="P85" s="35" t="n">
        <v>571621</v>
      </c>
      <c r="Q85" s="35" t="n">
        <v>549333</v>
      </c>
      <c r="R85" s="35" t="n">
        <v>530619</v>
      </c>
      <c r="S85" s="35" t="n">
        <v>524982</v>
      </c>
      <c r="T85" s="35" t="n">
        <v>503037</v>
      </c>
      <c r="U85" s="35" t="n">
        <v>498263</v>
      </c>
      <c r="V85" s="35" t="n">
        <v>507561</v>
      </c>
      <c r="W85" s="35" t="n">
        <v>513905</v>
      </c>
      <c r="X85" s="35" t="n">
        <v>514530</v>
      </c>
      <c r="Y85" s="35" t="n">
        <v>510208</v>
      </c>
      <c r="Z85" s="35" t="n">
        <v>517834</v>
      </c>
      <c r="AA85" s="35" t="n">
        <v>529194</v>
      </c>
      <c r="AB85" s="36">
        <f>X85*(1+0.025)</f>
        <v/>
      </c>
      <c r="AC85" s="36">
        <f>Y85*(1+0.03)</f>
        <v/>
      </c>
      <c r="AD85" s="36">
        <f>Z85*(1+0.035)</f>
        <v/>
      </c>
      <c r="AE85" s="36">
        <f>AA85*(1+0.04)</f>
        <v/>
      </c>
      <c r="AF85" s="36">
        <f>AB85*(1+0.045)</f>
        <v/>
      </c>
      <c r="AG85" s="36">
        <f>AC85*(1+0.05)</f>
        <v/>
      </c>
      <c r="AH85" s="36">
        <f>AD85*(1+0.05)</f>
        <v/>
      </c>
      <c r="AI85" s="36">
        <f>AE85*(1+0.05)</f>
        <v/>
      </c>
      <c r="AK85" s="35" t="n">
        <v>784189</v>
      </c>
      <c r="AL85" s="35" t="n">
        <v>640745</v>
      </c>
      <c r="AM85" s="35" t="n">
        <v>530619</v>
      </c>
      <c r="AN85" s="35" t="n">
        <v>507561</v>
      </c>
      <c r="AO85" s="35" t="n">
        <v>517834</v>
      </c>
      <c r="AP85" s="36">
        <f>AD85</f>
        <v/>
      </c>
      <c r="AQ85" s="36">
        <f>AH85</f>
        <v/>
      </c>
      <c r="AR85" s="36">
        <f>AQ85*(1+0.05)</f>
        <v/>
      </c>
      <c r="AS85" s="36">
        <f>AR85*(1+0.05)</f>
        <v/>
      </c>
      <c r="AT85" s="36">
        <f>AS85*(1+0.045)</f>
        <v/>
      </c>
    </row>
    <row r="86">
      <c r="C86" s="15" t="inlineStr">
        <is>
          <t>Domestic interest-bearing deposits</t>
        </is>
      </c>
      <c r="G86" s="35" t="n">
        <v>1079551</v>
      </c>
      <c r="H86" s="35" t="n">
        <v>1076355</v>
      </c>
      <c r="I86" s="35" t="n">
        <v>1108490</v>
      </c>
      <c r="J86" s="35" t="n">
        <v>1165914</v>
      </c>
      <c r="K86" s="35" t="n">
        <v>1178451</v>
      </c>
      <c r="L86" s="35" t="n">
        <v>1134876</v>
      </c>
      <c r="M86" s="35" t="n">
        <v>1143317</v>
      </c>
      <c r="N86" s="35" t="n">
        <v>1182590</v>
      </c>
      <c r="O86" s="35" t="n">
        <v>1183106</v>
      </c>
      <c r="P86" s="35" t="n">
        <v>1197396</v>
      </c>
      <c r="Q86" s="35" t="n">
        <v>1228039</v>
      </c>
      <c r="R86" s="35" t="n">
        <v>1273904</v>
      </c>
      <c r="S86" s="35" t="n">
        <v>1304508</v>
      </c>
      <c r="T86" s="35" t="n">
        <v>1291853</v>
      </c>
      <c r="U86" s="35" t="n">
        <v>1308856</v>
      </c>
      <c r="V86" s="35" t="n">
        <v>1329014</v>
      </c>
      <c r="W86" s="35" t="n">
        <v>1346423</v>
      </c>
      <c r="X86" s="35" t="n">
        <v>1363483</v>
      </c>
      <c r="Y86" s="35" t="n">
        <v>1354445</v>
      </c>
      <c r="Z86" s="35" t="n">
        <v>1361177</v>
      </c>
      <c r="AA86" s="35" t="n">
        <v>1372969</v>
      </c>
      <c r="AB86" s="36">
        <f>X86*(1+0.025)</f>
        <v/>
      </c>
      <c r="AC86" s="36">
        <f>Y86*(1+0.03)</f>
        <v/>
      </c>
      <c r="AD86" s="36">
        <f>Z86*(1+0.035)</f>
        <v/>
      </c>
      <c r="AE86" s="36">
        <f>AA86*(1+0.04)</f>
        <v/>
      </c>
      <c r="AF86" s="36">
        <f>AB86*(1+0.045)</f>
        <v/>
      </c>
      <c r="AG86" s="36">
        <f>AC86*(1+0.05)</f>
        <v/>
      </c>
      <c r="AH86" s="36">
        <f>AD86*(1+0.05)</f>
        <v/>
      </c>
      <c r="AI86" s="36">
        <f>AE86*(1+0.05)</f>
        <v/>
      </c>
      <c r="AK86" s="35" t="n">
        <v>1165914</v>
      </c>
      <c r="AL86" s="35" t="n">
        <v>1182590</v>
      </c>
      <c r="AM86" s="35" t="n">
        <v>1273904</v>
      </c>
      <c r="AN86" s="35" t="n">
        <v>1329014</v>
      </c>
      <c r="AO86" s="35" t="n">
        <v>1361177</v>
      </c>
      <c r="AP86" s="36">
        <f>AD86</f>
        <v/>
      </c>
      <c r="AQ86" s="36">
        <f>AH86</f>
        <v/>
      </c>
      <c r="AR86" s="36">
        <f>AQ86*(1+0.05)</f>
        <v/>
      </c>
      <c r="AS86" s="36">
        <f>AR86*(1+0.05)</f>
        <v/>
      </c>
      <c r="AT86" s="36">
        <f>AS86*(1+0.045)</f>
        <v/>
      </c>
    </row>
    <row r="87">
      <c r="C87" s="15" t="inlineStr">
        <is>
          <t>Non-US deposits</t>
        </is>
      </c>
      <c r="G87" s="35" t="n">
        <v>101565</v>
      </c>
      <c r="H87" s="35" t="n">
        <v>113306</v>
      </c>
      <c r="I87" s="35" t="n">
        <v>103207</v>
      </c>
      <c r="J87" s="35" t="n">
        <v>114343</v>
      </c>
      <c r="K87" s="35" t="n">
        <v>106913</v>
      </c>
      <c r="L87" s="35" t="n">
        <v>107797</v>
      </c>
      <c r="M87" s="35" t="n">
        <v>97804</v>
      </c>
      <c r="N87" s="35" t="n">
        <v>107006</v>
      </c>
      <c r="O87" s="35" t="n">
        <v>109374</v>
      </c>
      <c r="P87" s="35" t="n">
        <v>108192</v>
      </c>
      <c r="Q87" s="35" t="n">
        <v>107229</v>
      </c>
      <c r="R87" s="35" t="n">
        <v>119304</v>
      </c>
      <c r="S87" s="35" t="n">
        <v>117006</v>
      </c>
      <c r="T87" s="35" t="n">
        <v>115601</v>
      </c>
      <c r="U87" s="35" t="n">
        <v>123233</v>
      </c>
      <c r="V87" s="35" t="n">
        <v>128892</v>
      </c>
      <c r="W87" s="35" t="n">
        <v>129236</v>
      </c>
      <c r="X87" s="35" t="n">
        <v>133600</v>
      </c>
      <c r="Y87" s="35" t="n">
        <v>137555</v>
      </c>
      <c r="Z87" s="35" t="n">
        <v>139718</v>
      </c>
      <c r="AA87" s="35" t="n">
        <v>135500</v>
      </c>
      <c r="AB87" s="36">
        <f>X87*(1+0.025)</f>
        <v/>
      </c>
      <c r="AC87" s="36">
        <f>Y87*(1+0.03)</f>
        <v/>
      </c>
      <c r="AD87" s="36">
        <f>Z87*(1+0.035)</f>
        <v/>
      </c>
      <c r="AE87" s="36">
        <f>AA87*(1+0.04)</f>
        <v/>
      </c>
      <c r="AF87" s="36">
        <f>AB87*(1+0.045)</f>
        <v/>
      </c>
      <c r="AG87" s="36">
        <f>AC87*(1+0.05)</f>
        <v/>
      </c>
      <c r="AH87" s="36">
        <f>AD87*(1+0.05)</f>
        <v/>
      </c>
      <c r="AI87" s="36">
        <f>AE87*(1+0.05)</f>
        <v/>
      </c>
      <c r="AK87" s="35" t="n">
        <v>114343</v>
      </c>
      <c r="AL87" s="35" t="n">
        <v>107006</v>
      </c>
      <c r="AM87" s="35" t="n">
        <v>119304</v>
      </c>
      <c r="AN87" s="35" t="n">
        <v>128892</v>
      </c>
      <c r="AO87" s="35" t="n">
        <v>139718</v>
      </c>
      <c r="AP87" s="36">
        <f>AD87</f>
        <v/>
      </c>
      <c r="AQ87" s="36">
        <f>AH87</f>
        <v/>
      </c>
      <c r="AR87" s="36">
        <f>AQ87*(1+0.05)</f>
        <v/>
      </c>
      <c r="AS87" s="36">
        <f>AR87*(1+0.05)</f>
        <v/>
      </c>
      <c r="AT87" s="36">
        <f>AS87*(1+0.045)</f>
        <v/>
      </c>
    </row>
    <row r="88">
      <c r="B88" s="2" t="inlineStr">
        <is>
          <t>Total Deposits</t>
        </is>
      </c>
      <c r="G88" s="37">
        <f>G85+G86+G87</f>
        <v/>
      </c>
      <c r="H88" s="37">
        <f>H85+H86+H87</f>
        <v/>
      </c>
      <c r="I88" s="37">
        <f>I85+I86+I87</f>
        <v/>
      </c>
      <c r="J88" s="37">
        <f>J85+J86+J87</f>
        <v/>
      </c>
      <c r="K88" s="37">
        <f>K85+K86+K87</f>
        <v/>
      </c>
      <c r="L88" s="37">
        <f>L85+L86+L87</f>
        <v/>
      </c>
      <c r="M88" s="37">
        <f>M85+M86+M87</f>
        <v/>
      </c>
      <c r="N88" s="37">
        <f>N85+N86+N87</f>
        <v/>
      </c>
      <c r="O88" s="37">
        <f>O85+O86+O87</f>
        <v/>
      </c>
      <c r="P88" s="37">
        <f>P85+P86+P87</f>
        <v/>
      </c>
      <c r="Q88" s="37">
        <f>Q85+Q86+Q87</f>
        <v/>
      </c>
      <c r="R88" s="37">
        <f>R85+R86+R87</f>
        <v/>
      </c>
      <c r="S88" s="37">
        <f>S85+S86+S87</f>
        <v/>
      </c>
      <c r="T88" s="37">
        <f>T85+T86+T87</f>
        <v/>
      </c>
      <c r="U88" s="37">
        <f>U85+U86+U87</f>
        <v/>
      </c>
      <c r="V88" s="37">
        <f>V85+V86+V87</f>
        <v/>
      </c>
      <c r="W88" s="37">
        <f>W85+W86+W87</f>
        <v/>
      </c>
      <c r="X88" s="37">
        <f>X85+X86+X87</f>
        <v/>
      </c>
      <c r="Y88" s="37">
        <f>Y85+Y86+Y87</f>
        <v/>
      </c>
      <c r="Z88" s="37">
        <f>Z85+Z86+Z87</f>
        <v/>
      </c>
      <c r="AA88" s="37">
        <f>AA85+AA86+AA87</f>
        <v/>
      </c>
      <c r="AB88" s="37">
        <f>AB85+AB86+AB87</f>
        <v/>
      </c>
      <c r="AC88" s="37">
        <f>AC85+AC86+AC87</f>
        <v/>
      </c>
      <c r="AD88" s="37">
        <f>AD85+AD86+AD87</f>
        <v/>
      </c>
      <c r="AE88" s="37">
        <f>AE85+AE86+AE87</f>
        <v/>
      </c>
      <c r="AF88" s="37">
        <f>AF85+AF86+AF87</f>
        <v/>
      </c>
      <c r="AG88" s="37">
        <f>AG85+AG86+AG87</f>
        <v/>
      </c>
      <c r="AH88" s="37">
        <f>AH85+AH86+AH87</f>
        <v/>
      </c>
      <c r="AI88" s="37">
        <f>AI85+AI86+AI87</f>
        <v/>
      </c>
      <c r="AK88" s="37">
        <f>AK85+AK86+AK87</f>
        <v/>
      </c>
      <c r="AL88" s="37">
        <f>AL85+AL86+AL87</f>
        <v/>
      </c>
      <c r="AM88" s="37">
        <f>AM85+AM86+AM87</f>
        <v/>
      </c>
      <c r="AN88" s="37">
        <f>AN85+AN86+AN87</f>
        <v/>
      </c>
      <c r="AO88" s="37">
        <f>AO85+AO86+AO87</f>
        <v/>
      </c>
      <c r="AP88" s="37">
        <f>AP85+AP86+AP87</f>
        <v/>
      </c>
      <c r="AQ88" s="37">
        <f>AQ85+AQ86+AQ87</f>
        <v/>
      </c>
      <c r="AR88" s="37">
        <f>AR85+AR86+AR87</f>
        <v/>
      </c>
      <c r="AS88" s="37">
        <f>AS85+AS86+AS87</f>
        <v/>
      </c>
      <c r="AT88" s="37">
        <f>AT85+AT86+AT87</f>
        <v/>
      </c>
    </row>
    <row r="89">
      <c r="D89" s="17" t="inlineStr">
        <is>
          <t>Recon: Total Deposits</t>
        </is>
      </c>
      <c r="G89" s="18">
        <f>G88-_reported!G16</f>
        <v/>
      </c>
      <c r="H89" s="18">
        <f>H88-_reported!H16</f>
        <v/>
      </c>
      <c r="I89" s="18">
        <f>I88-_reported!I16</f>
        <v/>
      </c>
      <c r="J89" s="18">
        <f>J88-_reported!J16</f>
        <v/>
      </c>
      <c r="K89" s="18">
        <f>K88-_reported!K16</f>
        <v/>
      </c>
      <c r="L89" s="18">
        <f>L88-_reported!L16</f>
        <v/>
      </c>
      <c r="M89" s="18">
        <f>M88-_reported!M16</f>
        <v/>
      </c>
      <c r="N89" s="18">
        <f>N88-_reported!N16</f>
        <v/>
      </c>
      <c r="O89" s="18">
        <f>O88-_reported!O16</f>
        <v/>
      </c>
      <c r="P89" s="18">
        <f>P88-_reported!P16</f>
        <v/>
      </c>
      <c r="Q89" s="18">
        <f>Q88-_reported!Q16</f>
        <v/>
      </c>
      <c r="R89" s="18">
        <f>R88-_reported!R16</f>
        <v/>
      </c>
      <c r="S89" s="18">
        <f>S88-_reported!S16</f>
        <v/>
      </c>
      <c r="T89" s="18">
        <f>T88-_reported!T16</f>
        <v/>
      </c>
      <c r="U89" s="18">
        <f>U88-_reported!U16</f>
        <v/>
      </c>
      <c r="V89" s="18">
        <f>V88-_reported!V16</f>
        <v/>
      </c>
      <c r="W89" s="18">
        <f>W88-_reported!W16</f>
        <v/>
      </c>
      <c r="X89" s="18">
        <f>X88-_reported!X16</f>
        <v/>
      </c>
      <c r="Y89" s="18">
        <f>Y88-_reported!Y16</f>
        <v/>
      </c>
      <c r="Z89" s="18">
        <f>Z88-_reported!Z16</f>
        <v/>
      </c>
      <c r="AA89" s="18">
        <f>AA88-_reported!AA16</f>
        <v/>
      </c>
      <c r="AK89" s="18">
        <f>AK88-_reported!AK16</f>
        <v/>
      </c>
      <c r="AL89" s="18">
        <f>AL88-_reported!AL16</f>
        <v/>
      </c>
      <c r="AM89" s="18">
        <f>AM88-_reported!AM16</f>
        <v/>
      </c>
      <c r="AN89" s="18">
        <f>AN88-_reported!AN16</f>
        <v/>
      </c>
      <c r="AO89" s="18">
        <f>AO88-_reported!AO16</f>
        <v/>
      </c>
    </row>
    <row r="91">
      <c r="C91" s="15" t="inlineStr">
        <is>
          <t>Federal funds purchased + repos sold</t>
        </is>
      </c>
      <c r="G91" s="35" t="n">
        <v>199443</v>
      </c>
      <c r="H91" s="35" t="n">
        <v>213787</v>
      </c>
      <c r="I91" s="35" t="n">
        <v>207428</v>
      </c>
      <c r="J91" s="35" t="n">
        <v>192329</v>
      </c>
      <c r="K91" s="35" t="n">
        <v>214685</v>
      </c>
      <c r="L91" s="35" t="n">
        <v>204307</v>
      </c>
      <c r="M91" s="35" t="n">
        <v>215627</v>
      </c>
      <c r="N91" s="35" t="n">
        <v>195635</v>
      </c>
      <c r="O91" s="35" t="n">
        <v>314380</v>
      </c>
      <c r="P91" s="35" t="n">
        <v>288627</v>
      </c>
      <c r="Q91" s="35" t="n">
        <v>300703</v>
      </c>
      <c r="R91" s="35" t="n">
        <v>283887</v>
      </c>
      <c r="S91" s="35" t="n">
        <v>329658</v>
      </c>
      <c r="T91" s="35" t="n">
        <v>368106</v>
      </c>
      <c r="U91" s="35" t="n">
        <v>397958</v>
      </c>
      <c r="V91" s="35" t="n">
        <v>331758</v>
      </c>
      <c r="W91" s="35" t="n">
        <v>376070</v>
      </c>
      <c r="X91" s="35" t="n">
        <v>399460</v>
      </c>
      <c r="Y91" s="35" t="n">
        <v>342588</v>
      </c>
      <c r="Z91" s="35" t="n">
        <v>344716</v>
      </c>
      <c r="AA91" s="35" t="n">
        <v>353020</v>
      </c>
      <c r="AB91" s="35" t="n">
        <v>353020</v>
      </c>
      <c r="AC91" s="35" t="n">
        <v>353020</v>
      </c>
      <c r="AD91" s="35" t="n">
        <v>353020</v>
      </c>
      <c r="AE91" s="35" t="n">
        <v>353020</v>
      </c>
      <c r="AF91" s="35" t="n">
        <v>353020</v>
      </c>
      <c r="AG91" s="35" t="n">
        <v>353020</v>
      </c>
      <c r="AH91" s="35" t="n">
        <v>353020</v>
      </c>
      <c r="AI91" s="35" t="n">
        <v>353020</v>
      </c>
      <c r="AK91" s="35" t="n">
        <v>192329</v>
      </c>
      <c r="AL91" s="35" t="n">
        <v>195635</v>
      </c>
      <c r="AM91" s="35" t="n">
        <v>283887</v>
      </c>
      <c r="AN91" s="35" t="n">
        <v>331758</v>
      </c>
      <c r="AO91" s="35" t="n">
        <v>344716</v>
      </c>
      <c r="AP91" s="36">
        <f>AD91</f>
        <v/>
      </c>
      <c r="AQ91" s="36">
        <f>AH91</f>
        <v/>
      </c>
      <c r="AR91" s="36">
        <f>AQ91*(1+0.0)</f>
        <v/>
      </c>
      <c r="AS91" s="36">
        <f>AR91*(1+0.0)</f>
        <v/>
      </c>
      <c r="AT91" s="36">
        <f>AS91*(1+0.0)</f>
        <v/>
      </c>
    </row>
    <row r="92">
      <c r="C92" s="15" t="inlineStr">
        <is>
          <t>Trading account liabilities</t>
        </is>
      </c>
      <c r="G92" s="35" t="n">
        <v>102788</v>
      </c>
      <c r="H92" s="35" t="n">
        <v>110084</v>
      </c>
      <c r="I92" s="35" t="n">
        <v>112217</v>
      </c>
      <c r="J92" s="35" t="n">
        <v>100690</v>
      </c>
      <c r="K92" s="35" t="n">
        <v>117122</v>
      </c>
      <c r="L92" s="35" t="n">
        <v>97302</v>
      </c>
      <c r="M92" s="35" t="n">
        <v>84768</v>
      </c>
      <c r="N92" s="35" t="n">
        <v>80399</v>
      </c>
      <c r="O92" s="35" t="n">
        <v>92452</v>
      </c>
      <c r="P92" s="35" t="n">
        <v>97818</v>
      </c>
      <c r="Q92" s="35" t="n">
        <v>102820</v>
      </c>
      <c r="R92" s="35" t="n">
        <v>95530</v>
      </c>
      <c r="S92" s="35" t="n">
        <v>114326</v>
      </c>
      <c r="T92" s="35" t="n">
        <v>100345</v>
      </c>
      <c r="U92" s="35" t="n">
        <v>98316</v>
      </c>
      <c r="V92" s="35" t="n">
        <v>92543</v>
      </c>
      <c r="W92" s="35" t="n">
        <v>105470</v>
      </c>
      <c r="X92" s="35" t="n">
        <v>107426</v>
      </c>
      <c r="Y92" s="35" t="n">
        <v>117322</v>
      </c>
      <c r="Z92" s="35" t="n">
        <v>105996</v>
      </c>
      <c r="AA92" s="35" t="n">
        <v>129833</v>
      </c>
      <c r="AB92" s="35" t="n">
        <v>129833</v>
      </c>
      <c r="AC92" s="35" t="n">
        <v>129833</v>
      </c>
      <c r="AD92" s="35" t="n">
        <v>129833</v>
      </c>
      <c r="AE92" s="35" t="n">
        <v>129833</v>
      </c>
      <c r="AF92" s="35" t="n">
        <v>129833</v>
      </c>
      <c r="AG92" s="35" t="n">
        <v>129833</v>
      </c>
      <c r="AH92" s="35" t="n">
        <v>129833</v>
      </c>
      <c r="AI92" s="35" t="n">
        <v>129833</v>
      </c>
      <c r="AK92" s="35" t="n">
        <v>100690</v>
      </c>
      <c r="AL92" s="35" t="n">
        <v>80399</v>
      </c>
      <c r="AM92" s="35" t="n">
        <v>95530</v>
      </c>
      <c r="AN92" s="35" t="n">
        <v>92543</v>
      </c>
      <c r="AO92" s="35" t="n">
        <v>105996</v>
      </c>
      <c r="AP92" s="36">
        <f>AD92</f>
        <v/>
      </c>
      <c r="AQ92" s="36">
        <f>AH92</f>
        <v/>
      </c>
      <c r="AR92" s="36">
        <f>AQ92*(1+0.0)</f>
        <v/>
      </c>
      <c r="AS92" s="36">
        <f>AR92*(1+0.0)</f>
        <v/>
      </c>
      <c r="AT92" s="36">
        <f>AS92*(1+0.0)</f>
        <v/>
      </c>
    </row>
    <row r="93">
      <c r="C93" s="15" t="inlineStr">
        <is>
          <t>Derivative liabilities</t>
        </is>
      </c>
      <c r="G93" s="35" t="n">
        <v>42325</v>
      </c>
      <c r="H93" s="35" t="n">
        <v>38916</v>
      </c>
      <c r="I93" s="35" t="n">
        <v>38062</v>
      </c>
      <c r="J93" s="35" t="n">
        <v>37675</v>
      </c>
      <c r="K93" s="35" t="n">
        <v>44266</v>
      </c>
      <c r="L93" s="35" t="n">
        <v>38425</v>
      </c>
      <c r="M93" s="35" t="n">
        <v>50156</v>
      </c>
      <c r="N93" s="35" t="n">
        <v>44816</v>
      </c>
      <c r="O93" s="35" t="n">
        <v>40169</v>
      </c>
      <c r="P93" s="35" t="n">
        <v>43399</v>
      </c>
      <c r="Q93" s="35" t="n">
        <v>40855</v>
      </c>
      <c r="R93" s="35" t="n">
        <v>43432</v>
      </c>
      <c r="S93" s="35" t="n">
        <v>40401</v>
      </c>
      <c r="T93" s="35" t="n">
        <v>40508</v>
      </c>
      <c r="U93" s="35" t="n">
        <v>43131</v>
      </c>
      <c r="V93" s="35" t="n">
        <v>39353</v>
      </c>
      <c r="W93" s="35" t="n">
        <v>35365</v>
      </c>
      <c r="X93" s="35" t="n">
        <v>41693</v>
      </c>
      <c r="Y93" s="35" t="n">
        <v>40157</v>
      </c>
      <c r="Z93" s="35" t="n">
        <v>42076</v>
      </c>
      <c r="AA93" s="35" t="n">
        <v>43938</v>
      </c>
      <c r="AB93" s="35" t="n">
        <v>43938</v>
      </c>
      <c r="AC93" s="35" t="n">
        <v>43938</v>
      </c>
      <c r="AD93" s="35" t="n">
        <v>43938</v>
      </c>
      <c r="AE93" s="35" t="n">
        <v>43938</v>
      </c>
      <c r="AF93" s="35" t="n">
        <v>43938</v>
      </c>
      <c r="AG93" s="35" t="n">
        <v>43938</v>
      </c>
      <c r="AH93" s="35" t="n">
        <v>43938</v>
      </c>
      <c r="AI93" s="35" t="n">
        <v>43938</v>
      </c>
      <c r="AK93" s="35" t="n">
        <v>37675</v>
      </c>
      <c r="AL93" s="35" t="n">
        <v>44816</v>
      </c>
      <c r="AM93" s="35" t="n">
        <v>43432</v>
      </c>
      <c r="AN93" s="35" t="n">
        <v>39353</v>
      </c>
      <c r="AO93" s="35" t="n">
        <v>42076</v>
      </c>
      <c r="AP93" s="36">
        <f>AD93</f>
        <v/>
      </c>
      <c r="AQ93" s="36">
        <f>AH93</f>
        <v/>
      </c>
      <c r="AR93" s="36">
        <f>AQ93*(1+0.0)</f>
        <v/>
      </c>
      <c r="AS93" s="36">
        <f>AR93*(1+0.0)</f>
        <v/>
      </c>
      <c r="AT93" s="36">
        <f>AS93*(1+0.0)</f>
        <v/>
      </c>
    </row>
    <row r="94">
      <c r="C94" s="15" t="inlineStr">
        <is>
          <t>Short-term borrowings</t>
        </is>
      </c>
      <c r="G94" s="35" t="n">
        <v>21724</v>
      </c>
      <c r="H94" s="35" t="n">
        <v>21635</v>
      </c>
      <c r="I94" s="35" t="n">
        <v>20278</v>
      </c>
      <c r="J94" s="35" t="n">
        <v>23753</v>
      </c>
      <c r="K94" s="35" t="n">
        <v>24789</v>
      </c>
      <c r="L94" s="35" t="n">
        <v>27886</v>
      </c>
      <c r="M94" s="35" t="n">
        <v>21044</v>
      </c>
      <c r="N94" s="35" t="n">
        <v>26932</v>
      </c>
      <c r="O94" s="35" t="n">
        <v>56564</v>
      </c>
      <c r="P94" s="35" t="n">
        <v>41017</v>
      </c>
      <c r="Q94" s="35" t="n">
        <v>40196</v>
      </c>
      <c r="R94" s="35" t="n">
        <v>32098</v>
      </c>
      <c r="S94" s="35" t="n">
        <v>38895</v>
      </c>
      <c r="T94" s="35" t="n">
        <v>40429</v>
      </c>
      <c r="U94" s="35" t="n">
        <v>38440</v>
      </c>
      <c r="V94" s="35" t="n">
        <v>43391</v>
      </c>
      <c r="W94" s="35" t="n">
        <v>41470</v>
      </c>
      <c r="X94" s="35" t="n">
        <v>47891</v>
      </c>
      <c r="Y94" s="35" t="n">
        <v>54200</v>
      </c>
      <c r="Z94" s="35" t="n">
        <v>48088</v>
      </c>
      <c r="AA94" s="35" t="n">
        <v>57630</v>
      </c>
      <c r="AB94" s="35" t="n">
        <v>57630</v>
      </c>
      <c r="AC94" s="35" t="n">
        <v>57630</v>
      </c>
      <c r="AD94" s="35" t="n">
        <v>57630</v>
      </c>
      <c r="AE94" s="35" t="n">
        <v>57630</v>
      </c>
      <c r="AF94" s="35" t="n">
        <v>57630</v>
      </c>
      <c r="AG94" s="35" t="n">
        <v>57630</v>
      </c>
      <c r="AH94" s="35" t="n">
        <v>57630</v>
      </c>
      <c r="AI94" s="35" t="n">
        <v>57630</v>
      </c>
      <c r="AK94" s="35" t="n">
        <v>23753</v>
      </c>
      <c r="AL94" s="35" t="n">
        <v>26932</v>
      </c>
      <c r="AM94" s="35" t="n">
        <v>32098</v>
      </c>
      <c r="AN94" s="35" t="n">
        <v>43391</v>
      </c>
      <c r="AO94" s="35" t="n">
        <v>48088</v>
      </c>
      <c r="AP94" s="36">
        <f>AD94</f>
        <v/>
      </c>
      <c r="AQ94" s="36">
        <f>AH94</f>
        <v/>
      </c>
      <c r="AR94" s="36">
        <f>AQ94*(1+0.0)</f>
        <v/>
      </c>
      <c r="AS94" s="36">
        <f>AR94*(1+0.0)</f>
        <v/>
      </c>
      <c r="AT94" s="36">
        <f>AS94*(1+0.0)</f>
        <v/>
      </c>
    </row>
    <row r="95">
      <c r="C95" s="15" t="inlineStr">
        <is>
          <t>Accrued expenses and other liabilities</t>
        </is>
      </c>
      <c r="G95" s="35" t="n">
        <v>193563</v>
      </c>
      <c r="H95" s="35" t="n">
        <v>184607</v>
      </c>
      <c r="I95" s="35" t="n">
        <v>191572</v>
      </c>
      <c r="J95" s="35" t="n">
        <v>200419</v>
      </c>
      <c r="K95" s="35" t="n">
        <v>219625</v>
      </c>
      <c r="L95" s="35" t="n">
        <v>214522</v>
      </c>
      <c r="M95" s="35" t="n">
        <v>224615</v>
      </c>
      <c r="N95" s="35" t="n">
        <v>224073</v>
      </c>
      <c r="O95" s="35" t="n">
        <v>216621</v>
      </c>
      <c r="P95" s="35" t="n">
        <v>205736</v>
      </c>
      <c r="Q95" s="35" t="n">
        <v>206492</v>
      </c>
      <c r="R95" s="35" t="n">
        <v>207527</v>
      </c>
      <c r="S95" s="35" t="n">
        <v>214129</v>
      </c>
      <c r="T95" s="35" t="n">
        <v>213751</v>
      </c>
      <c r="U95" s="35" t="n">
        <v>222657</v>
      </c>
      <c r="V95" s="35" t="n">
        <v>210169</v>
      </c>
      <c r="W95" s="35" t="n">
        <v>201758</v>
      </c>
      <c r="X95" s="35" t="n">
        <v>220042</v>
      </c>
      <c r="Y95" s="35" t="n">
        <v>231605</v>
      </c>
      <c r="Z95" s="35" t="n">
        <v>231074</v>
      </c>
      <c r="AA95" s="35" t="n">
        <v>247470</v>
      </c>
      <c r="AB95" s="35" t="n">
        <v>247470</v>
      </c>
      <c r="AC95" s="35" t="n">
        <v>247470</v>
      </c>
      <c r="AD95" s="35" t="n">
        <v>247470</v>
      </c>
      <c r="AE95" s="35" t="n">
        <v>247470</v>
      </c>
      <c r="AF95" s="35" t="n">
        <v>247470</v>
      </c>
      <c r="AG95" s="35" t="n">
        <v>247470</v>
      </c>
      <c r="AH95" s="35" t="n">
        <v>247470</v>
      </c>
      <c r="AI95" s="35" t="n">
        <v>247470</v>
      </c>
      <c r="AK95" s="35" t="n">
        <v>200419</v>
      </c>
      <c r="AL95" s="35" t="n">
        <v>224073</v>
      </c>
      <c r="AM95" s="35" t="n">
        <v>207527</v>
      </c>
      <c r="AN95" s="35" t="n">
        <v>210169</v>
      </c>
      <c r="AO95" s="35" t="n">
        <v>231074</v>
      </c>
      <c r="AP95" s="36">
        <f>AD95</f>
        <v/>
      </c>
      <c r="AQ95" s="36">
        <f>AH95</f>
        <v/>
      </c>
      <c r="AR95" s="36">
        <f>AQ95*(1+0.0)</f>
        <v/>
      </c>
      <c r="AS95" s="36">
        <f>AR95*(1+0.0)</f>
        <v/>
      </c>
      <c r="AT95" s="36">
        <f>AS95*(1+0.0)</f>
        <v/>
      </c>
    </row>
    <row r="96">
      <c r="C96" s="15" t="inlineStr">
        <is>
          <t>Long-term debt</t>
        </is>
      </c>
      <c r="G96" s="35" t="n">
        <v>251211</v>
      </c>
      <c r="H96" s="35" t="n">
        <v>274604</v>
      </c>
      <c r="I96" s="35" t="n">
        <v>278621</v>
      </c>
      <c r="J96" s="35" t="n">
        <v>280117</v>
      </c>
      <c r="K96" s="35" t="n">
        <v>278710</v>
      </c>
      <c r="L96" s="35" t="n">
        <v>275697</v>
      </c>
      <c r="M96" s="35" t="n">
        <v>269122</v>
      </c>
      <c r="N96" s="35" t="n">
        <v>275982</v>
      </c>
      <c r="O96" s="35" t="n">
        <v>283873</v>
      </c>
      <c r="P96" s="35" t="n">
        <v>286073</v>
      </c>
      <c r="Q96" s="35" t="n">
        <v>290359</v>
      </c>
      <c r="R96" s="35" t="n">
        <v>302204</v>
      </c>
      <c r="S96" s="35" t="n">
        <v>296346</v>
      </c>
      <c r="T96" s="35" t="n">
        <v>290474</v>
      </c>
      <c r="U96" s="35" t="n">
        <v>296927</v>
      </c>
      <c r="V96" s="35" t="n">
        <v>283279</v>
      </c>
      <c r="W96" s="35" t="n">
        <v>304146</v>
      </c>
      <c r="X96" s="35" t="n">
        <v>313418</v>
      </c>
      <c r="Y96" s="35" t="n">
        <v>311484</v>
      </c>
      <c r="Z96" s="35" t="n">
        <v>317816</v>
      </c>
      <c r="AA96" s="35" t="n">
        <v>325964</v>
      </c>
      <c r="AB96" s="35" t="n">
        <v>325964</v>
      </c>
      <c r="AC96" s="35" t="n">
        <v>325964</v>
      </c>
      <c r="AD96" s="35" t="n">
        <v>325964</v>
      </c>
      <c r="AE96" s="35" t="n">
        <v>325964</v>
      </c>
      <c r="AF96" s="35" t="n">
        <v>325964</v>
      </c>
      <c r="AG96" s="35" t="n">
        <v>325964</v>
      </c>
      <c r="AH96" s="35" t="n">
        <v>325964</v>
      </c>
      <c r="AI96" s="35" t="n">
        <v>325964</v>
      </c>
      <c r="AK96" s="35" t="n">
        <v>280117</v>
      </c>
      <c r="AL96" s="35" t="n">
        <v>275982</v>
      </c>
      <c r="AM96" s="35" t="n">
        <v>302204</v>
      </c>
      <c r="AN96" s="35" t="n">
        <v>283279</v>
      </c>
      <c r="AO96" s="35" t="n">
        <v>317816</v>
      </c>
      <c r="AP96" s="36">
        <f>AD96</f>
        <v/>
      </c>
      <c r="AQ96" s="36">
        <f>AH96</f>
        <v/>
      </c>
      <c r="AR96" s="36">
        <f>AQ96*(1+0.0)</f>
        <v/>
      </c>
      <c r="AS96" s="36">
        <f>AR96*(1+0.0)</f>
        <v/>
      </c>
      <c r="AT96" s="36">
        <f>AS96*(1+0.0)</f>
        <v/>
      </c>
    </row>
    <row r="97">
      <c r="A97" s="1" t="inlineStr">
        <is>
          <t>x</t>
        </is>
      </c>
      <c r="B97" s="2" t="inlineStr">
        <is>
          <t>Total Liabilities</t>
        </is>
      </c>
      <c r="G97" s="37">
        <f>G88+G91+G92+G93+G94+G95+G96</f>
        <v/>
      </c>
      <c r="H97" s="37">
        <f>H88+H91+H92+H93+H94+H95+H96</f>
        <v/>
      </c>
      <c r="I97" s="37">
        <f>I88+I91+I92+I93+I94+I95+I96</f>
        <v/>
      </c>
      <c r="J97" s="37">
        <f>J88+J91+J92+J93+J94+J95+J96</f>
        <v/>
      </c>
      <c r="K97" s="37">
        <f>K88+K91+K92+K93+K94+K95+K96</f>
        <v/>
      </c>
      <c r="L97" s="37">
        <f>L88+L91+L92+L93+L94+L95+L96</f>
        <v/>
      </c>
      <c r="M97" s="37">
        <f>M88+M91+M92+M93+M94+M95+M96</f>
        <v/>
      </c>
      <c r="N97" s="37">
        <f>N88+N91+N92+N93+N94+N95+N96</f>
        <v/>
      </c>
      <c r="O97" s="37">
        <f>O88+O91+O92+O93+O94+O95+O96</f>
        <v/>
      </c>
      <c r="P97" s="37">
        <f>P88+P91+P92+P93+P94+P95+P96</f>
        <v/>
      </c>
      <c r="Q97" s="37">
        <f>Q88+Q91+Q92+Q93+Q94+Q95+Q96</f>
        <v/>
      </c>
      <c r="R97" s="37">
        <f>R88+R91+R92+R93+R94+R95+R96</f>
        <v/>
      </c>
      <c r="S97" s="37">
        <f>S88+S91+S92+S93+S94+S95+S96</f>
        <v/>
      </c>
      <c r="T97" s="37">
        <f>T88+T91+T92+T93+T94+T95+T96</f>
        <v/>
      </c>
      <c r="U97" s="37">
        <f>U88+U91+U92+U93+U94+U95+U96</f>
        <v/>
      </c>
      <c r="V97" s="37">
        <f>V88+V91+V92+V93+V94+V95+V96</f>
        <v/>
      </c>
      <c r="W97" s="37">
        <f>W88+W91+W92+W93+W94+W95+W96</f>
        <v/>
      </c>
      <c r="X97" s="37">
        <f>X88+X91+X92+X93+X94+X95+X96</f>
        <v/>
      </c>
      <c r="Y97" s="37">
        <f>Y88+Y91+Y92+Y93+Y94+Y95+Y96</f>
        <v/>
      </c>
      <c r="Z97" s="37">
        <f>Z88+Z91+Z92+Z93+Z94+Z95+Z96</f>
        <v/>
      </c>
      <c r="AA97" s="37">
        <f>AA88+AA91+AA92+AA93+AA94+AA95+AA96</f>
        <v/>
      </c>
      <c r="AB97" s="37">
        <f>AB88+AB91+AB92+AB93+AB94+AB95+AB96</f>
        <v/>
      </c>
      <c r="AC97" s="37">
        <f>AC88+AC91+AC92+AC93+AC94+AC95+AC96</f>
        <v/>
      </c>
      <c r="AD97" s="37">
        <f>AD88+AD91+AD92+AD93+AD94+AD95+AD96</f>
        <v/>
      </c>
      <c r="AE97" s="37">
        <f>AE88+AE91+AE92+AE93+AE94+AE95+AE96</f>
        <v/>
      </c>
      <c r="AF97" s="37">
        <f>AF88+AF91+AF92+AF93+AF94+AF95+AF96</f>
        <v/>
      </c>
      <c r="AG97" s="37">
        <f>AG88+AG91+AG92+AG93+AG94+AG95+AG96</f>
        <v/>
      </c>
      <c r="AH97" s="37">
        <f>AH88+AH91+AH92+AH93+AH94+AH95+AH96</f>
        <v/>
      </c>
      <c r="AI97" s="37">
        <f>AI88+AI91+AI92+AI93+AI94+AI95+AI96</f>
        <v/>
      </c>
      <c r="AK97" s="37">
        <f>AK88+AK91+AK92+AK93+AK94+AK95+AK96</f>
        <v/>
      </c>
      <c r="AL97" s="37">
        <f>AL88+AL91+AL92+AL93+AL94+AL95+AL96</f>
        <v/>
      </c>
      <c r="AM97" s="37">
        <f>AM88+AM91+AM92+AM93+AM94+AM95+AM96</f>
        <v/>
      </c>
      <c r="AN97" s="37">
        <f>AN88+AN91+AN92+AN93+AN94+AN95+AN96</f>
        <v/>
      </c>
      <c r="AO97" s="37">
        <f>AO88+AO91+AO92+AO93+AO94+AO95+AO96</f>
        <v/>
      </c>
      <c r="AP97" s="37">
        <f>AP88+AP91+AP92+AP93+AP94+AP95+AP96</f>
        <v/>
      </c>
      <c r="AQ97" s="37">
        <f>AQ88+AQ91+AQ92+AQ93+AQ94+AQ95+AQ96</f>
        <v/>
      </c>
      <c r="AR97" s="37">
        <f>AR88+AR91+AR92+AR93+AR94+AR95+AR96</f>
        <v/>
      </c>
      <c r="AS97" s="37">
        <f>AS88+AS91+AS92+AS93+AS94+AS95+AS96</f>
        <v/>
      </c>
      <c r="AT97" s="37">
        <f>AT88+AT91+AT92+AT93+AT94+AT95+AT96</f>
        <v/>
      </c>
    </row>
    <row r="98">
      <c r="D98" s="17" t="inlineStr">
        <is>
          <t>Recon: Total Liabilities</t>
        </is>
      </c>
      <c r="G98" s="18">
        <f>G97-_reported!G17</f>
        <v/>
      </c>
      <c r="H98" s="18">
        <f>H97-_reported!H17</f>
        <v/>
      </c>
      <c r="I98" s="18">
        <f>I97-_reported!I17</f>
        <v/>
      </c>
      <c r="J98" s="18">
        <f>J97-_reported!J17</f>
        <v/>
      </c>
      <c r="K98" s="18">
        <f>K97-_reported!K17</f>
        <v/>
      </c>
      <c r="L98" s="18">
        <f>L97-_reported!L17</f>
        <v/>
      </c>
      <c r="M98" s="18">
        <f>M97-_reported!M17</f>
        <v/>
      </c>
      <c r="N98" s="18">
        <f>N97-_reported!N17</f>
        <v/>
      </c>
      <c r="O98" s="18">
        <f>O97-_reported!O17</f>
        <v/>
      </c>
      <c r="P98" s="18">
        <f>P97-_reported!P17</f>
        <v/>
      </c>
      <c r="Q98" s="18">
        <f>Q97-_reported!Q17</f>
        <v/>
      </c>
      <c r="R98" s="18">
        <f>R97-_reported!R17</f>
        <v/>
      </c>
      <c r="S98" s="18">
        <f>S97-_reported!S17</f>
        <v/>
      </c>
      <c r="T98" s="18">
        <f>T97-_reported!T17</f>
        <v/>
      </c>
      <c r="U98" s="18">
        <f>U97-_reported!U17</f>
        <v/>
      </c>
      <c r="V98" s="18">
        <f>V97-_reported!V17</f>
        <v/>
      </c>
      <c r="W98" s="18">
        <f>W97-_reported!W17</f>
        <v/>
      </c>
      <c r="X98" s="18">
        <f>X97-_reported!X17</f>
        <v/>
      </c>
      <c r="Y98" s="18">
        <f>Y97-_reported!Y17</f>
        <v/>
      </c>
      <c r="Z98" s="18">
        <f>Z97-_reported!Z17</f>
        <v/>
      </c>
      <c r="AA98" s="18">
        <f>AA97-_reported!AA17</f>
        <v/>
      </c>
      <c r="AK98" s="18">
        <f>AK97-_reported!AK17</f>
        <v/>
      </c>
      <c r="AL98" s="18">
        <f>AL97-_reported!AL17</f>
        <v/>
      </c>
      <c r="AM98" s="18">
        <f>AM97-_reported!AM17</f>
        <v/>
      </c>
      <c r="AN98" s="18">
        <f>AN97-_reported!AN17</f>
        <v/>
      </c>
      <c r="AO98" s="18">
        <f>AO97-_reported!AO17</f>
        <v/>
      </c>
    </row>
    <row r="100">
      <c r="B100" s="2" t="inlineStr">
        <is>
          <t>Stockholders' Equity</t>
        </is>
      </c>
    </row>
    <row r="101">
      <c r="C101" s="15" t="inlineStr">
        <is>
          <t>Preferred stock</t>
        </is>
      </c>
      <c r="G101" s="35" t="n">
        <v>24319</v>
      </c>
      <c r="H101" s="35" t="n">
        <v>23441</v>
      </c>
      <c r="I101" s="35" t="n">
        <v>23441</v>
      </c>
      <c r="J101" s="35" t="n">
        <v>24708</v>
      </c>
      <c r="K101" s="35" t="n">
        <v>27137</v>
      </c>
      <c r="L101" s="35" t="n">
        <v>29134</v>
      </c>
      <c r="M101" s="35" t="n">
        <v>29134</v>
      </c>
      <c r="N101" s="35" t="n">
        <v>28397</v>
      </c>
      <c r="O101" s="35" t="n">
        <v>28397</v>
      </c>
      <c r="P101" s="35" t="n">
        <v>28397</v>
      </c>
      <c r="Q101" s="35" t="n">
        <v>28397</v>
      </c>
      <c r="R101" s="35" t="n">
        <v>28397</v>
      </c>
      <c r="S101" s="35" t="n">
        <v>28397</v>
      </c>
      <c r="T101" s="35" t="n">
        <v>26548</v>
      </c>
      <c r="U101" s="35" t="n">
        <v>24554</v>
      </c>
      <c r="V101" s="35" t="n">
        <v>23159</v>
      </c>
      <c r="W101" s="35" t="n">
        <v>20499</v>
      </c>
      <c r="X101" s="35" t="n">
        <v>23495</v>
      </c>
      <c r="Y101" s="35" t="n">
        <v>25992</v>
      </c>
      <c r="Z101" s="35" t="n">
        <v>25992</v>
      </c>
      <c r="AA101" s="35" t="n">
        <v>24996</v>
      </c>
      <c r="AB101" s="35" t="n">
        <v>24996</v>
      </c>
      <c r="AC101" s="35" t="n">
        <v>24996</v>
      </c>
      <c r="AD101" s="35" t="n">
        <v>24996</v>
      </c>
      <c r="AE101" s="35" t="n">
        <v>24996</v>
      </c>
      <c r="AF101" s="35" t="n">
        <v>24996</v>
      </c>
      <c r="AG101" s="35" t="n">
        <v>24996</v>
      </c>
      <c r="AH101" s="35" t="n">
        <v>24996</v>
      </c>
      <c r="AI101" s="35" t="n">
        <v>24996</v>
      </c>
      <c r="AK101" s="35" t="n">
        <v>24708</v>
      </c>
      <c r="AL101" s="35" t="n">
        <v>28397</v>
      </c>
      <c r="AM101" s="35" t="n">
        <v>28397</v>
      </c>
      <c r="AN101" s="35" t="n">
        <v>23159</v>
      </c>
      <c r="AO101" s="35" t="n">
        <v>25992</v>
      </c>
      <c r="AP101" s="36">
        <f>AD101</f>
        <v/>
      </c>
      <c r="AQ101" s="36">
        <f>AH101</f>
        <v/>
      </c>
      <c r="AR101" s="36">
        <f>AQ101*(1+0.0)</f>
        <v/>
      </c>
      <c r="AS101" s="36">
        <f>AR101*(1+0.0)</f>
        <v/>
      </c>
      <c r="AT101" s="36">
        <f>AS101*(1+0.0)</f>
        <v/>
      </c>
    </row>
    <row r="102">
      <c r="C102" s="15" t="inlineStr">
        <is>
          <t>Common stock + additional paid-in capital</t>
        </is>
      </c>
      <c r="G102" s="35" t="n">
        <v>83071</v>
      </c>
      <c r="H102" s="35" t="n">
        <v>79242</v>
      </c>
      <c r="I102" s="35" t="n">
        <v>69612</v>
      </c>
      <c r="J102" s="35" t="n">
        <v>62398</v>
      </c>
      <c r="K102" s="35" t="n">
        <v>59968</v>
      </c>
      <c r="L102" s="35" t="n">
        <v>59499</v>
      </c>
      <c r="M102" s="35" t="n">
        <v>59460</v>
      </c>
      <c r="N102" s="35" t="n">
        <v>58953</v>
      </c>
      <c r="O102" s="35" t="n">
        <v>57264</v>
      </c>
      <c r="P102" s="35" t="n">
        <v>57267</v>
      </c>
      <c r="Q102" s="35" t="n">
        <v>56710</v>
      </c>
      <c r="R102" s="35" t="n">
        <v>56365</v>
      </c>
      <c r="S102" s="35" t="n">
        <v>54310</v>
      </c>
      <c r="T102" s="35" t="n">
        <v>51376</v>
      </c>
      <c r="U102" s="35" t="n">
        <v>48338</v>
      </c>
      <c r="V102" s="35" t="n">
        <v>45336</v>
      </c>
      <c r="W102" s="35" t="n">
        <v>41038</v>
      </c>
      <c r="X102" s="35" t="n">
        <v>36428</v>
      </c>
      <c r="Y102" s="35" t="n">
        <v>31764</v>
      </c>
      <c r="Z102" s="35" t="n">
        <v>26084</v>
      </c>
      <c r="AA102" s="35" t="n">
        <v>18885</v>
      </c>
      <c r="AB102" s="36">
        <f>AA102+-3500</f>
        <v/>
      </c>
      <c r="AC102" s="36">
        <f>AB102+-3500</f>
        <v/>
      </c>
      <c r="AD102" s="36">
        <f>AC102+-3500</f>
        <v/>
      </c>
      <c r="AE102" s="36">
        <f>AD102+-3500</f>
        <v/>
      </c>
      <c r="AF102" s="36">
        <f>AE102+-3500</f>
        <v/>
      </c>
      <c r="AG102" s="36">
        <f>AF102+-3500</f>
        <v/>
      </c>
      <c r="AH102" s="36">
        <f>AG102+-3500</f>
        <v/>
      </c>
      <c r="AI102" s="36">
        <f>AH102+-3500</f>
        <v/>
      </c>
      <c r="AK102" s="35" t="n">
        <v>62398</v>
      </c>
      <c r="AL102" s="35" t="n">
        <v>58953</v>
      </c>
      <c r="AM102" s="35" t="n">
        <v>56365</v>
      </c>
      <c r="AN102" s="35" t="n">
        <v>45336</v>
      </c>
      <c r="AO102" s="35" t="n">
        <v>26084</v>
      </c>
      <c r="AP102" s="36">
        <f>AD102</f>
        <v/>
      </c>
      <c r="AQ102" s="36">
        <f>AH102</f>
        <v/>
      </c>
      <c r="AR102" s="36">
        <f>AQ102+-14000</f>
        <v/>
      </c>
      <c r="AS102" s="36">
        <f>AR102+-14000</f>
        <v/>
      </c>
      <c r="AT102" s="36">
        <f>AS102+-14000</f>
        <v/>
      </c>
    </row>
    <row r="103">
      <c r="C103" s="15" t="inlineStr">
        <is>
          <t>Retained earnings</t>
        </is>
      </c>
      <c r="G103" s="35" t="n">
        <v>170082</v>
      </c>
      <c r="H103" s="35" t="n">
        <v>177499</v>
      </c>
      <c r="I103" s="35" t="n">
        <v>183007</v>
      </c>
      <c r="J103" s="35" t="n">
        <v>188064</v>
      </c>
      <c r="K103" s="35" t="n">
        <v>192929</v>
      </c>
      <c r="L103" s="35" t="n">
        <v>197159</v>
      </c>
      <c r="M103" s="35" t="n">
        <v>201957</v>
      </c>
      <c r="N103" s="35" t="n">
        <v>207003</v>
      </c>
      <c r="O103" s="35" t="n">
        <v>213062</v>
      </c>
      <c r="P103" s="35" t="n">
        <v>218397</v>
      </c>
      <c r="Q103" s="35" t="n">
        <v>223749</v>
      </c>
      <c r="R103" s="35" t="n">
        <v>224672</v>
      </c>
      <c r="S103" s="35" t="n">
        <v>228902</v>
      </c>
      <c r="T103" s="35" t="n">
        <v>233597</v>
      </c>
      <c r="U103" s="35" t="n">
        <v>237954</v>
      </c>
      <c r="V103" s="35" t="n">
        <v>242349</v>
      </c>
      <c r="W103" s="35" t="n">
        <v>247315</v>
      </c>
      <c r="X103" s="35" t="n">
        <v>252180</v>
      </c>
      <c r="Y103" s="35" t="n">
        <v>258141</v>
      </c>
      <c r="Z103" s="35" t="n">
        <v>261693</v>
      </c>
      <c r="AA103" s="35" t="n">
        <v>267765</v>
      </c>
      <c r="AB103" s="36">
        <f>AA103+AB46-AB52*AB50</f>
        <v/>
      </c>
      <c r="AC103" s="36">
        <f>AB103+AC46-AC52*AC50</f>
        <v/>
      </c>
      <c r="AD103" s="36">
        <f>AC103+AD46-AD52*AD50</f>
        <v/>
      </c>
      <c r="AE103" s="36">
        <f>AD103+AE46-AE52*AE50</f>
        <v/>
      </c>
      <c r="AF103" s="36">
        <f>AE103+AF46-AF52*AF50</f>
        <v/>
      </c>
      <c r="AG103" s="36">
        <f>AF103+AG46-AG52*AG50</f>
        <v/>
      </c>
      <c r="AH103" s="36">
        <f>AG103+AH46-AH52*AH50</f>
        <v/>
      </c>
      <c r="AI103" s="36">
        <f>AH103+AI46-AI52*AI50</f>
        <v/>
      </c>
      <c r="AK103" s="35" t="n">
        <v>188064</v>
      </c>
      <c r="AL103" s="35" t="n">
        <v>207003</v>
      </c>
      <c r="AM103" s="35" t="n">
        <v>224672</v>
      </c>
      <c r="AN103" s="35" t="n">
        <v>242349</v>
      </c>
      <c r="AO103" s="35" t="n">
        <v>261693</v>
      </c>
      <c r="AP103" s="36">
        <f>AD103</f>
        <v/>
      </c>
      <c r="AQ103" s="36">
        <f>AH103</f>
        <v/>
      </c>
      <c r="AR103" s="36">
        <f>AQ103+AR46-AR52*AR50</f>
        <v/>
      </c>
      <c r="AS103" s="36">
        <f>AR103+AS46-AS52*AS50</f>
        <v/>
      </c>
      <c r="AT103" s="36">
        <f>AS103+AT46-AT52*AT50</f>
        <v/>
      </c>
    </row>
    <row r="104">
      <c r="C104" s="15" t="inlineStr">
        <is>
          <t>Accumulated other comprehensive income (loss)</t>
        </is>
      </c>
      <c r="G104" s="35" t="n">
        <v>-3472</v>
      </c>
      <c r="H104" s="35" t="n">
        <v>-3063</v>
      </c>
      <c r="I104" s="35" t="n">
        <v>-3596</v>
      </c>
      <c r="J104" s="35" t="n">
        <v>-5104</v>
      </c>
      <c r="K104" s="35" t="n">
        <v>-13417</v>
      </c>
      <c r="L104" s="35" t="n">
        <v>-16674</v>
      </c>
      <c r="M104" s="35" t="n">
        <v>-21027</v>
      </c>
      <c r="N104" s="35" t="n">
        <v>-21156</v>
      </c>
      <c r="O104" s="35" t="n">
        <v>-18527</v>
      </c>
      <c r="P104" s="35" t="n">
        <v>-20742</v>
      </c>
      <c r="Q104" s="35" t="n">
        <v>-21792</v>
      </c>
      <c r="R104" s="35" t="n">
        <v>-17788</v>
      </c>
      <c r="S104" s="35" t="n">
        <v>-18057</v>
      </c>
      <c r="T104" s="35" t="n">
        <v>-17629</v>
      </c>
      <c r="U104" s="35" t="n">
        <v>-14334</v>
      </c>
      <c r="V104" s="35" t="n">
        <v>-15285</v>
      </c>
      <c r="W104" s="35" t="n">
        <v>-13271</v>
      </c>
      <c r="X104" s="35" t="n">
        <v>-12504</v>
      </c>
      <c r="Y104" s="35" t="n">
        <v>-11745</v>
      </c>
      <c r="Z104" s="35" t="n">
        <v>-10526</v>
      </c>
      <c r="AA104" s="35" t="n">
        <v>-10978</v>
      </c>
      <c r="AB104" s="35" t="n">
        <v>-10978</v>
      </c>
      <c r="AC104" s="35" t="n">
        <v>-10978</v>
      </c>
      <c r="AD104" s="35" t="n">
        <v>-10978</v>
      </c>
      <c r="AE104" s="35" t="n">
        <v>-10978</v>
      </c>
      <c r="AF104" s="35" t="n">
        <v>-10978</v>
      </c>
      <c r="AG104" s="35" t="n">
        <v>-10978</v>
      </c>
      <c r="AH104" s="35" t="n">
        <v>-10978</v>
      </c>
      <c r="AI104" s="35" t="n">
        <v>-10978</v>
      </c>
      <c r="AK104" s="35" t="n">
        <v>-5104</v>
      </c>
      <c r="AL104" s="35" t="n">
        <v>-21156</v>
      </c>
      <c r="AM104" s="35" t="n">
        <v>-17788</v>
      </c>
      <c r="AN104" s="35" t="n">
        <v>-15285</v>
      </c>
      <c r="AO104" s="35" t="n">
        <v>-10526</v>
      </c>
      <c r="AP104" s="36">
        <f>AD104</f>
        <v/>
      </c>
      <c r="AQ104" s="36">
        <f>AH104</f>
        <v/>
      </c>
      <c r="AR104" s="36">
        <f>AQ104*(1+0.0)</f>
        <v/>
      </c>
      <c r="AS104" s="36">
        <f>AR104*(1+0.0)</f>
        <v/>
      </c>
      <c r="AT104" s="36">
        <f>AS104*(1+0.0)</f>
        <v/>
      </c>
    </row>
    <row r="105">
      <c r="B105" s="2" t="inlineStr">
        <is>
          <t>Total Stockholders' Equity</t>
        </is>
      </c>
      <c r="G105" s="37">
        <f>G101+G102+G103+G104</f>
        <v/>
      </c>
      <c r="H105" s="37">
        <f>H101+H102+H103+H104</f>
        <v/>
      </c>
      <c r="I105" s="37">
        <f>I101+I102+I103+I104</f>
        <v/>
      </c>
      <c r="J105" s="37">
        <f>J101+J102+J103+J104</f>
        <v/>
      </c>
      <c r="K105" s="37">
        <f>K101+K102+K103+K104</f>
        <v/>
      </c>
      <c r="L105" s="37">
        <f>L101+L102+L103+L104</f>
        <v/>
      </c>
      <c r="M105" s="37">
        <f>M101+M102+M103+M104</f>
        <v/>
      </c>
      <c r="N105" s="37">
        <f>N101+N102+N103+N104</f>
        <v/>
      </c>
      <c r="O105" s="37">
        <f>O101+O102+O103+O104</f>
        <v/>
      </c>
      <c r="P105" s="37">
        <f>P101+P102+P103+P104</f>
        <v/>
      </c>
      <c r="Q105" s="37">
        <f>Q101+Q102+Q103+Q104</f>
        <v/>
      </c>
      <c r="R105" s="37">
        <f>R101+R102+R103+R104</f>
        <v/>
      </c>
      <c r="S105" s="37">
        <f>S101+S102+S103+S104</f>
        <v/>
      </c>
      <c r="T105" s="37">
        <f>T101+T102+T103+T104</f>
        <v/>
      </c>
      <c r="U105" s="37">
        <f>U101+U102+U103+U104</f>
        <v/>
      </c>
      <c r="V105" s="37">
        <f>V101+V102+V103+V104</f>
        <v/>
      </c>
      <c r="W105" s="37">
        <f>W101+W102+W103+W104</f>
        <v/>
      </c>
      <c r="X105" s="37">
        <f>X101+X102+X103+X104</f>
        <v/>
      </c>
      <c r="Y105" s="37">
        <f>Y101+Y102+Y103+Y104</f>
        <v/>
      </c>
      <c r="Z105" s="37">
        <f>Z101+Z102+Z103+Z104</f>
        <v/>
      </c>
      <c r="AA105" s="37">
        <f>AA101+AA102+AA103+AA104</f>
        <v/>
      </c>
      <c r="AB105" s="37">
        <f>AB101+AB102+AB103+AB104</f>
        <v/>
      </c>
      <c r="AC105" s="37">
        <f>AC101+AC102+AC103+AC104</f>
        <v/>
      </c>
      <c r="AD105" s="37">
        <f>AD101+AD102+AD103+AD104</f>
        <v/>
      </c>
      <c r="AE105" s="37">
        <f>AE101+AE102+AE103+AE104</f>
        <v/>
      </c>
      <c r="AF105" s="37">
        <f>AF101+AF102+AF103+AF104</f>
        <v/>
      </c>
      <c r="AG105" s="37">
        <f>AG101+AG102+AG103+AG104</f>
        <v/>
      </c>
      <c r="AH105" s="37">
        <f>AH101+AH102+AH103+AH104</f>
        <v/>
      </c>
      <c r="AI105" s="37">
        <f>AI101+AI102+AI103+AI104</f>
        <v/>
      </c>
      <c r="AK105" s="37">
        <f>AK101+AK102+AK103+AK104</f>
        <v/>
      </c>
      <c r="AL105" s="37">
        <f>AL101+AL102+AL103+AL104</f>
        <v/>
      </c>
      <c r="AM105" s="37">
        <f>AM101+AM102+AM103+AM104</f>
        <v/>
      </c>
      <c r="AN105" s="37">
        <f>AN101+AN102+AN103+AN104</f>
        <v/>
      </c>
      <c r="AO105" s="37">
        <f>AO101+AO102+AO103+AO104</f>
        <v/>
      </c>
      <c r="AP105" s="37">
        <f>AP101+AP102+AP103+AP104</f>
        <v/>
      </c>
      <c r="AQ105" s="37">
        <f>AQ101+AQ102+AQ103+AQ104</f>
        <v/>
      </c>
      <c r="AR105" s="37">
        <f>AR101+AR102+AR103+AR104</f>
        <v/>
      </c>
      <c r="AS105" s="37">
        <f>AS101+AS102+AS103+AS104</f>
        <v/>
      </c>
      <c r="AT105" s="37">
        <f>AT101+AT102+AT103+AT104</f>
        <v/>
      </c>
    </row>
    <row r="106">
      <c r="D106" s="17" t="inlineStr">
        <is>
          <t>Recon: Total Stockholders' Equity</t>
        </is>
      </c>
      <c r="G106" s="18">
        <f>G105-_reported!G18</f>
        <v/>
      </c>
      <c r="H106" s="18">
        <f>H105-_reported!H18</f>
        <v/>
      </c>
      <c r="I106" s="18">
        <f>I105-_reported!I18</f>
        <v/>
      </c>
      <c r="J106" s="18">
        <f>J105-_reported!J18</f>
        <v/>
      </c>
      <c r="K106" s="18">
        <f>K105-_reported!K18</f>
        <v/>
      </c>
      <c r="L106" s="18">
        <f>L105-_reported!L18</f>
        <v/>
      </c>
      <c r="M106" s="18">
        <f>M105-_reported!M18</f>
        <v/>
      </c>
      <c r="N106" s="18">
        <f>N105-_reported!N18</f>
        <v/>
      </c>
      <c r="O106" s="18">
        <f>O105-_reported!O18</f>
        <v/>
      </c>
      <c r="P106" s="18">
        <f>P105-_reported!P18</f>
        <v/>
      </c>
      <c r="Q106" s="18">
        <f>Q105-_reported!Q18</f>
        <v/>
      </c>
      <c r="R106" s="18">
        <f>R105-_reported!R18</f>
        <v/>
      </c>
      <c r="S106" s="18">
        <f>S105-_reported!S18</f>
        <v/>
      </c>
      <c r="T106" s="18">
        <f>T105-_reported!T18</f>
        <v/>
      </c>
      <c r="U106" s="18">
        <f>U105-_reported!U18</f>
        <v/>
      </c>
      <c r="V106" s="18">
        <f>V105-_reported!V18</f>
        <v/>
      </c>
      <c r="W106" s="18">
        <f>W105-_reported!W18</f>
        <v/>
      </c>
      <c r="X106" s="18">
        <f>X105-_reported!X18</f>
        <v/>
      </c>
      <c r="Y106" s="18">
        <f>Y105-_reported!Y18</f>
        <v/>
      </c>
      <c r="Z106" s="18">
        <f>Z105-_reported!Z18</f>
        <v/>
      </c>
      <c r="AA106" s="18">
        <f>AA105-_reported!AA18</f>
        <v/>
      </c>
      <c r="AK106" s="18">
        <f>AK105-_reported!AK18</f>
        <v/>
      </c>
      <c r="AL106" s="18">
        <f>AL105-_reported!AL18</f>
        <v/>
      </c>
      <c r="AM106" s="18">
        <f>AM105-_reported!AM18</f>
        <v/>
      </c>
      <c r="AN106" s="18">
        <f>AN105-_reported!AN18</f>
        <v/>
      </c>
      <c r="AO106" s="18">
        <f>AO105-_reported!AO18</f>
        <v/>
      </c>
    </row>
    <row r="108">
      <c r="B108" s="2" t="inlineStr">
        <is>
          <t>Total Equity</t>
        </is>
      </c>
      <c r="G108" s="37">
        <f>G105</f>
        <v/>
      </c>
      <c r="H108" s="37">
        <f>H105</f>
        <v/>
      </c>
      <c r="I108" s="37">
        <f>I105</f>
        <v/>
      </c>
      <c r="J108" s="37">
        <f>J105</f>
        <v/>
      </c>
      <c r="K108" s="37">
        <f>K105</f>
        <v/>
      </c>
      <c r="L108" s="37">
        <f>L105</f>
        <v/>
      </c>
      <c r="M108" s="37">
        <f>M105</f>
        <v/>
      </c>
      <c r="N108" s="37">
        <f>N105</f>
        <v/>
      </c>
      <c r="O108" s="37">
        <f>O105</f>
        <v/>
      </c>
      <c r="P108" s="37">
        <f>P105</f>
        <v/>
      </c>
      <c r="Q108" s="37">
        <f>Q105</f>
        <v/>
      </c>
      <c r="R108" s="37">
        <f>R105</f>
        <v/>
      </c>
      <c r="S108" s="37">
        <f>S105</f>
        <v/>
      </c>
      <c r="T108" s="37">
        <f>T105</f>
        <v/>
      </c>
      <c r="U108" s="37">
        <f>U105</f>
        <v/>
      </c>
      <c r="V108" s="37">
        <f>V105</f>
        <v/>
      </c>
      <c r="W108" s="37">
        <f>W105</f>
        <v/>
      </c>
      <c r="X108" s="37">
        <f>X105</f>
        <v/>
      </c>
      <c r="Y108" s="37">
        <f>Y105</f>
        <v/>
      </c>
      <c r="Z108" s="37">
        <f>Z105</f>
        <v/>
      </c>
      <c r="AA108" s="37">
        <f>AA105</f>
        <v/>
      </c>
      <c r="AB108" s="37">
        <f>AB105</f>
        <v/>
      </c>
      <c r="AC108" s="37">
        <f>AC105</f>
        <v/>
      </c>
      <c r="AD108" s="37">
        <f>AD105</f>
        <v/>
      </c>
      <c r="AE108" s="37">
        <f>AE105</f>
        <v/>
      </c>
      <c r="AF108" s="37">
        <f>AF105</f>
        <v/>
      </c>
      <c r="AG108" s="37">
        <f>AG105</f>
        <v/>
      </c>
      <c r="AH108" s="37">
        <f>AH105</f>
        <v/>
      </c>
      <c r="AI108" s="37">
        <f>AI105</f>
        <v/>
      </c>
      <c r="AK108" s="37">
        <f>AK105</f>
        <v/>
      </c>
      <c r="AL108" s="37">
        <f>AL105</f>
        <v/>
      </c>
      <c r="AM108" s="37">
        <f>AM105</f>
        <v/>
      </c>
      <c r="AN108" s="37">
        <f>AN105</f>
        <v/>
      </c>
      <c r="AO108" s="37">
        <f>AO105</f>
        <v/>
      </c>
      <c r="AP108" s="37">
        <f>AP105</f>
        <v/>
      </c>
      <c r="AQ108" s="37">
        <f>AQ105</f>
        <v/>
      </c>
      <c r="AR108" s="37">
        <f>AR105</f>
        <v/>
      </c>
      <c r="AS108" s="37">
        <f>AS105</f>
        <v/>
      </c>
      <c r="AT108" s="37">
        <f>AT105</f>
        <v/>
      </c>
    </row>
    <row r="110">
      <c r="A110" s="1" t="inlineStr">
        <is>
          <t>x</t>
        </is>
      </c>
      <c r="B110" s="2" t="inlineStr">
        <is>
          <t>Total Liabilities and Equity</t>
        </is>
      </c>
      <c r="G110" s="37">
        <f>G97+G108</f>
        <v/>
      </c>
      <c r="H110" s="37">
        <f>H97+H108</f>
        <v/>
      </c>
      <c r="I110" s="37">
        <f>I97+I108</f>
        <v/>
      </c>
      <c r="J110" s="37">
        <f>J97+J108</f>
        <v/>
      </c>
      <c r="K110" s="37">
        <f>K97+K108</f>
        <v/>
      </c>
      <c r="L110" s="37">
        <f>L97+L108</f>
        <v/>
      </c>
      <c r="M110" s="37">
        <f>M97+M108</f>
        <v/>
      </c>
      <c r="N110" s="37">
        <f>N97+N108</f>
        <v/>
      </c>
      <c r="O110" s="37">
        <f>O97+O108</f>
        <v/>
      </c>
      <c r="P110" s="37">
        <f>P97+P108</f>
        <v/>
      </c>
      <c r="Q110" s="37">
        <f>Q97+Q108</f>
        <v/>
      </c>
      <c r="R110" s="37">
        <f>R97+R108</f>
        <v/>
      </c>
      <c r="S110" s="37">
        <f>S97+S108</f>
        <v/>
      </c>
      <c r="T110" s="37">
        <f>T97+T108</f>
        <v/>
      </c>
      <c r="U110" s="37">
        <f>U97+U108</f>
        <v/>
      </c>
      <c r="V110" s="37">
        <f>V97+V108</f>
        <v/>
      </c>
      <c r="W110" s="37">
        <f>W97+W108</f>
        <v/>
      </c>
      <c r="X110" s="37">
        <f>X97+X108</f>
        <v/>
      </c>
      <c r="Y110" s="37">
        <f>Y97+Y108</f>
        <v/>
      </c>
      <c r="Z110" s="37">
        <f>Z97+Z108</f>
        <v/>
      </c>
      <c r="AA110" s="37">
        <f>AA97+AA108</f>
        <v/>
      </c>
      <c r="AB110" s="37">
        <f>AB97+AB108</f>
        <v/>
      </c>
      <c r="AC110" s="37">
        <f>AC97+AC108</f>
        <v/>
      </c>
      <c r="AD110" s="37">
        <f>AD97+AD108</f>
        <v/>
      </c>
      <c r="AE110" s="37">
        <f>AE97+AE108</f>
        <v/>
      </c>
      <c r="AF110" s="37">
        <f>AF97+AF108</f>
        <v/>
      </c>
      <c r="AG110" s="37">
        <f>AG97+AG108</f>
        <v/>
      </c>
      <c r="AH110" s="37">
        <f>AH97+AH108</f>
        <v/>
      </c>
      <c r="AI110" s="37">
        <f>AI97+AI108</f>
        <v/>
      </c>
      <c r="AK110" s="37">
        <f>AK97+AK108</f>
        <v/>
      </c>
      <c r="AL110" s="37">
        <f>AL97+AL108</f>
        <v/>
      </c>
      <c r="AM110" s="37">
        <f>AM97+AM108</f>
        <v/>
      </c>
      <c r="AN110" s="37">
        <f>AN97+AN108</f>
        <v/>
      </c>
      <c r="AO110" s="37">
        <f>AO97+AO108</f>
        <v/>
      </c>
      <c r="AP110" s="37">
        <f>AP97+AP108</f>
        <v/>
      </c>
      <c r="AQ110" s="37">
        <f>AQ97+AQ108</f>
        <v/>
      </c>
      <c r="AR110" s="37">
        <f>AR97+AR108</f>
        <v/>
      </c>
      <c r="AS110" s="37">
        <f>AS97+AS108</f>
        <v/>
      </c>
      <c r="AT110" s="37">
        <f>AT97+AT108</f>
        <v/>
      </c>
    </row>
    <row r="111">
      <c r="D111" s="17" t="inlineStr">
        <is>
          <t>Recon: Total L&amp;E</t>
        </is>
      </c>
      <c r="G111" s="18">
        <f>G110-_reported!G20</f>
        <v/>
      </c>
      <c r="H111" s="18">
        <f>H110-_reported!H20</f>
        <v/>
      </c>
      <c r="I111" s="18">
        <f>I110-_reported!I20</f>
        <v/>
      </c>
      <c r="J111" s="18">
        <f>J110-_reported!J20</f>
        <v/>
      </c>
      <c r="K111" s="18">
        <f>K110-_reported!K20</f>
        <v/>
      </c>
      <c r="L111" s="18">
        <f>L110-_reported!L20</f>
        <v/>
      </c>
      <c r="M111" s="18">
        <f>M110-_reported!M20</f>
        <v/>
      </c>
      <c r="N111" s="18">
        <f>N110-_reported!N20</f>
        <v/>
      </c>
      <c r="O111" s="18">
        <f>O110-_reported!O20</f>
        <v/>
      </c>
      <c r="P111" s="18">
        <f>P110-_reported!P20</f>
        <v/>
      </c>
      <c r="Q111" s="18">
        <f>Q110-_reported!Q20</f>
        <v/>
      </c>
      <c r="R111" s="18">
        <f>R110-_reported!R20</f>
        <v/>
      </c>
      <c r="S111" s="18">
        <f>S110-_reported!S20</f>
        <v/>
      </c>
      <c r="T111" s="18">
        <f>T110-_reported!T20</f>
        <v/>
      </c>
      <c r="U111" s="18">
        <f>U110-_reported!U20</f>
        <v/>
      </c>
      <c r="V111" s="18">
        <f>V110-_reported!V20</f>
        <v/>
      </c>
      <c r="W111" s="18">
        <f>W110-_reported!W20</f>
        <v/>
      </c>
      <c r="X111" s="18">
        <f>X110-_reported!X20</f>
        <v/>
      </c>
      <c r="Y111" s="18">
        <f>Y110-_reported!Y20</f>
        <v/>
      </c>
      <c r="Z111" s="18">
        <f>Z110-_reported!Z20</f>
        <v/>
      </c>
      <c r="AA111" s="18">
        <f>AA110-_reported!AA20</f>
        <v/>
      </c>
      <c r="AK111" s="18">
        <f>AK110-_reported!AK20</f>
        <v/>
      </c>
      <c r="AL111" s="18">
        <f>AL110-_reported!AL20</f>
        <v/>
      </c>
      <c r="AM111" s="18">
        <f>AM110-_reported!AM20</f>
        <v/>
      </c>
      <c r="AN111" s="18">
        <f>AN110-_reported!AN20</f>
        <v/>
      </c>
      <c r="AO111" s="18">
        <f>AO110-_reported!AO20</f>
        <v/>
      </c>
    </row>
    <row r="113">
      <c r="A113" s="1" t="inlineStr">
        <is>
          <t>x</t>
        </is>
      </c>
      <c r="B113" s="17" t="inlineStr">
        <is>
          <t>BS Parity (TA - TLE)</t>
        </is>
      </c>
      <c r="G113" s="23">
        <f>G81-G110</f>
        <v/>
      </c>
      <c r="H113" s="23">
        <f>H81-H110</f>
        <v/>
      </c>
      <c r="I113" s="23">
        <f>I81-I110</f>
        <v/>
      </c>
      <c r="J113" s="23">
        <f>J81-J110</f>
        <v/>
      </c>
      <c r="K113" s="23">
        <f>K81-K110</f>
        <v/>
      </c>
      <c r="L113" s="23">
        <f>L81-L110</f>
        <v/>
      </c>
      <c r="M113" s="23">
        <f>M81-M110</f>
        <v/>
      </c>
      <c r="N113" s="23">
        <f>N81-N110</f>
        <v/>
      </c>
      <c r="O113" s="23">
        <f>O81-O110</f>
        <v/>
      </c>
      <c r="P113" s="23">
        <f>P81-P110</f>
        <v/>
      </c>
      <c r="Q113" s="23">
        <f>Q81-Q110</f>
        <v/>
      </c>
      <c r="R113" s="23">
        <f>R81-R110</f>
        <v/>
      </c>
      <c r="S113" s="23">
        <f>S81-S110</f>
        <v/>
      </c>
      <c r="T113" s="23">
        <f>T81-T110</f>
        <v/>
      </c>
      <c r="U113" s="23">
        <f>U81-U110</f>
        <v/>
      </c>
      <c r="V113" s="23">
        <f>V81-V110</f>
        <v/>
      </c>
      <c r="W113" s="23">
        <f>W81-W110</f>
        <v/>
      </c>
      <c r="X113" s="23">
        <f>X81-X110</f>
        <v/>
      </c>
      <c r="Y113" s="23">
        <f>Y81-Y110</f>
        <v/>
      </c>
      <c r="Z113" s="23">
        <f>Z81-Z110</f>
        <v/>
      </c>
      <c r="AA113" s="23">
        <f>AA81-AA110</f>
        <v/>
      </c>
      <c r="AB113" s="23">
        <f>AB81-AB110</f>
        <v/>
      </c>
      <c r="AC113" s="23">
        <f>AC81-AC110</f>
        <v/>
      </c>
      <c r="AD113" s="23">
        <f>AD81-AD110</f>
        <v/>
      </c>
      <c r="AE113" s="23">
        <f>AE81-AE110</f>
        <v/>
      </c>
      <c r="AF113" s="23">
        <f>AF81-AF110</f>
        <v/>
      </c>
      <c r="AG113" s="23">
        <f>AG81-AG110</f>
        <v/>
      </c>
      <c r="AH113" s="23">
        <f>AH81-AH110</f>
        <v/>
      </c>
      <c r="AI113" s="23">
        <f>AI81-AI110</f>
        <v/>
      </c>
      <c r="AK113" s="23">
        <f>AK81-AK110</f>
        <v/>
      </c>
      <c r="AL113" s="23">
        <f>AL81-AL110</f>
        <v/>
      </c>
      <c r="AM113" s="23">
        <f>AM81-AM110</f>
        <v/>
      </c>
      <c r="AN113" s="23">
        <f>AN81-AN110</f>
        <v/>
      </c>
      <c r="AO113" s="23">
        <f>AO81-AO110</f>
        <v/>
      </c>
      <c r="AP113" s="23">
        <f>AP81-AP110</f>
        <v/>
      </c>
      <c r="AQ113" s="23">
        <f>AQ81-AQ110</f>
        <v/>
      </c>
      <c r="AR113" s="23">
        <f>AR81-AR110</f>
        <v/>
      </c>
      <c r="AS113" s="23">
        <f>AS81-AS110</f>
        <v/>
      </c>
      <c r="AT113" s="23">
        <f>AT81-AT110</f>
        <v/>
      </c>
    </row>
    <row r="115">
      <c r="B115" s="22" t="inlineStr">
        <is>
          <t>Balance Sheet Ratios &amp; Assumptions</t>
        </is>
      </c>
      <c r="C115" s="22" t="n"/>
      <c r="D115" s="22" t="n"/>
      <c r="E115" s="22" t="n"/>
      <c r="F115" s="22" t="n"/>
      <c r="G115" s="22" t="n"/>
      <c r="H115" s="22" t="n"/>
      <c r="I115" s="22" t="n"/>
      <c r="J115" s="22" t="n"/>
      <c r="K115" s="22" t="n"/>
      <c r="L115" s="22" t="n"/>
      <c r="M115" s="22" t="n"/>
      <c r="N115" s="22" t="n"/>
      <c r="O115" s="22" t="n"/>
      <c r="P115" s="22" t="n"/>
      <c r="Q115" s="22" t="n"/>
      <c r="R115" s="22" t="n"/>
      <c r="S115" s="22" t="n"/>
      <c r="T115" s="22" t="n"/>
      <c r="U115" s="22" t="n"/>
      <c r="V115" s="22" t="n"/>
      <c r="W115" s="22" t="n"/>
      <c r="X115" s="22" t="n"/>
      <c r="Y115" s="22" t="n"/>
      <c r="Z115" s="22" t="n"/>
      <c r="AA115" s="22" t="n"/>
      <c r="AB115" s="22" t="n"/>
      <c r="AC115" s="22" t="n"/>
      <c r="AD115" s="22" t="n"/>
      <c r="AE115" s="22" t="n"/>
      <c r="AF115" s="22" t="n"/>
      <c r="AG115" s="22" t="n"/>
      <c r="AH115" s="22" t="n"/>
      <c r="AI115" s="22" t="n"/>
      <c r="AK115" s="22" t="n"/>
      <c r="AL115" s="22" t="n"/>
      <c r="AM115" s="22" t="n"/>
      <c r="AN115" s="22" t="n"/>
      <c r="AO115" s="22" t="n"/>
      <c r="AP115" s="22" t="n"/>
      <c r="AQ115" s="22" t="n"/>
      <c r="AR115" s="22" t="n"/>
      <c r="AS115" s="22" t="n"/>
      <c r="AT115" s="22" t="n"/>
    </row>
    <row r="117">
      <c r="D117" s="8" t="inlineStr">
        <is>
          <t>Loan Growth (Y/Y)</t>
        </is>
      </c>
      <c r="G117" s="42" t="inlineStr"/>
      <c r="H117" s="42" t="inlineStr"/>
      <c r="I117" s="42" t="inlineStr"/>
      <c r="J117" s="42" t="inlineStr"/>
      <c r="K117" s="42">
        <f>IFERROR(K71/G71-1,"")</f>
        <v/>
      </c>
      <c r="L117" s="42">
        <f>IFERROR(L71/H71-1,"")</f>
        <v/>
      </c>
      <c r="M117" s="42">
        <f>IFERROR(M71/I71-1,"")</f>
        <v/>
      </c>
      <c r="N117" s="42">
        <f>IFERROR(N71/J71-1,"")</f>
        <v/>
      </c>
      <c r="O117" s="42">
        <f>IFERROR(O71/K71-1,"")</f>
        <v/>
      </c>
      <c r="P117" s="42">
        <f>IFERROR(P71/L71-1,"")</f>
        <v/>
      </c>
      <c r="Q117" s="42">
        <f>IFERROR(Q71/M71-1,"")</f>
        <v/>
      </c>
      <c r="R117" s="42">
        <f>IFERROR(R71/N71-1,"")</f>
        <v/>
      </c>
      <c r="S117" s="42">
        <f>IFERROR(S71/O71-1,"")</f>
        <v/>
      </c>
      <c r="T117" s="42">
        <f>IFERROR(T71/P71-1,"")</f>
        <v/>
      </c>
      <c r="U117" s="42">
        <f>IFERROR(U71/Q71-1,"")</f>
        <v/>
      </c>
      <c r="V117" s="42">
        <f>IFERROR(V71/R71-1,"")</f>
        <v/>
      </c>
      <c r="W117" s="42">
        <f>IFERROR(W71/S71-1,"")</f>
        <v/>
      </c>
      <c r="X117" s="42">
        <f>IFERROR(X71/T71-1,"")</f>
        <v/>
      </c>
      <c r="Y117" s="42">
        <f>IFERROR(Y71/U71-1,"")</f>
        <v/>
      </c>
      <c r="Z117" s="42">
        <f>IFERROR(Z71/V71-1,"")</f>
        <v/>
      </c>
      <c r="AA117" s="42">
        <f>IFERROR(AA71/W71-1,"")</f>
        <v/>
      </c>
      <c r="AB117" s="42">
        <f>IFERROR(AB71/X71-1,"")</f>
        <v/>
      </c>
      <c r="AC117" s="42">
        <f>IFERROR(AC71/Y71-1,"")</f>
        <v/>
      </c>
      <c r="AD117" s="42">
        <f>IFERROR(AD71/Z71-1,"")</f>
        <v/>
      </c>
      <c r="AE117" s="42">
        <f>IFERROR(AE71/AA71-1,"")</f>
        <v/>
      </c>
      <c r="AF117" s="42">
        <f>IFERROR(AF71/AB71-1,"")</f>
        <v/>
      </c>
      <c r="AG117" s="42">
        <f>IFERROR(AG71/AC71-1,"")</f>
        <v/>
      </c>
      <c r="AH117" s="42">
        <f>IFERROR(AH71/AD71-1,"")</f>
        <v/>
      </c>
      <c r="AI117" s="42">
        <f>IFERROR(AI71/AE71-1,"")</f>
        <v/>
      </c>
      <c r="AK117" s="42" t="inlineStr"/>
      <c r="AL117" s="42">
        <f>IFERROR(AL71/AK71-1,"")</f>
        <v/>
      </c>
      <c r="AM117" s="42">
        <f>IFERROR(AM71/AL71-1,"")</f>
        <v/>
      </c>
      <c r="AN117" s="42">
        <f>IFERROR(AN71/AM71-1,"")</f>
        <v/>
      </c>
      <c r="AO117" s="42">
        <f>IFERROR(AO71/AN71-1,"")</f>
        <v/>
      </c>
      <c r="AP117" s="42">
        <f>IFERROR(AP71/AO71-1,"")</f>
        <v/>
      </c>
      <c r="AQ117" s="42">
        <f>IFERROR(AQ71/AP71-1,"")</f>
        <v/>
      </c>
      <c r="AR117" s="42">
        <f>IFERROR(AR71/AQ71-1,"")</f>
        <v/>
      </c>
      <c r="AS117" s="42">
        <f>IFERROR(AS71/AR71-1,"")</f>
        <v/>
      </c>
      <c r="AT117" s="42">
        <f>IFERROR(AT71/AS71-1,"")</f>
        <v/>
      </c>
    </row>
    <row r="118">
      <c r="D118" s="8" t="inlineStr">
        <is>
          <t>Deposit Growth (Y/Y)</t>
        </is>
      </c>
      <c r="G118" s="42" t="inlineStr"/>
      <c r="H118" s="42" t="inlineStr"/>
      <c r="I118" s="42" t="inlineStr"/>
      <c r="J118" s="42" t="inlineStr"/>
      <c r="K118" s="42">
        <f>IFERROR(K88/G88-1,"")</f>
        <v/>
      </c>
      <c r="L118" s="42">
        <f>IFERROR(L88/H88-1,"")</f>
        <v/>
      </c>
      <c r="M118" s="42">
        <f>IFERROR(M88/I88-1,"")</f>
        <v/>
      </c>
      <c r="N118" s="42">
        <f>IFERROR(N88/J88-1,"")</f>
        <v/>
      </c>
      <c r="O118" s="42">
        <f>IFERROR(O88/K88-1,"")</f>
        <v/>
      </c>
      <c r="P118" s="42">
        <f>IFERROR(P88/L88-1,"")</f>
        <v/>
      </c>
      <c r="Q118" s="42">
        <f>IFERROR(Q88/M88-1,"")</f>
        <v/>
      </c>
      <c r="R118" s="42">
        <f>IFERROR(R88/N88-1,"")</f>
        <v/>
      </c>
      <c r="S118" s="42">
        <f>IFERROR(S88/O88-1,"")</f>
        <v/>
      </c>
      <c r="T118" s="42">
        <f>IFERROR(T88/P88-1,"")</f>
        <v/>
      </c>
      <c r="U118" s="42">
        <f>IFERROR(U88/Q88-1,"")</f>
        <v/>
      </c>
      <c r="V118" s="42">
        <f>IFERROR(V88/R88-1,"")</f>
        <v/>
      </c>
      <c r="W118" s="42">
        <f>IFERROR(W88/S88-1,"")</f>
        <v/>
      </c>
      <c r="X118" s="42">
        <f>IFERROR(X88/T88-1,"")</f>
        <v/>
      </c>
      <c r="Y118" s="42">
        <f>IFERROR(Y88/U88-1,"")</f>
        <v/>
      </c>
      <c r="Z118" s="42">
        <f>IFERROR(Z88/V88-1,"")</f>
        <v/>
      </c>
      <c r="AA118" s="42">
        <f>IFERROR(AA88/W88-1,"")</f>
        <v/>
      </c>
      <c r="AB118" s="42">
        <f>IFERROR(AB88/X88-1,"")</f>
        <v/>
      </c>
      <c r="AC118" s="42">
        <f>IFERROR(AC88/Y88-1,"")</f>
        <v/>
      </c>
      <c r="AD118" s="42">
        <f>IFERROR(AD88/Z88-1,"")</f>
        <v/>
      </c>
      <c r="AE118" s="42">
        <f>IFERROR(AE88/AA88-1,"")</f>
        <v/>
      </c>
      <c r="AF118" s="42">
        <f>IFERROR(AF88/AB88-1,"")</f>
        <v/>
      </c>
      <c r="AG118" s="42">
        <f>IFERROR(AG88/AC88-1,"")</f>
        <v/>
      </c>
      <c r="AH118" s="42">
        <f>IFERROR(AH88/AD88-1,"")</f>
        <v/>
      </c>
      <c r="AI118" s="42">
        <f>IFERROR(AI88/AE88-1,"")</f>
        <v/>
      </c>
      <c r="AK118" s="42" t="inlineStr"/>
      <c r="AL118" s="42">
        <f>IFERROR(AL88/AK88-1,"")</f>
        <v/>
      </c>
      <c r="AM118" s="42">
        <f>IFERROR(AM88/AL88-1,"")</f>
        <v/>
      </c>
      <c r="AN118" s="42">
        <f>IFERROR(AN88/AM88-1,"")</f>
        <v/>
      </c>
      <c r="AO118" s="42">
        <f>IFERROR(AO88/AN88-1,"")</f>
        <v/>
      </c>
      <c r="AP118" s="42">
        <f>IFERROR(AP88/AO88-1,"")</f>
        <v/>
      </c>
      <c r="AQ118" s="42">
        <f>IFERROR(AQ88/AP88-1,"")</f>
        <v/>
      </c>
      <c r="AR118" s="42">
        <f>IFERROR(AR88/AQ88-1,"")</f>
        <v/>
      </c>
      <c r="AS118" s="42">
        <f>IFERROR(AS88/AR88-1,"")</f>
        <v/>
      </c>
      <c r="AT118" s="42">
        <f>IFERROR(AT88/AS88-1,"")</f>
        <v/>
      </c>
    </row>
    <row r="119">
      <c r="D119" s="8" t="inlineStr">
        <is>
          <t>Loan-to-Deposit Ratio</t>
        </is>
      </c>
      <c r="G119" s="42">
        <f>IFERROR(G71/G88,"")</f>
        <v/>
      </c>
      <c r="H119" s="42">
        <f>IFERROR(H71/H88,"")</f>
        <v/>
      </c>
      <c r="I119" s="42">
        <f>IFERROR(I71/I88,"")</f>
        <v/>
      </c>
      <c r="J119" s="42">
        <f>IFERROR(J71/J88,"")</f>
        <v/>
      </c>
      <c r="K119" s="42">
        <f>IFERROR(K71/K88,"")</f>
        <v/>
      </c>
      <c r="L119" s="42">
        <f>IFERROR(L71/L88,"")</f>
        <v/>
      </c>
      <c r="M119" s="42">
        <f>IFERROR(M71/M88,"")</f>
        <v/>
      </c>
      <c r="N119" s="42">
        <f>IFERROR(N71/N88,"")</f>
        <v/>
      </c>
      <c r="O119" s="42">
        <f>IFERROR(O71/O88,"")</f>
        <v/>
      </c>
      <c r="P119" s="42">
        <f>IFERROR(P71/P88,"")</f>
        <v/>
      </c>
      <c r="Q119" s="42">
        <f>IFERROR(Q71/Q88,"")</f>
        <v/>
      </c>
      <c r="R119" s="42">
        <f>IFERROR(R71/R88,"")</f>
        <v/>
      </c>
      <c r="S119" s="42">
        <f>IFERROR(S71/S88,"")</f>
        <v/>
      </c>
      <c r="T119" s="42">
        <f>IFERROR(T71/T88,"")</f>
        <v/>
      </c>
      <c r="U119" s="42">
        <f>IFERROR(U71/U88,"")</f>
        <v/>
      </c>
      <c r="V119" s="42">
        <f>IFERROR(V71/V88,"")</f>
        <v/>
      </c>
      <c r="W119" s="42">
        <f>IFERROR(W71/W88,"")</f>
        <v/>
      </c>
      <c r="X119" s="42">
        <f>IFERROR(X71/X88,"")</f>
        <v/>
      </c>
      <c r="Y119" s="42">
        <f>IFERROR(Y71/Y88,"")</f>
        <v/>
      </c>
      <c r="Z119" s="42">
        <f>IFERROR(Z71/Z88,"")</f>
        <v/>
      </c>
      <c r="AA119" s="42">
        <f>IFERROR(AA71/AA88,"")</f>
        <v/>
      </c>
      <c r="AB119" s="42">
        <f>IFERROR(AB71/AB88,"")</f>
        <v/>
      </c>
      <c r="AC119" s="42">
        <f>IFERROR(AC71/AC88,"")</f>
        <v/>
      </c>
      <c r="AD119" s="42">
        <f>IFERROR(AD71/AD88,"")</f>
        <v/>
      </c>
      <c r="AE119" s="42">
        <f>IFERROR(AE71/AE88,"")</f>
        <v/>
      </c>
      <c r="AF119" s="42">
        <f>IFERROR(AF71/AF88,"")</f>
        <v/>
      </c>
      <c r="AG119" s="42">
        <f>IFERROR(AG71/AG88,"")</f>
        <v/>
      </c>
      <c r="AH119" s="42">
        <f>IFERROR(AH71/AH88,"")</f>
        <v/>
      </c>
      <c r="AI119" s="42">
        <f>IFERROR(AI71/AI88,"")</f>
        <v/>
      </c>
      <c r="AK119" s="42">
        <f>IFERROR(AK71/AK88,"")</f>
        <v/>
      </c>
      <c r="AL119" s="42">
        <f>IFERROR(AL71/AL88,"")</f>
        <v/>
      </c>
      <c r="AM119" s="42">
        <f>IFERROR(AM71/AM88,"")</f>
        <v/>
      </c>
      <c r="AN119" s="42">
        <f>IFERROR(AN71/AN88,"")</f>
        <v/>
      </c>
      <c r="AO119" s="42">
        <f>IFERROR(AO71/AO88,"")</f>
        <v/>
      </c>
      <c r="AP119" s="42">
        <f>IFERROR(AP71/AP88,"")</f>
        <v/>
      </c>
      <c r="AQ119" s="42">
        <f>IFERROR(AQ71/AQ88,"")</f>
        <v/>
      </c>
      <c r="AR119" s="42">
        <f>IFERROR(AR71/AR88,"")</f>
        <v/>
      </c>
      <c r="AS119" s="42">
        <f>IFERROR(AS71/AS88,"")</f>
        <v/>
      </c>
      <c r="AT119" s="42">
        <f>IFERROR(AT71/AT88,"")</f>
        <v/>
      </c>
    </row>
    <row r="120">
      <c r="D120" s="8" t="inlineStr">
        <is>
          <t>Equity / Total Assets</t>
        </is>
      </c>
      <c r="G120" s="42">
        <f>IFERROR(G108/G81,"")</f>
        <v/>
      </c>
      <c r="H120" s="42">
        <f>IFERROR(H108/H81,"")</f>
        <v/>
      </c>
      <c r="I120" s="42">
        <f>IFERROR(I108/I81,"")</f>
        <v/>
      </c>
      <c r="J120" s="42">
        <f>IFERROR(J108/J81,"")</f>
        <v/>
      </c>
      <c r="K120" s="42">
        <f>IFERROR(K108/K81,"")</f>
        <v/>
      </c>
      <c r="L120" s="42">
        <f>IFERROR(L108/L81,"")</f>
        <v/>
      </c>
      <c r="M120" s="42">
        <f>IFERROR(M108/M81,"")</f>
        <v/>
      </c>
      <c r="N120" s="42">
        <f>IFERROR(N108/N81,"")</f>
        <v/>
      </c>
      <c r="O120" s="42">
        <f>IFERROR(O108/O81,"")</f>
        <v/>
      </c>
      <c r="P120" s="42">
        <f>IFERROR(P108/P81,"")</f>
        <v/>
      </c>
      <c r="Q120" s="42">
        <f>IFERROR(Q108/Q81,"")</f>
        <v/>
      </c>
      <c r="R120" s="42">
        <f>IFERROR(R108/R81,"")</f>
        <v/>
      </c>
      <c r="S120" s="42">
        <f>IFERROR(S108/S81,"")</f>
        <v/>
      </c>
      <c r="T120" s="42">
        <f>IFERROR(T108/T81,"")</f>
        <v/>
      </c>
      <c r="U120" s="42">
        <f>IFERROR(U108/U81,"")</f>
        <v/>
      </c>
      <c r="V120" s="42">
        <f>IFERROR(V108/V81,"")</f>
        <v/>
      </c>
      <c r="W120" s="42">
        <f>IFERROR(W108/W81,"")</f>
        <v/>
      </c>
      <c r="X120" s="42">
        <f>IFERROR(X108/X81,"")</f>
        <v/>
      </c>
      <c r="Y120" s="42">
        <f>IFERROR(Y108/Y81,"")</f>
        <v/>
      </c>
      <c r="Z120" s="42">
        <f>IFERROR(Z108/Z81,"")</f>
        <v/>
      </c>
      <c r="AA120" s="42">
        <f>IFERROR(AA108/AA81,"")</f>
        <v/>
      </c>
      <c r="AB120" s="42">
        <f>IFERROR(AB108/AB81,"")</f>
        <v/>
      </c>
      <c r="AC120" s="42">
        <f>IFERROR(AC108/AC81,"")</f>
        <v/>
      </c>
      <c r="AD120" s="42">
        <f>IFERROR(AD108/AD81,"")</f>
        <v/>
      </c>
      <c r="AE120" s="42">
        <f>IFERROR(AE108/AE81,"")</f>
        <v/>
      </c>
      <c r="AF120" s="42">
        <f>IFERROR(AF108/AF81,"")</f>
        <v/>
      </c>
      <c r="AG120" s="42">
        <f>IFERROR(AG108/AG81,"")</f>
        <v/>
      </c>
      <c r="AH120" s="42">
        <f>IFERROR(AH108/AH81,"")</f>
        <v/>
      </c>
      <c r="AI120" s="42">
        <f>IFERROR(AI108/AI81,"")</f>
        <v/>
      </c>
      <c r="AK120" s="42">
        <f>IFERROR(AK108/AK81,"")</f>
        <v/>
      </c>
      <c r="AL120" s="42">
        <f>IFERROR(AL108/AL81,"")</f>
        <v/>
      </c>
      <c r="AM120" s="42">
        <f>IFERROR(AM108/AM81,"")</f>
        <v/>
      </c>
      <c r="AN120" s="42">
        <f>IFERROR(AN108/AN81,"")</f>
        <v/>
      </c>
      <c r="AO120" s="42">
        <f>IFERROR(AO108/AO81,"")</f>
        <v/>
      </c>
      <c r="AP120" s="42">
        <f>IFERROR(AP108/AP81,"")</f>
        <v/>
      </c>
      <c r="AQ120" s="42">
        <f>IFERROR(AQ108/AQ81,"")</f>
        <v/>
      </c>
      <c r="AR120" s="42">
        <f>IFERROR(AR108/AR81,"")</f>
        <v/>
      </c>
      <c r="AS120" s="42">
        <f>IFERROR(AS108/AS81,"")</f>
        <v/>
      </c>
      <c r="AT120" s="42">
        <f>IFERROR(AT108/AT81,"")</f>
        <v/>
      </c>
    </row>
    <row r="122">
      <c r="B122" s="24" t="inlineStr">
        <is>
          <t>Cash Flow Statement</t>
        </is>
      </c>
      <c r="C122" s="24" t="n"/>
      <c r="D122" s="24" t="n"/>
      <c r="E122" s="24" t="n"/>
      <c r="F122" s="24" t="n"/>
      <c r="G122" s="24" t="n"/>
      <c r="H122" s="24" t="n"/>
      <c r="I122" s="24" t="n"/>
      <c r="J122" s="24" t="n"/>
      <c r="K122" s="24" t="n"/>
      <c r="L122" s="24" t="n"/>
      <c r="M122" s="24" t="n"/>
      <c r="N122" s="24" t="n"/>
      <c r="O122" s="24" t="n"/>
      <c r="P122" s="24" t="n"/>
      <c r="Q122" s="24" t="n"/>
      <c r="R122" s="24" t="n"/>
      <c r="S122" s="24" t="n"/>
      <c r="T122" s="24" t="n"/>
      <c r="U122" s="24" t="n"/>
      <c r="V122" s="24" t="n"/>
      <c r="W122" s="24" t="n"/>
      <c r="X122" s="24" t="n"/>
      <c r="Y122" s="24" t="n"/>
      <c r="Z122" s="24" t="n"/>
      <c r="AA122" s="24" t="n"/>
      <c r="AB122" s="24" t="n"/>
      <c r="AC122" s="24" t="n"/>
      <c r="AD122" s="24" t="n"/>
      <c r="AE122" s="24" t="n"/>
      <c r="AF122" s="24" t="n"/>
      <c r="AG122" s="24" t="n"/>
      <c r="AH122" s="24" t="n"/>
      <c r="AI122" s="24" t="n"/>
      <c r="AK122" s="24" t="n"/>
      <c r="AL122" s="24" t="n"/>
      <c r="AM122" s="24" t="n"/>
      <c r="AN122" s="24" t="n"/>
      <c r="AO122" s="24" t="n"/>
      <c r="AP122" s="24" t="n"/>
      <c r="AQ122" s="24" t="n"/>
      <c r="AR122" s="24" t="n"/>
      <c r="AS122" s="24" t="n"/>
      <c r="AT122" s="24" t="n"/>
    </row>
    <row r="124">
      <c r="B124" s="2" t="inlineStr">
        <is>
          <t>Cash Flow from Operating Activities</t>
        </is>
      </c>
    </row>
    <row r="125">
      <c r="C125" s="15" t="inlineStr">
        <is>
          <t>Net Income</t>
        </is>
      </c>
      <c r="G125" s="35" t="n">
        <v>8050</v>
      </c>
      <c r="H125" s="35" t="n">
        <v>9224</v>
      </c>
      <c r="I125" s="35" t="n">
        <v>7691</v>
      </c>
      <c r="J125" s="35" t="n">
        <v>7013</v>
      </c>
      <c r="K125" s="35" t="n">
        <v>7067</v>
      </c>
      <c r="L125" s="35" t="n">
        <v>6247</v>
      </c>
      <c r="M125" s="35" t="n">
        <v>7082</v>
      </c>
      <c r="N125" s="35" t="n">
        <v>7132</v>
      </c>
      <c r="O125" s="35" t="n">
        <v>8161</v>
      </c>
      <c r="P125" s="35" t="n">
        <v>7408</v>
      </c>
      <c r="Q125" s="35" t="n">
        <v>7802</v>
      </c>
      <c r="R125" s="35" t="n">
        <v>3144</v>
      </c>
      <c r="S125" s="35" t="n">
        <v>6674</v>
      </c>
      <c r="T125" s="35" t="n">
        <v>6897</v>
      </c>
      <c r="U125" s="35" t="n">
        <v>6896</v>
      </c>
      <c r="V125" s="35" t="n">
        <v>6665</v>
      </c>
      <c r="W125" s="35" t="n">
        <v>7396</v>
      </c>
      <c r="X125" s="35" t="n">
        <v>7116</v>
      </c>
      <c r="Y125" s="35" t="n">
        <v>8469</v>
      </c>
      <c r="Z125" s="35" t="n">
        <v>7528</v>
      </c>
      <c r="AA125" s="35" t="n">
        <v>8584</v>
      </c>
      <c r="AB125" s="36">
        <f>AB42</f>
        <v/>
      </c>
      <c r="AC125" s="36">
        <f>AC42</f>
        <v/>
      </c>
      <c r="AD125" s="36">
        <f>AD42</f>
        <v/>
      </c>
      <c r="AE125" s="36">
        <f>AE42</f>
        <v/>
      </c>
      <c r="AF125" s="36">
        <f>AF42</f>
        <v/>
      </c>
      <c r="AG125" s="36">
        <f>AG42</f>
        <v/>
      </c>
      <c r="AH125" s="36">
        <f>AH42</f>
        <v/>
      </c>
      <c r="AI125" s="36">
        <f>AI42</f>
        <v/>
      </c>
      <c r="AK125" s="35" t="n">
        <v>31978</v>
      </c>
      <c r="AL125" s="35" t="n">
        <v>27528</v>
      </c>
      <c r="AM125" s="35" t="n">
        <v>26515</v>
      </c>
      <c r="AN125" s="35" t="n">
        <v>27132</v>
      </c>
      <c r="AO125" s="35" t="n">
        <v>30509</v>
      </c>
      <c r="AP125" s="36">
        <f>AP42</f>
        <v/>
      </c>
      <c r="AQ125" s="36">
        <f>AQ42</f>
        <v/>
      </c>
      <c r="AR125" s="36">
        <f>AR42</f>
        <v/>
      </c>
      <c r="AS125" s="36">
        <f>AS42</f>
        <v/>
      </c>
      <c r="AT125" s="36">
        <f>AT42</f>
        <v/>
      </c>
    </row>
    <row r="126">
      <c r="C126" s="15" t="inlineStr">
        <is>
          <t>Provision for credit losses</t>
        </is>
      </c>
      <c r="G126" s="35" t="n">
        <v>-1860</v>
      </c>
      <c r="H126" s="35" t="n">
        <v>-1621</v>
      </c>
      <c r="I126" s="35" t="n">
        <v>-624</v>
      </c>
      <c r="J126" s="35" t="n">
        <v>-489</v>
      </c>
      <c r="K126" s="35" t="n">
        <v>30</v>
      </c>
      <c r="L126" s="35" t="n">
        <v>523</v>
      </c>
      <c r="M126" s="35" t="n">
        <v>898</v>
      </c>
      <c r="N126" s="35" t="n">
        <v>1092</v>
      </c>
      <c r="O126" s="35" t="n">
        <v>931</v>
      </c>
      <c r="P126" s="35" t="n">
        <v>1125</v>
      </c>
      <c r="Q126" s="35" t="n">
        <v>1234</v>
      </c>
      <c r="R126" s="35" t="n">
        <v>1104</v>
      </c>
      <c r="S126" s="35" t="n">
        <v>1319</v>
      </c>
      <c r="T126" s="35" t="n">
        <v>1508</v>
      </c>
      <c r="U126" s="35" t="n">
        <v>1542</v>
      </c>
      <c r="V126" s="35" t="n">
        <v>1452</v>
      </c>
      <c r="W126" s="35" t="n">
        <v>1480</v>
      </c>
      <c r="X126" s="35" t="n">
        <v>1592</v>
      </c>
      <c r="Y126" s="35" t="n">
        <v>1295</v>
      </c>
      <c r="Z126" s="35" t="n">
        <v>1308</v>
      </c>
      <c r="AA126" s="35" t="n">
        <v>1337</v>
      </c>
      <c r="AB126" s="36">
        <f>-AB25</f>
        <v/>
      </c>
      <c r="AC126" s="36">
        <f>-AC25</f>
        <v/>
      </c>
      <c r="AD126" s="36">
        <f>-AD25</f>
        <v/>
      </c>
      <c r="AE126" s="36">
        <f>-AE25</f>
        <v/>
      </c>
      <c r="AF126" s="36">
        <f>-AF25</f>
        <v/>
      </c>
      <c r="AG126" s="36">
        <f>-AG25</f>
        <v/>
      </c>
      <c r="AH126" s="36">
        <f>-AH25</f>
        <v/>
      </c>
      <c r="AI126" s="36">
        <f>-AI25</f>
        <v/>
      </c>
      <c r="AK126" s="35" t="n">
        <v>-4594</v>
      </c>
      <c r="AL126" s="35" t="n">
        <v>2543</v>
      </c>
      <c r="AM126" s="35" t="n">
        <v>4394</v>
      </c>
      <c r="AN126" s="35" t="n">
        <v>5821</v>
      </c>
      <c r="AO126" s="35" t="n">
        <v>5675</v>
      </c>
      <c r="AP126" s="36">
        <f>-AP25</f>
        <v/>
      </c>
      <c r="AQ126" s="36">
        <f>-AQ25</f>
        <v/>
      </c>
      <c r="AR126" s="36">
        <f>-AR25</f>
        <v/>
      </c>
      <c r="AS126" s="36">
        <f>-AS25</f>
        <v/>
      </c>
      <c r="AT126" s="36">
        <f>-AT25</f>
        <v/>
      </c>
    </row>
    <row r="127">
      <c r="C127" s="15" t="inlineStr">
        <is>
          <t>Depreciation and amortization</t>
        </is>
      </c>
      <c r="G127" s="35" t="n">
        <v>461</v>
      </c>
      <c r="H127" s="35" t="n">
        <v>469</v>
      </c>
      <c r="I127" s="35" t="n">
        <v>473</v>
      </c>
      <c r="J127" s="35" t="n">
        <v>495</v>
      </c>
      <c r="K127" s="35" t="n">
        <v>494</v>
      </c>
      <c r="L127" s="35" t="n">
        <v>491</v>
      </c>
      <c r="M127" s="35" t="n">
        <v>491</v>
      </c>
      <c r="N127" s="35" t="n">
        <v>502</v>
      </c>
      <c r="O127" s="35" t="n">
        <v>503</v>
      </c>
      <c r="P127" s="35" t="n">
        <v>510</v>
      </c>
      <c r="Q127" s="35" t="n">
        <v>517</v>
      </c>
      <c r="R127" s="35" t="n">
        <v>527</v>
      </c>
      <c r="S127" s="35" t="n">
        <v>538</v>
      </c>
      <c r="T127" s="35" t="n">
        <v>543</v>
      </c>
      <c r="U127" s="35" t="n">
        <v>549</v>
      </c>
      <c r="V127" s="35" t="n">
        <v>559</v>
      </c>
      <c r="W127" s="35" t="n">
        <v>565</v>
      </c>
      <c r="X127" s="35" t="n">
        <v>571</v>
      </c>
      <c r="Y127" s="35" t="n">
        <v>584</v>
      </c>
      <c r="Z127" s="35" t="n">
        <v>594</v>
      </c>
      <c r="AA127" s="35" t="n">
        <v>605</v>
      </c>
      <c r="AB127" s="35" t="n">
        <v>605</v>
      </c>
      <c r="AC127" s="35" t="n">
        <v>605</v>
      </c>
      <c r="AD127" s="35" t="n">
        <v>605</v>
      </c>
      <c r="AE127" s="35" t="n">
        <v>605</v>
      </c>
      <c r="AF127" s="35" t="n">
        <v>605</v>
      </c>
      <c r="AG127" s="35" t="n">
        <v>605</v>
      </c>
      <c r="AH127" s="35" t="n">
        <v>605</v>
      </c>
      <c r="AI127" s="35" t="n">
        <v>605</v>
      </c>
      <c r="AK127" s="35" t="n">
        <v>1898</v>
      </c>
      <c r="AL127" s="35" t="n">
        <v>1978</v>
      </c>
      <c r="AM127" s="35" t="n">
        <v>2057</v>
      </c>
      <c r="AN127" s="35" t="n">
        <v>2189</v>
      </c>
      <c r="AO127" s="35" t="n">
        <v>2314</v>
      </c>
      <c r="AP127" s="36">
        <f>AA127+AB127+AC127+AD127</f>
        <v/>
      </c>
      <c r="AQ127" s="36">
        <f>AE127+AF127+AG127+AH127</f>
        <v/>
      </c>
      <c r="AR127" s="36">
        <f>AQ127*(1+0.0)</f>
        <v/>
      </c>
      <c r="AS127" s="36">
        <f>AR127*(1+0.0)</f>
        <v/>
      </c>
      <c r="AT127" s="36">
        <f>AS127*(1+0.0)</f>
        <v/>
      </c>
    </row>
    <row r="128">
      <c r="C128" s="15" t="inlineStr">
        <is>
          <t>Stock-based compensation</t>
        </is>
      </c>
      <c r="G128" s="35" t="n">
        <v>853</v>
      </c>
      <c r="H128" s="35" t="n">
        <v>610</v>
      </c>
      <c r="I128" s="35" t="n">
        <v>568</v>
      </c>
      <c r="J128" s="35" t="n">
        <v>737</v>
      </c>
      <c r="K128" s="35" t="n">
        <v>739</v>
      </c>
      <c r="L128" s="35" t="n">
        <v>792</v>
      </c>
      <c r="M128" s="35" t="n">
        <v>704</v>
      </c>
      <c r="N128" s="35" t="n">
        <v>627</v>
      </c>
      <c r="O128" s="35" t="n">
        <v>794</v>
      </c>
      <c r="P128" s="35" t="n">
        <v>832</v>
      </c>
      <c r="Q128" s="35" t="n">
        <v>588</v>
      </c>
      <c r="R128" s="35" t="n">
        <v>728</v>
      </c>
      <c r="S128" s="35" t="n">
        <v>865</v>
      </c>
      <c r="T128" s="35" t="n">
        <v>845</v>
      </c>
      <c r="U128" s="35" t="n">
        <v>832</v>
      </c>
      <c r="V128" s="35" t="n">
        <v>891</v>
      </c>
      <c r="W128" s="35" t="n">
        <v>999</v>
      </c>
      <c r="X128" s="35" t="n">
        <v>1015</v>
      </c>
      <c r="Y128" s="35" t="n">
        <v>1018</v>
      </c>
      <c r="Z128" s="35" t="n">
        <v>969</v>
      </c>
      <c r="AA128" s="35" t="n">
        <v>1032</v>
      </c>
      <c r="AB128" s="35" t="n">
        <v>1032</v>
      </c>
      <c r="AC128" s="35" t="n">
        <v>1032</v>
      </c>
      <c r="AD128" s="35" t="n">
        <v>1032</v>
      </c>
      <c r="AE128" s="35" t="n">
        <v>1032</v>
      </c>
      <c r="AF128" s="35" t="n">
        <v>1032</v>
      </c>
      <c r="AG128" s="35" t="n">
        <v>1032</v>
      </c>
      <c r="AH128" s="35" t="n">
        <v>1032</v>
      </c>
      <c r="AI128" s="35" t="n">
        <v>1032</v>
      </c>
      <c r="AK128" s="35" t="n">
        <v>2768</v>
      </c>
      <c r="AL128" s="35" t="n">
        <v>2862</v>
      </c>
      <c r="AM128" s="35" t="n">
        <v>2942</v>
      </c>
      <c r="AN128" s="35" t="n">
        <v>3433</v>
      </c>
      <c r="AO128" s="35" t="n">
        <v>4001</v>
      </c>
      <c r="AP128" s="36">
        <f>AA128+AB128+AC128+AD128</f>
        <v/>
      </c>
      <c r="AQ128" s="36">
        <f>AE128+AF128+AG128+AH128</f>
        <v/>
      </c>
      <c r="AR128" s="36">
        <f>AQ128*(1+0.0)</f>
        <v/>
      </c>
      <c r="AS128" s="36">
        <f>AR128*(1+0.0)</f>
        <v/>
      </c>
      <c r="AT128" s="36">
        <f>AS128*(1+0.0)</f>
        <v/>
      </c>
    </row>
    <row r="129">
      <c r="C129" s="15" t="inlineStr">
        <is>
          <t>Deferred taxes</t>
        </is>
      </c>
      <c r="G129" s="35" t="n">
        <v>566</v>
      </c>
      <c r="H129" s="35" t="n">
        <v>-2023</v>
      </c>
      <c r="I129" s="35" t="n">
        <v>306</v>
      </c>
      <c r="J129" s="35" t="n">
        <v>313</v>
      </c>
      <c r="K129" s="35" t="n">
        <v>47</v>
      </c>
      <c r="L129" s="35" t="n">
        <v>39</v>
      </c>
      <c r="M129" s="35" t="n">
        <v>534</v>
      </c>
      <c r="N129" s="35" t="n">
        <v>119</v>
      </c>
      <c r="O129" s="35" t="n">
        <v>-169</v>
      </c>
      <c r="P129" s="35" t="n">
        <v>-443</v>
      </c>
      <c r="Q129" s="35" t="n">
        <v>-828</v>
      </c>
      <c r="R129" s="35" t="n">
        <v>-571</v>
      </c>
      <c r="S129" s="35" t="n">
        <v>-512</v>
      </c>
      <c r="T129" s="35" t="n">
        <v>-371</v>
      </c>
      <c r="U129" s="35" t="n">
        <v>-345</v>
      </c>
      <c r="V129" s="35" t="n">
        <v>-506</v>
      </c>
      <c r="W129" s="35" t="n">
        <v>-172</v>
      </c>
      <c r="X129" s="35" t="n">
        <v>-88</v>
      </c>
      <c r="Y129" s="35" t="n">
        <v>5</v>
      </c>
      <c r="Z129" s="35" t="n">
        <v>550</v>
      </c>
      <c r="AA129" s="35" t="n">
        <v>101</v>
      </c>
      <c r="AB129" s="35" t="n">
        <v>0</v>
      </c>
      <c r="AC129" s="35" t="n">
        <v>0</v>
      </c>
      <c r="AD129" s="35" t="n">
        <v>0</v>
      </c>
      <c r="AE129" s="35" t="n">
        <v>0</v>
      </c>
      <c r="AF129" s="35" t="n">
        <v>0</v>
      </c>
      <c r="AG129" s="35" t="n">
        <v>0</v>
      </c>
      <c r="AH129" s="35" t="n">
        <v>0</v>
      </c>
      <c r="AI129" s="35" t="n">
        <v>0</v>
      </c>
      <c r="AK129" s="35" t="n">
        <v>-838</v>
      </c>
      <c r="AL129" s="35" t="n">
        <v>739</v>
      </c>
      <c r="AM129" s="35" t="n">
        <v>-2011</v>
      </c>
      <c r="AN129" s="35" t="n">
        <v>-1734</v>
      </c>
      <c r="AO129" s="35" t="n">
        <v>295</v>
      </c>
      <c r="AP129" s="36">
        <f>AA129+AB129+AC129+AD129</f>
        <v/>
      </c>
      <c r="AQ129" s="36">
        <f>AE129+AF129+AG129+AH129</f>
        <v/>
      </c>
      <c r="AR129" s="36">
        <f>AQ129*(1+0.0)</f>
        <v/>
      </c>
      <c r="AS129" s="36">
        <f>AR129*(1+0.0)</f>
        <v/>
      </c>
      <c r="AT129" s="36">
        <f>AS129*(1+0.0)</f>
        <v/>
      </c>
    </row>
    <row r="130">
      <c r="C130" s="15" t="inlineStr">
        <is>
          <t>Gains on debt securities</t>
        </is>
      </c>
      <c r="G130" s="35" t="n">
        <v>0</v>
      </c>
      <c r="H130" s="35" t="n">
        <v>0</v>
      </c>
      <c r="I130" s="35" t="n">
        <v>-4</v>
      </c>
      <c r="J130" s="35" t="n">
        <v>-18</v>
      </c>
      <c r="K130" s="35" t="n">
        <v>-7</v>
      </c>
      <c r="L130" s="35" t="n">
        <v>-15</v>
      </c>
      <c r="M130" s="35" t="n">
        <v>-15</v>
      </c>
      <c r="N130" s="35" t="n">
        <v>5</v>
      </c>
      <c r="O130" s="35" t="n">
        <v>210</v>
      </c>
      <c r="P130" s="35" t="n">
        <v>194</v>
      </c>
      <c r="Q130" s="35" t="n">
        <v>0</v>
      </c>
      <c r="R130" s="35" t="n">
        <v>1</v>
      </c>
      <c r="S130" s="35" t="n">
        <v>-10</v>
      </c>
      <c r="T130" s="35" t="n">
        <v>-4</v>
      </c>
      <c r="U130" s="35" t="n">
        <v>20</v>
      </c>
      <c r="V130" s="35" t="n">
        <v>23</v>
      </c>
      <c r="W130" s="35" t="n">
        <v>2</v>
      </c>
      <c r="X130" s="35" t="n">
        <v>18</v>
      </c>
      <c r="Y130" s="35" t="n">
        <v>3</v>
      </c>
      <c r="Z130" s="35" t="n">
        <v>-3</v>
      </c>
      <c r="AA130" s="35" t="n">
        <v>-3</v>
      </c>
      <c r="AB130" s="35" t="n">
        <v>0</v>
      </c>
      <c r="AC130" s="35" t="n">
        <v>0</v>
      </c>
      <c r="AD130" s="35" t="n">
        <v>0</v>
      </c>
      <c r="AE130" s="35" t="n">
        <v>0</v>
      </c>
      <c r="AF130" s="35" t="n">
        <v>0</v>
      </c>
      <c r="AG130" s="35" t="n">
        <v>0</v>
      </c>
      <c r="AH130" s="35" t="n">
        <v>0</v>
      </c>
      <c r="AI130" s="35" t="n">
        <v>0</v>
      </c>
      <c r="AK130" s="35" t="n">
        <v>-22</v>
      </c>
      <c r="AL130" s="35" t="n">
        <v>-32</v>
      </c>
      <c r="AM130" s="35" t="n">
        <v>405</v>
      </c>
      <c r="AN130" s="35" t="n">
        <v>29</v>
      </c>
      <c r="AO130" s="35" t="n">
        <v>20</v>
      </c>
      <c r="AP130" s="36">
        <f>AA130+AB130+AC130+AD130</f>
        <v/>
      </c>
      <c r="AQ130" s="36">
        <f>AE130+AF130+AG130+AH130</f>
        <v/>
      </c>
      <c r="AR130" s="36">
        <f>AQ130*(1+0.0)</f>
        <v/>
      </c>
      <c r="AS130" s="36">
        <f>AR130*(1+0.0)</f>
        <v/>
      </c>
      <c r="AT130" s="36">
        <f>AS130*(1+0.0)</f>
        <v/>
      </c>
    </row>
    <row r="131">
      <c r="C131" s="15" t="inlineStr">
        <is>
          <t>Net amortization of debt premium/discount</t>
        </is>
      </c>
      <c r="G131" s="35" t="n">
        <v>1530</v>
      </c>
      <c r="H131" s="35" t="n">
        <v>1583</v>
      </c>
      <c r="I131" s="35" t="n">
        <v>1421</v>
      </c>
      <c r="J131" s="35" t="n">
        <v>1303</v>
      </c>
      <c r="K131" s="35" t="n">
        <v>905</v>
      </c>
      <c r="L131" s="35" t="n">
        <v>584</v>
      </c>
      <c r="M131" s="35" t="n">
        <v>373</v>
      </c>
      <c r="N131" s="35" t="n">
        <v>210</v>
      </c>
      <c r="O131" s="35" t="n">
        <v>34</v>
      </c>
      <c r="P131" s="35" t="n">
        <v>30</v>
      </c>
      <c r="Q131" s="35" t="n">
        <v>91</v>
      </c>
      <c r="R131" s="35" t="n">
        <v>-552</v>
      </c>
      <c r="S131" s="35" t="n">
        <v>-352</v>
      </c>
      <c r="T131" s="35" t="n">
        <v>-42</v>
      </c>
      <c r="U131" s="35" t="n">
        <v>40</v>
      </c>
      <c r="V131" s="35" t="n">
        <v>24</v>
      </c>
      <c r="W131" s="35" t="n">
        <v>-85</v>
      </c>
      <c r="X131" s="35" t="n">
        <v>-61</v>
      </c>
      <c r="Y131" s="35" t="n">
        <v>-518</v>
      </c>
      <c r="Z131" s="35" t="n">
        <v>-195</v>
      </c>
      <c r="AA131" s="35" t="n">
        <v>-200</v>
      </c>
      <c r="AB131" s="35" t="n">
        <v>0</v>
      </c>
      <c r="AC131" s="35" t="n">
        <v>0</v>
      </c>
      <c r="AD131" s="35" t="n">
        <v>0</v>
      </c>
      <c r="AE131" s="35" t="n">
        <v>0</v>
      </c>
      <c r="AF131" s="35" t="n">
        <v>0</v>
      </c>
      <c r="AG131" s="35" t="n">
        <v>0</v>
      </c>
      <c r="AH131" s="35" t="n">
        <v>0</v>
      </c>
      <c r="AI131" s="35" t="n">
        <v>0</v>
      </c>
      <c r="AK131" s="35" t="n">
        <v>5837</v>
      </c>
      <c r="AL131" s="35" t="n">
        <v>2072</v>
      </c>
      <c r="AM131" s="35" t="n">
        <v>-397</v>
      </c>
      <c r="AN131" s="35" t="n">
        <v>-330</v>
      </c>
      <c r="AO131" s="35" t="n">
        <v>-859</v>
      </c>
      <c r="AP131" s="36">
        <f>AA131+AB131+AC131+AD131</f>
        <v/>
      </c>
      <c r="AQ131" s="36">
        <f>AE131+AF131+AG131+AH131</f>
        <v/>
      </c>
      <c r="AR131" s="36">
        <f>AQ131*(1+0.0)</f>
        <v/>
      </c>
      <c r="AS131" s="36">
        <f>AR131*(1+0.0)</f>
        <v/>
      </c>
      <c r="AT131" s="36">
        <f>AS131*(1+0.0)</f>
        <v/>
      </c>
    </row>
    <row r="132">
      <c r="C132" s="15" t="inlineStr">
        <is>
          <t>Impairment of equity-method investments</t>
        </is>
      </c>
      <c r="G132" s="35" t="n"/>
      <c r="H132" s="35" t="n"/>
      <c r="I132" s="35" t="n"/>
      <c r="J132" s="35" t="n"/>
      <c r="K132" s="35" t="n"/>
      <c r="L132" s="35" t="n"/>
      <c r="M132" s="35" t="n"/>
      <c r="N132" s="35" t="n"/>
      <c r="O132" s="35" t="n"/>
      <c r="P132" s="35" t="n"/>
      <c r="Q132" s="35" t="n"/>
      <c r="R132" s="35" t="n"/>
      <c r="S132" s="35" t="n"/>
      <c r="T132" s="35" t="n"/>
      <c r="U132" s="35" t="n"/>
      <c r="V132" s="35" t="n"/>
      <c r="W132" s="35" t="n"/>
      <c r="X132" s="35" t="n"/>
      <c r="Y132" s="35" t="n"/>
      <c r="Z132" s="35" t="n"/>
      <c r="AA132" s="35" t="n"/>
      <c r="AB132" s="35" t="n">
        <v>0</v>
      </c>
      <c r="AC132" s="35" t="n">
        <v>0</v>
      </c>
      <c r="AD132" s="35" t="n">
        <v>0</v>
      </c>
      <c r="AE132" s="35" t="n">
        <v>0</v>
      </c>
      <c r="AF132" s="35" t="n">
        <v>0</v>
      </c>
      <c r="AG132" s="35" t="n">
        <v>0</v>
      </c>
      <c r="AH132" s="35" t="n">
        <v>0</v>
      </c>
      <c r="AI132" s="35" t="n">
        <v>0</v>
      </c>
      <c r="AK132" s="35" t="n">
        <v>0</v>
      </c>
      <c r="AL132" s="35" t="n"/>
      <c r="AM132" s="35" t="n"/>
      <c r="AN132" s="35" t="n"/>
      <c r="AO132" s="35" t="n"/>
      <c r="AP132" s="36">
        <f>AA132+AB132+AC132+AD132</f>
        <v/>
      </c>
      <c r="AQ132" s="36">
        <f>AE132+AF132+AG132+AH132</f>
        <v/>
      </c>
      <c r="AR132" s="36">
        <f>AQ132*(1+0.0)</f>
        <v/>
      </c>
      <c r="AS132" s="36">
        <f>AR132*(1+0.0)</f>
        <v/>
      </c>
      <c r="AT132" s="36">
        <f>AS132*(1+0.0)</f>
        <v/>
      </c>
    </row>
    <row r="133">
      <c r="C133" s="15" t="inlineStr">
        <is>
          <t>Loans HFS originations</t>
        </is>
      </c>
      <c r="G133" s="35" t="n">
        <v>-8253</v>
      </c>
      <c r="H133" s="35" t="n">
        <v>-8778</v>
      </c>
      <c r="I133" s="35" t="n">
        <v>-9972</v>
      </c>
      <c r="J133" s="35" t="n">
        <v>-16632</v>
      </c>
      <c r="K133" s="35" t="n">
        <v>-6832</v>
      </c>
      <c r="L133" s="35" t="n">
        <v>-4528</v>
      </c>
      <c r="M133" s="35" t="n">
        <v>-7376</v>
      </c>
      <c r="N133" s="35" t="n">
        <v>-6126</v>
      </c>
      <c r="O133" s="35" t="n">
        <v>-2285</v>
      </c>
      <c r="P133" s="35" t="n">
        <v>-5060</v>
      </c>
      <c r="Q133" s="35" t="n">
        <v>-4200</v>
      </c>
      <c r="R133" s="35" t="n">
        <v>-4076</v>
      </c>
      <c r="S133" s="35" t="n">
        <v>-5843</v>
      </c>
      <c r="T133" s="35" t="n">
        <v>-11113</v>
      </c>
      <c r="U133" s="35" t="n">
        <v>-9323</v>
      </c>
      <c r="V133" s="35" t="n">
        <v>-9919</v>
      </c>
      <c r="W133" s="35" t="n"/>
      <c r="X133" s="35" t="n"/>
      <c r="Y133" s="35" t="n"/>
      <c r="Z133" s="35" t="n"/>
      <c r="AA133" s="35" t="n"/>
      <c r="AB133" s="35" t="n">
        <v>0</v>
      </c>
      <c r="AC133" s="35" t="n">
        <v>0</v>
      </c>
      <c r="AD133" s="35" t="n">
        <v>0</v>
      </c>
      <c r="AE133" s="35" t="n">
        <v>0</v>
      </c>
      <c r="AF133" s="35" t="n">
        <v>0</v>
      </c>
      <c r="AG133" s="35" t="n">
        <v>0</v>
      </c>
      <c r="AH133" s="35" t="n">
        <v>0</v>
      </c>
      <c r="AI133" s="35" t="n">
        <v>0</v>
      </c>
      <c r="AK133" s="35" t="n">
        <v>-43635</v>
      </c>
      <c r="AL133" s="35" t="n">
        <v>-24862</v>
      </c>
      <c r="AM133" s="35" t="n">
        <v>-15621</v>
      </c>
      <c r="AN133" s="35" t="n">
        <v>-36198</v>
      </c>
      <c r="AO133" s="35" t="n"/>
      <c r="AP133" s="36">
        <f>AA133+AB133+AC133+AD133</f>
        <v/>
      </c>
      <c r="AQ133" s="36">
        <f>AE133+AF133+AG133+AH133</f>
        <v/>
      </c>
      <c r="AR133" s="36">
        <f>AQ133*(1+0.0)</f>
        <v/>
      </c>
      <c r="AS133" s="36">
        <f>AR133*(1+0.0)</f>
        <v/>
      </c>
      <c r="AT133" s="36">
        <f>AS133*(1+0.0)</f>
        <v/>
      </c>
    </row>
    <row r="134">
      <c r="C134" s="15" t="inlineStr">
        <is>
          <t>Loans HFS proceeds</t>
        </is>
      </c>
      <c r="G134" s="35" t="n">
        <v>9383</v>
      </c>
      <c r="H134" s="35" t="n">
        <v>7325</v>
      </c>
      <c r="I134" s="35" t="n">
        <v>8144</v>
      </c>
      <c r="J134" s="35" t="n">
        <v>9832</v>
      </c>
      <c r="K134" s="35" t="n">
        <v>12934</v>
      </c>
      <c r="L134" s="35" t="n">
        <v>8151</v>
      </c>
      <c r="M134" s="35" t="n">
        <v>6175</v>
      </c>
      <c r="N134" s="35" t="n">
        <v>4307</v>
      </c>
      <c r="O134" s="35" t="n">
        <v>2378</v>
      </c>
      <c r="P134" s="35" t="n">
        <v>4971</v>
      </c>
      <c r="Q134" s="35" t="n">
        <v>3367</v>
      </c>
      <c r="R134" s="35" t="n">
        <v>5546</v>
      </c>
      <c r="S134" s="35" t="n">
        <v>3244</v>
      </c>
      <c r="T134" s="35" t="n">
        <v>12419</v>
      </c>
      <c r="U134" s="35" t="n">
        <v>5983</v>
      </c>
      <c r="V134" s="35" t="n">
        <v>10231</v>
      </c>
      <c r="W134" s="35" t="n"/>
      <c r="X134" s="35" t="n"/>
      <c r="Y134" s="35" t="n"/>
      <c r="Z134" s="35" t="n"/>
      <c r="AA134" s="35" t="n"/>
      <c r="AB134" s="35" t="n">
        <v>0</v>
      </c>
      <c r="AC134" s="35" t="n">
        <v>0</v>
      </c>
      <c r="AD134" s="35" t="n">
        <v>0</v>
      </c>
      <c r="AE134" s="35" t="n">
        <v>0</v>
      </c>
      <c r="AF134" s="35" t="n">
        <v>0</v>
      </c>
      <c r="AG134" s="35" t="n">
        <v>0</v>
      </c>
      <c r="AH134" s="35" t="n">
        <v>0</v>
      </c>
      <c r="AI134" s="35" t="n">
        <v>0</v>
      </c>
      <c r="AK134" s="35" t="n">
        <v>34684</v>
      </c>
      <c r="AL134" s="35" t="n">
        <v>31567</v>
      </c>
      <c r="AM134" s="35" t="n">
        <v>16262</v>
      </c>
      <c r="AN134" s="35" t="n">
        <v>31877</v>
      </c>
      <c r="AO134" s="35" t="n"/>
      <c r="AP134" s="36">
        <f>AA134+AB134+AC134+AD134</f>
        <v/>
      </c>
      <c r="AQ134" s="36">
        <f>AE134+AF134+AG134+AH134</f>
        <v/>
      </c>
      <c r="AR134" s="36">
        <f>AQ134*(1+0.0)</f>
        <v/>
      </c>
      <c r="AS134" s="36">
        <f>AR134*(1+0.0)</f>
        <v/>
      </c>
      <c r="AT134" s="36">
        <f>AS134*(1+0.0)</f>
        <v/>
      </c>
    </row>
    <row r="135">
      <c r="C135" s="15" t="inlineStr">
        <is>
          <t>Loans HFS net change</t>
        </is>
      </c>
      <c r="G135" s="35" t="n"/>
      <c r="H135" s="35" t="n"/>
      <c r="I135" s="35" t="n"/>
      <c r="J135" s="35" t="n"/>
      <c r="K135" s="35" t="n"/>
      <c r="L135" s="35" t="n"/>
      <c r="M135" s="35" t="n"/>
      <c r="N135" s="35" t="n"/>
      <c r="O135" s="35" t="n"/>
      <c r="P135" s="35" t="n"/>
      <c r="Q135" s="35" t="n"/>
      <c r="R135" s="35" t="n"/>
      <c r="S135" s="35" t="n"/>
      <c r="T135" s="35" t="n"/>
      <c r="U135" s="35" t="n"/>
      <c r="V135" s="35" t="n"/>
      <c r="W135" s="35" t="n">
        <v>2599</v>
      </c>
      <c r="X135" s="35" t="n">
        <v>1481</v>
      </c>
      <c r="Y135" s="35" t="n">
        <v>-1408</v>
      </c>
      <c r="Z135" s="35" t="n">
        <v>1543</v>
      </c>
      <c r="AA135" s="35" t="n">
        <v>-5763</v>
      </c>
      <c r="AB135" s="36">
        <f>(AA76-AB76)</f>
        <v/>
      </c>
      <c r="AC135" s="36">
        <f>(AB76-AC76)</f>
        <v/>
      </c>
      <c r="AD135" s="36">
        <f>(AC76-AD76)</f>
        <v/>
      </c>
      <c r="AE135" s="36">
        <f>(AD76-AE76)</f>
        <v/>
      </c>
      <c r="AF135" s="36">
        <f>(AE76-AF76)</f>
        <v/>
      </c>
      <c r="AG135" s="36">
        <f>(AF76-AG76)</f>
        <v/>
      </c>
      <c r="AH135" s="36">
        <f>(AG76-AH76)</f>
        <v/>
      </c>
      <c r="AI135" s="36">
        <f>(AH76-AI76)</f>
        <v/>
      </c>
      <c r="AK135" s="35" t="n"/>
      <c r="AL135" s="35" t="n"/>
      <c r="AM135" s="35" t="n"/>
      <c r="AN135" s="35" t="n"/>
      <c r="AO135" s="35" t="n">
        <v>4215</v>
      </c>
      <c r="AP135" s="36">
        <f>AA135+AB135+AC135+AD135</f>
        <v/>
      </c>
      <c r="AQ135" s="36">
        <f>AE135+AF135+AG135+AH135</f>
        <v/>
      </c>
      <c r="AR135" s="36">
        <f>(AQ76-AR76)</f>
        <v/>
      </c>
      <c r="AS135" s="36">
        <f>(AR76-AS76)</f>
        <v/>
      </c>
      <c r="AT135" s="36">
        <f>(AS76-AT76)</f>
        <v/>
      </c>
    </row>
    <row r="136">
      <c r="C136" s="15" t="inlineStr">
        <is>
          <t>Trading and derivatives change</t>
        </is>
      </c>
      <c r="G136" s="35" t="n">
        <v>-53756</v>
      </c>
      <c r="H136" s="35" t="n">
        <v>-4616</v>
      </c>
      <c r="I136" s="35" t="n">
        <v>3062</v>
      </c>
      <c r="J136" s="35" t="n">
        <v>33206</v>
      </c>
      <c r="K136" s="35" t="n">
        <v>-64939</v>
      </c>
      <c r="L136" s="35" t="n">
        <v>-26324</v>
      </c>
      <c r="M136" s="35" t="n">
        <v>-15059</v>
      </c>
      <c r="N136" s="35" t="n">
        <v>10550</v>
      </c>
      <c r="O136" s="35" t="n">
        <v>-725</v>
      </c>
      <c r="P136" s="35" t="n">
        <v>2014</v>
      </c>
      <c r="Q136" s="35" t="n">
        <v>3392</v>
      </c>
      <c r="R136" s="35" t="n">
        <v>39710</v>
      </c>
      <c r="S136" s="35" t="n">
        <v>-23795</v>
      </c>
      <c r="T136" s="35" t="n">
        <v>-1451</v>
      </c>
      <c r="U136" s="35" t="n">
        <v>-31439</v>
      </c>
      <c r="V136" s="35" t="n">
        <v>11181</v>
      </c>
      <c r="W136" s="35" t="n">
        <v>-10970</v>
      </c>
      <c r="X136" s="35" t="n">
        <v>-14879</v>
      </c>
      <c r="Y136" s="35" t="n">
        <v>30536</v>
      </c>
      <c r="Z136" s="35" t="n">
        <v>-39714</v>
      </c>
      <c r="AA136" s="35" t="n">
        <v>20230</v>
      </c>
      <c r="AB136" s="36">
        <f>(AA67-AB67)+(AA68-AB68)+(AB92-AA92)+(AB93-AA93)</f>
        <v/>
      </c>
      <c r="AC136" s="36">
        <f>(AB67-AC67)+(AB68-AC68)+(AC92-AB92)+(AC93-AB93)</f>
        <v/>
      </c>
      <c r="AD136" s="36">
        <f>(AC67-AD67)+(AC68-AD68)+(AD92-AC92)+(AD93-AC93)</f>
        <v/>
      </c>
      <c r="AE136" s="36">
        <f>(AD67-AE67)+(AD68-AE68)+(AE92-AD92)+(AE93-AD93)</f>
        <v/>
      </c>
      <c r="AF136" s="36">
        <f>(AE67-AF67)+(AE68-AF68)+(AF92-AE92)+(AF93-AE93)</f>
        <v/>
      </c>
      <c r="AG136" s="36">
        <f>(AF67-AG67)+(AF68-AG68)+(AG92-AF92)+(AG93-AF93)</f>
        <v/>
      </c>
      <c r="AH136" s="36">
        <f>(AG67-AH67)+(AG68-AH68)+(AH92-AG92)+(AH93-AG93)</f>
        <v/>
      </c>
      <c r="AI136" s="36">
        <f>(AH67-AI67)+(AH68-AI68)+(AI92-AH92)+(AI93-AH93)</f>
        <v/>
      </c>
      <c r="AK136" s="35" t="n">
        <v>-22104</v>
      </c>
      <c r="AL136" s="35" t="n">
        <v>-95772</v>
      </c>
      <c r="AM136" s="35" t="n">
        <v>44391</v>
      </c>
      <c r="AN136" s="35" t="n">
        <v>-45504</v>
      </c>
      <c r="AO136" s="35" t="n">
        <v>-35027</v>
      </c>
      <c r="AP136" s="36">
        <f>AA136+AB136+AC136+AD136</f>
        <v/>
      </c>
      <c r="AQ136" s="36">
        <f>AE136+AF136+AG136+AH136</f>
        <v/>
      </c>
      <c r="AR136" s="36">
        <f>(AQ67-AR67)+(AQ68-AR68)+(AR92-AQ92)+(AR93-AQ93)</f>
        <v/>
      </c>
      <c r="AS136" s="36">
        <f>(AR67-AS67)+(AR68-AS68)+(AS92-AR92)+(AS93-AR93)</f>
        <v/>
      </c>
      <c r="AT136" s="36">
        <f>(AS67-AT67)+(AS68-AT68)+(AT92-AS92)+(AT93-AS93)</f>
        <v/>
      </c>
    </row>
    <row r="137">
      <c r="C137" s="15" t="inlineStr">
        <is>
          <t>Other CFO assets change</t>
        </is>
      </c>
      <c r="G137" s="35" t="n">
        <v>-23477</v>
      </c>
      <c r="H137" s="35" t="n">
        <v>-2603</v>
      </c>
      <c r="I137" s="35" t="n">
        <v>-8257</v>
      </c>
      <c r="J137" s="35" t="n">
        <v>-118</v>
      </c>
      <c r="K137" s="35" t="n">
        <v>-14876</v>
      </c>
      <c r="L137" s="35" t="n">
        <v>14279</v>
      </c>
      <c r="M137" s="35" t="n">
        <v>8220</v>
      </c>
      <c r="N137" s="35" t="n">
        <v>13176</v>
      </c>
      <c r="O137" s="35" t="n">
        <v>-16078</v>
      </c>
      <c r="P137" s="35" t="n">
        <v>9460</v>
      </c>
      <c r="Q137" s="35" t="n">
        <v>-269</v>
      </c>
      <c r="R137" s="35" t="n">
        <v>-17057</v>
      </c>
      <c r="S137" s="35" t="n">
        <v>-6026</v>
      </c>
      <c r="T137" s="35" t="n">
        <v>7361</v>
      </c>
      <c r="U137" s="35" t="n">
        <v>-21592</v>
      </c>
      <c r="V137" s="35" t="n">
        <v>15765</v>
      </c>
      <c r="W137" s="35" t="n">
        <v>4165</v>
      </c>
      <c r="X137" s="35" t="n">
        <v>-23385</v>
      </c>
      <c r="Y137" s="35" t="n">
        <v>-5323</v>
      </c>
      <c r="Z137" s="35" t="n">
        <v>4959</v>
      </c>
      <c r="AA137" s="35" t="n">
        <v>1068</v>
      </c>
      <c r="AB137" s="36">
        <f>(AA80-AB80)+(AA77-AB77)</f>
        <v/>
      </c>
      <c r="AC137" s="36">
        <f>(AB80-AC80)+(AB77-AC77)</f>
        <v/>
      </c>
      <c r="AD137" s="36">
        <f>(AC80-AD80)+(AC77-AD77)</f>
        <v/>
      </c>
      <c r="AE137" s="36">
        <f>(AD80-AE80)+(AD77-AE77)</f>
        <v/>
      </c>
      <c r="AF137" s="36">
        <f>(AE80-AF80)+(AE77-AF77)</f>
        <v/>
      </c>
      <c r="AG137" s="36">
        <f>(AF80-AG80)+(AF77-AG77)</f>
        <v/>
      </c>
      <c r="AH137" s="36">
        <f>(AG80-AH80)+(AG77-AH77)</f>
        <v/>
      </c>
      <c r="AI137" s="36">
        <f>(AH80-AI80)+(AH77-AI77)</f>
        <v/>
      </c>
      <c r="AK137" s="35" t="n">
        <v>-34455</v>
      </c>
      <c r="AL137" s="35" t="n">
        <v>20799</v>
      </c>
      <c r="AM137" s="35" t="n">
        <v>-23944</v>
      </c>
      <c r="AN137" s="35" t="n">
        <v>-4492</v>
      </c>
      <c r="AO137" s="35" t="n">
        <v>-19584</v>
      </c>
      <c r="AP137" s="36">
        <f>AA137+AB137+AC137+AD137</f>
        <v/>
      </c>
      <c r="AQ137" s="36">
        <f>AE137+AF137+AG137+AH137</f>
        <v/>
      </c>
      <c r="AR137" s="36">
        <f>(AQ80-AR80)+(AQ77-AR77)</f>
        <v/>
      </c>
      <c r="AS137" s="36">
        <f>(AR80-AS80)+(AR77-AS77)</f>
        <v/>
      </c>
      <c r="AT137" s="36">
        <f>(AS80-AT80)+(AS77-AT77)</f>
        <v/>
      </c>
    </row>
    <row r="138">
      <c r="C138" s="15" t="inlineStr">
        <is>
          <t>Accrued liabilities change</t>
        </is>
      </c>
      <c r="G138" s="35" t="n">
        <v>12186</v>
      </c>
      <c r="H138" s="35" t="n">
        <v>-9886</v>
      </c>
      <c r="I138" s="35" t="n">
        <v>6413</v>
      </c>
      <c r="J138" s="35" t="n">
        <v>7926</v>
      </c>
      <c r="K138" s="35" t="n">
        <v>19820</v>
      </c>
      <c r="L138" s="35" t="n">
        <v>-5570</v>
      </c>
      <c r="M138" s="35" t="n">
        <v>9619</v>
      </c>
      <c r="N138" s="35" t="n">
        <v>-840</v>
      </c>
      <c r="O138" s="35" t="n">
        <v>-7066</v>
      </c>
      <c r="P138" s="35" t="n">
        <v>-11383</v>
      </c>
      <c r="Q138" s="35" t="n">
        <v>363</v>
      </c>
      <c r="R138" s="35" t="n">
        <v>367</v>
      </c>
      <c r="S138" s="35" t="n">
        <v>6907</v>
      </c>
      <c r="T138" s="35" t="n">
        <v>-724</v>
      </c>
      <c r="U138" s="35" t="n">
        <v>8398</v>
      </c>
      <c r="V138" s="35" t="n">
        <v>-13131</v>
      </c>
      <c r="W138" s="35" t="n">
        <v>-8179</v>
      </c>
      <c r="X138" s="35" t="n">
        <v>17760</v>
      </c>
      <c r="Y138" s="35" t="n">
        <v>10658</v>
      </c>
      <c r="Z138" s="35" t="n">
        <v>-2924</v>
      </c>
      <c r="AA138" s="35" t="n">
        <v>14541</v>
      </c>
      <c r="AB138" s="36">
        <f>(AB95-AA95)</f>
        <v/>
      </c>
      <c r="AC138" s="36">
        <f>(AC95-AB95)</f>
        <v/>
      </c>
      <c r="AD138" s="36">
        <f>(AD95-AC95)</f>
        <v/>
      </c>
      <c r="AE138" s="36">
        <f>(AE95-AD95)</f>
        <v/>
      </c>
      <c r="AF138" s="36">
        <f>(AF95-AE95)</f>
        <v/>
      </c>
      <c r="AG138" s="36">
        <f>(AG95-AF95)</f>
        <v/>
      </c>
      <c r="AH138" s="36">
        <f>(AH95-AG95)</f>
        <v/>
      </c>
      <c r="AI138" s="36">
        <f>(AI95-AH95)</f>
        <v/>
      </c>
      <c r="AK138" s="35" t="n">
        <v>16639</v>
      </c>
      <c r="AL138" s="35" t="n">
        <v>23029</v>
      </c>
      <c r="AM138" s="35" t="n">
        <v>-17719</v>
      </c>
      <c r="AN138" s="35" t="n">
        <v>1450</v>
      </c>
      <c r="AO138" s="35" t="n">
        <v>17315</v>
      </c>
      <c r="AP138" s="36">
        <f>AA138+AB138+AC138+AD138</f>
        <v/>
      </c>
      <c r="AQ138" s="36">
        <f>AE138+AF138+AG138+AH138</f>
        <v/>
      </c>
      <c r="AR138" s="36">
        <f>(AR95-AQ95)</f>
        <v/>
      </c>
      <c r="AS138" s="36">
        <f>(AS95-AR95)</f>
        <v/>
      </c>
      <c r="AT138" s="36">
        <f>(AT95-AS95)</f>
        <v/>
      </c>
    </row>
    <row r="139">
      <c r="C139" s="15" t="inlineStr">
        <is>
          <t>Other CFO activities</t>
        </is>
      </c>
      <c r="G139" s="35" t="n">
        <v>1989</v>
      </c>
      <c r="H139" s="35" t="n">
        <v>1005</v>
      </c>
      <c r="I139" s="35" t="n">
        <v>574</v>
      </c>
      <c r="J139" s="35" t="n">
        <v>1083</v>
      </c>
      <c r="K139" s="35" t="n">
        <v>-812</v>
      </c>
      <c r="L139" s="35" t="n">
        <v>282</v>
      </c>
      <c r="M139" s="35" t="n">
        <v>1508</v>
      </c>
      <c r="N139" s="35" t="n">
        <v>244</v>
      </c>
      <c r="O139" s="35" t="n">
        <v>2012</v>
      </c>
      <c r="P139" s="35" t="n">
        <v>2128</v>
      </c>
      <c r="Q139" s="35" t="n">
        <v>-285</v>
      </c>
      <c r="R139" s="35" t="n">
        <v>3853</v>
      </c>
      <c r="S139" s="35" t="n">
        <v>1452</v>
      </c>
      <c r="T139" s="35" t="n">
        <v>2228</v>
      </c>
      <c r="U139" s="35" t="n">
        <v>1163</v>
      </c>
      <c r="V139" s="35" t="n">
        <v>2679</v>
      </c>
      <c r="W139" s="35" t="n">
        <v>16</v>
      </c>
      <c r="X139" s="35" t="n">
        <v>-272</v>
      </c>
      <c r="Y139" s="35" t="n">
        <v>1555</v>
      </c>
      <c r="Z139" s="35" t="n">
        <v>2440</v>
      </c>
      <c r="AA139" s="35" t="n">
        <v>238</v>
      </c>
      <c r="AB139" s="35" t="n">
        <v>0</v>
      </c>
      <c r="AC139" s="35" t="n">
        <v>0</v>
      </c>
      <c r="AD139" s="35" t="n">
        <v>0</v>
      </c>
      <c r="AE139" s="35" t="n">
        <v>0</v>
      </c>
      <c r="AF139" s="35" t="n">
        <v>0</v>
      </c>
      <c r="AG139" s="35" t="n">
        <v>0</v>
      </c>
      <c r="AH139" s="35" t="n">
        <v>0</v>
      </c>
      <c r="AI139" s="35" t="n">
        <v>0</v>
      </c>
      <c r="AK139" s="35" t="n">
        <v>4651</v>
      </c>
      <c r="AL139" s="35" t="n">
        <v>1222</v>
      </c>
      <c r="AM139" s="35" t="n">
        <v>7708</v>
      </c>
      <c r="AN139" s="35" t="n">
        <v>7522</v>
      </c>
      <c r="AO139" s="35" t="n">
        <v>3739</v>
      </c>
      <c r="AP139" s="36">
        <f>AA139+AB139+AC139+AD139</f>
        <v/>
      </c>
      <c r="AQ139" s="36">
        <f>AE139+AF139+AG139+AH139</f>
        <v/>
      </c>
      <c r="AR139" s="36">
        <f>AQ139*(1+0.0)</f>
        <v/>
      </c>
      <c r="AS139" s="36">
        <f>AR139*(1+0.0)</f>
        <v/>
      </c>
      <c r="AT139" s="36">
        <f>AS139*(1+0.0)</f>
        <v/>
      </c>
    </row>
    <row r="140">
      <c r="A140" s="1" t="inlineStr">
        <is>
          <t>x</t>
        </is>
      </c>
      <c r="B140" s="2" t="inlineStr">
        <is>
          <t>Cash Flow from Operations (CFO)</t>
        </is>
      </c>
      <c r="G140" s="37">
        <f>G125+G126+G127+G128+G129+G130+G131+G132+G133+G134+G135+G136+G137+G138+G139</f>
        <v/>
      </c>
      <c r="H140" s="37">
        <f>H125+H126+H127+H128+H129+H130+H131+H132+H133+H134+H135+H136+H137+H138+H139</f>
        <v/>
      </c>
      <c r="I140" s="37">
        <f>I125+I126+I127+I128+I129+I130+I131+I132+I133+I134+I135+I136+I137+I138+I139</f>
        <v/>
      </c>
      <c r="J140" s="37">
        <f>J125+J126+J127+J128+J129+J130+J131+J132+J133+J134+J135+J136+J137+J138+J139</f>
        <v/>
      </c>
      <c r="K140" s="37">
        <f>K125+K126+K127+K128+K129+K130+K131+K132+K133+K134+K135+K136+K137+K138+K139</f>
        <v/>
      </c>
      <c r="L140" s="37">
        <f>L125+L126+L127+L128+L129+L130+L131+L132+L133+L134+L135+L136+L137+L138+L139</f>
        <v/>
      </c>
      <c r="M140" s="37">
        <f>M125+M126+M127+M128+M129+M130+M131+M132+M133+M134+M135+M136+M137+M138+M139</f>
        <v/>
      </c>
      <c r="N140" s="37">
        <f>N125+N126+N127+N128+N129+N130+N131+N132+N133+N134+N135+N136+N137+N138+N139</f>
        <v/>
      </c>
      <c r="O140" s="37">
        <f>O125+O126+O127+O128+O129+O130+O131+O132+O133+O134+O135+O136+O137+O138+O139</f>
        <v/>
      </c>
      <c r="P140" s="37">
        <f>P125+P126+P127+P128+P129+P130+P131+P132+P133+P134+P135+P136+P137+P138+P139</f>
        <v/>
      </c>
      <c r="Q140" s="37">
        <f>Q125+Q126+Q127+Q128+Q129+Q130+Q131+Q132+Q133+Q134+Q135+Q136+Q137+Q138+Q139</f>
        <v/>
      </c>
      <c r="R140" s="37">
        <f>R125+R126+R127+R128+R129+R130+R131+R132+R133+R134+R135+R136+R137+R138+R139</f>
        <v/>
      </c>
      <c r="S140" s="37">
        <f>S125+S126+S127+S128+S129+S130+S131+S132+S133+S134+S135+S136+S137+S138+S139</f>
        <v/>
      </c>
      <c r="T140" s="37">
        <f>T125+T126+T127+T128+T129+T130+T131+T132+T133+T134+T135+T136+T137+T138+T139</f>
        <v/>
      </c>
      <c r="U140" s="37">
        <f>U125+U126+U127+U128+U129+U130+U131+U132+U133+U134+U135+U136+U137+U138+U139</f>
        <v/>
      </c>
      <c r="V140" s="37">
        <f>V125+V126+V127+V128+V129+V130+V131+V132+V133+V134+V135+V136+V137+V138+V139</f>
        <v/>
      </c>
      <c r="W140" s="37">
        <f>W125+W126+W127+W128+W129+W130+W131+W132+W133+W134+W135+W136+W137+W138+W139</f>
        <v/>
      </c>
      <c r="X140" s="37">
        <f>X125+X126+X127+X128+X129+X130+X131+X132+X133+X134+X135+X136+X137+X138+X139</f>
        <v/>
      </c>
      <c r="Y140" s="37">
        <f>Y125+Y126+Y127+Y128+Y129+Y130+Y131+Y132+Y133+Y134+Y135+Y136+Y137+Y138+Y139</f>
        <v/>
      </c>
      <c r="Z140" s="37">
        <f>Z125+Z126+Z127+Z128+Z129+Z130+Z131+Z132+Z133+Z134+Z135+Z136+Z137+Z138+Z139</f>
        <v/>
      </c>
      <c r="AA140" s="37">
        <f>AA125+AA126+AA127+AA128+AA129+AA130+AA131+AA132+AA133+AA134+AA135+AA136+AA137+AA138+AA139</f>
        <v/>
      </c>
      <c r="AB140" s="37">
        <f>AB125+AB126+AB127+AB128+AB129+AB130+AB131+AB132+AB133+AB134+AB139+AB135+AB136+AB137+AB138</f>
        <v/>
      </c>
      <c r="AC140" s="37">
        <f>AC125+AC126+AC127+AC128+AC129+AC130+AC131+AC132+AC133+AC134+AC139+AC135+AC136+AC137+AC138</f>
        <v/>
      </c>
      <c r="AD140" s="37">
        <f>AD125+AD126+AD127+AD128+AD129+AD130+AD131+AD132+AD133+AD134+AD139+AD135+AD136+AD137+AD138</f>
        <v/>
      </c>
      <c r="AE140" s="37">
        <f>AE125+AE126+AE127+AE128+AE129+AE130+AE131+AE132+AE133+AE134+AE139+AE135+AE136+AE137+AE138</f>
        <v/>
      </c>
      <c r="AF140" s="37">
        <f>AF125+AF126+AF127+AF128+AF129+AF130+AF131+AF132+AF133+AF134+AF139+AF135+AF136+AF137+AF138</f>
        <v/>
      </c>
      <c r="AG140" s="37">
        <f>AG125+AG126+AG127+AG128+AG129+AG130+AG131+AG132+AG133+AG134+AG139+AG135+AG136+AG137+AG138</f>
        <v/>
      </c>
      <c r="AH140" s="37">
        <f>AH125+AH126+AH127+AH128+AH129+AH130+AH131+AH132+AH133+AH134+AH139+AH135+AH136+AH137+AH138</f>
        <v/>
      </c>
      <c r="AI140" s="37">
        <f>AI125+AI126+AI127+AI128+AI129+AI130+AI131+AI132+AI133+AI134+AI139+AI135+AI136+AI137+AI138</f>
        <v/>
      </c>
      <c r="AK140" s="37">
        <f>AK125+AK126+AK127+AK128+AK129+AK130+AK131+AK132+AK133+AK134+AK135+AK136+AK137+AK138+AK139</f>
        <v/>
      </c>
      <c r="AL140" s="37">
        <f>AL125+AL126+AL127+AL128+AL129+AL130+AL131+AL132+AL133+AL134+AL135+AL136+AL137+AL138+AL139</f>
        <v/>
      </c>
      <c r="AM140" s="37">
        <f>AM125+AM126+AM127+AM128+AM129+AM130+AM131+AM132+AM133+AM134+AM135+AM136+AM137+AM138+AM139</f>
        <v/>
      </c>
      <c r="AN140" s="37">
        <f>AN125+AN126+AN127+AN128+AN129+AN130+AN131+AN132+AN133+AN134+AN135+AN136+AN137+AN138+AN139</f>
        <v/>
      </c>
      <c r="AO140" s="37">
        <f>AO125+AO126+AO127+AO128+AO129+AO130+AO131+AO132+AO133+AO134+AO135+AO136+AO137+AO138+AO139</f>
        <v/>
      </c>
      <c r="AP140" s="37">
        <f>AP125+AP126+AP127+AP128+AP129+AP130+AP131+AP132+AP133+AP134+AP139+AP135+AP136+AP137+AP138</f>
        <v/>
      </c>
      <c r="AQ140" s="37">
        <f>AQ125+AQ126+AQ127+AQ128+AQ129+AQ130+AQ131+AQ132+AQ133+AQ134+AQ139+AQ135+AQ136+AQ137+AQ138</f>
        <v/>
      </c>
      <c r="AR140" s="37">
        <f>AR125+AR126+AR127+AR128+AR129+AR130+AR131+AR132+AR133+AR134+AR139+AR135+AR136+AR137+AR138</f>
        <v/>
      </c>
      <c r="AS140" s="37">
        <f>AS125+AS126+AS127+AS128+AS129+AS130+AS131+AS132+AS133+AS134+AS139+AS135+AS136+AS137+AS138</f>
        <v/>
      </c>
      <c r="AT140" s="37">
        <f>AT125+AT126+AT127+AT128+AT129+AT130+AT131+AT132+AT133+AT134+AT139+AT135+AT136+AT137+AT138</f>
        <v/>
      </c>
    </row>
    <row r="141">
      <c r="D141" s="17" t="inlineStr">
        <is>
          <t>Recon: CFO</t>
        </is>
      </c>
      <c r="G141" s="18">
        <f>G140-_reported!G21</f>
        <v/>
      </c>
      <c r="H141" s="18">
        <f>H140-_reported!H21</f>
        <v/>
      </c>
      <c r="I141" s="18">
        <f>I140-_reported!I21</f>
        <v/>
      </c>
      <c r="J141" s="18">
        <f>J140-_reported!J21</f>
        <v/>
      </c>
      <c r="K141" s="18">
        <f>K140-_reported!K21</f>
        <v/>
      </c>
      <c r="L141" s="18">
        <f>L140-_reported!L21</f>
        <v/>
      </c>
      <c r="M141" s="18">
        <f>M140-_reported!M21</f>
        <v/>
      </c>
      <c r="N141" s="18">
        <f>N140-_reported!N21</f>
        <v/>
      </c>
      <c r="O141" s="18">
        <f>O140-_reported!O21</f>
        <v/>
      </c>
      <c r="P141" s="18">
        <f>P140-_reported!P21</f>
        <v/>
      </c>
      <c r="Q141" s="18">
        <f>Q140-_reported!Q21</f>
        <v/>
      </c>
      <c r="R141" s="18">
        <f>R140-_reported!R21</f>
        <v/>
      </c>
      <c r="S141" s="18">
        <f>S140-_reported!S21</f>
        <v/>
      </c>
      <c r="T141" s="18">
        <f>T140-_reported!T21</f>
        <v/>
      </c>
      <c r="U141" s="18">
        <f>U140-_reported!U21</f>
        <v/>
      </c>
      <c r="V141" s="18">
        <f>V140-_reported!V21</f>
        <v/>
      </c>
      <c r="W141" s="18">
        <f>W140-_reported!W21</f>
        <v/>
      </c>
      <c r="X141" s="18">
        <f>X140-_reported!X21</f>
        <v/>
      </c>
      <c r="Y141" s="18">
        <f>Y140-_reported!Y21</f>
        <v/>
      </c>
      <c r="Z141" s="18">
        <f>Z140-_reported!Z21</f>
        <v/>
      </c>
      <c r="AA141" s="18">
        <f>AA140-_reported!AA21</f>
        <v/>
      </c>
      <c r="AK141" s="18">
        <f>AK140-_reported!AK21</f>
        <v/>
      </c>
      <c r="AL141" s="18">
        <f>AL140-_reported!AL21</f>
        <v/>
      </c>
      <c r="AM141" s="18">
        <f>AM140-_reported!AM21</f>
        <v/>
      </c>
      <c r="AN141" s="18">
        <f>AN140-_reported!AN21</f>
        <v/>
      </c>
      <c r="AO141" s="18">
        <f>AO140-_reported!AO21</f>
        <v/>
      </c>
    </row>
    <row r="143">
      <c r="B143" s="2" t="inlineStr">
        <is>
          <t>Cash Flow from Investing Activities</t>
        </is>
      </c>
    </row>
    <row r="144">
      <c r="C144" s="15" t="inlineStr">
        <is>
          <t>Time deposits placed change</t>
        </is>
      </c>
      <c r="G144" s="35" t="n">
        <v>-1313</v>
      </c>
      <c r="H144" s="35" t="n">
        <v>503</v>
      </c>
      <c r="I144" s="35" t="n">
        <v>838</v>
      </c>
      <c r="J144" s="35" t="n">
        <v>-626</v>
      </c>
      <c r="K144" s="35" t="n">
        <v>1499</v>
      </c>
      <c r="L144" s="35" t="n">
        <v>-1196</v>
      </c>
      <c r="M144" s="35" t="n">
        <v>-608</v>
      </c>
      <c r="N144" s="35" t="n">
        <v>190</v>
      </c>
      <c r="O144" s="35" t="n">
        <v>-4512</v>
      </c>
      <c r="P144" s="35" t="n">
        <v>3790</v>
      </c>
      <c r="Q144" s="35" t="n">
        <v>-14</v>
      </c>
      <c r="R144" s="35" t="n">
        <v>-351</v>
      </c>
      <c r="S144" s="35" t="n">
        <v>487</v>
      </c>
      <c r="T144" s="35" t="n">
        <v>-510</v>
      </c>
      <c r="U144" s="35" t="n">
        <v>218</v>
      </c>
      <c r="V144" s="35" t="n">
        <v>1779</v>
      </c>
      <c r="W144" s="35" t="n">
        <v>-910</v>
      </c>
      <c r="X144" s="35" t="n">
        <v>-2095</v>
      </c>
      <c r="Y144" s="35" t="n">
        <v>1165</v>
      </c>
      <c r="Z144" s="35" t="n">
        <v>738</v>
      </c>
      <c r="AA144" s="35" t="n">
        <v>88</v>
      </c>
      <c r="AB144" s="35" t="n">
        <v>0</v>
      </c>
      <c r="AC144" s="35" t="n">
        <v>0</v>
      </c>
      <c r="AD144" s="35" t="n">
        <v>0</v>
      </c>
      <c r="AE144" s="35" t="n">
        <v>0</v>
      </c>
      <c r="AF144" s="35" t="n">
        <v>0</v>
      </c>
      <c r="AG144" s="35" t="n">
        <v>0</v>
      </c>
      <c r="AH144" s="35" t="n">
        <v>0</v>
      </c>
      <c r="AI144" s="35" t="n">
        <v>0</v>
      </c>
      <c r="AK144" s="35" t="n">
        <v>-598</v>
      </c>
      <c r="AL144" s="35" t="n">
        <v>-115</v>
      </c>
      <c r="AM144" s="35" t="n">
        <v>-1087</v>
      </c>
      <c r="AN144" s="35" t="n">
        <v>1974</v>
      </c>
      <c r="AO144" s="35" t="n">
        <v>-1102</v>
      </c>
      <c r="AP144" s="36">
        <f>AA144+AB144+AC144+AD144</f>
        <v/>
      </c>
      <c r="AQ144" s="36">
        <f>AE144+AF144+AG144+AH144</f>
        <v/>
      </c>
      <c r="AR144" s="36">
        <f>AQ144*(1+0.0)</f>
        <v/>
      </c>
      <c r="AS144" s="36">
        <f>AR144*(1+0.0)</f>
        <v/>
      </c>
      <c r="AT144" s="36">
        <f>AS144*(1+0.0)</f>
        <v/>
      </c>
    </row>
    <row r="145">
      <c r="C145" s="15" t="inlineStr">
        <is>
          <t>Federal funds sold/repos change</t>
        </is>
      </c>
      <c r="G145" s="35" t="n">
        <v>44911</v>
      </c>
      <c r="H145" s="35" t="n">
        <v>-9447</v>
      </c>
      <c r="I145" s="35" t="n">
        <v>6660</v>
      </c>
      <c r="J145" s="35" t="n">
        <v>11214</v>
      </c>
      <c r="K145" s="35" t="n">
        <v>-51388</v>
      </c>
      <c r="L145" s="35" t="n">
        <v>29678</v>
      </c>
      <c r="M145" s="35" t="n">
        <v>-2817</v>
      </c>
      <c r="N145" s="35" t="n">
        <v>7673</v>
      </c>
      <c r="O145" s="35" t="n">
        <v>-30504</v>
      </c>
      <c r="P145" s="35" t="n">
        <v>21797</v>
      </c>
      <c r="Q145" s="35" t="n">
        <v>-32968</v>
      </c>
      <c r="R145" s="35" t="n">
        <v>28625</v>
      </c>
      <c r="S145" s="35" t="n">
        <v>-32969</v>
      </c>
      <c r="T145" s="35" t="n">
        <v>-21659</v>
      </c>
      <c r="U145" s="35" t="n">
        <v>46</v>
      </c>
      <c r="V145" s="35" t="n">
        <v>62997</v>
      </c>
      <c r="W145" s="35" t="n">
        <v>-53656</v>
      </c>
      <c r="X145" s="35" t="n">
        <v>-28014</v>
      </c>
      <c r="Y145" s="35" t="n">
        <v>26592</v>
      </c>
      <c r="Z145" s="35" t="n">
        <v>9222</v>
      </c>
      <c r="AA145" s="35" t="n">
        <v>-66686</v>
      </c>
      <c r="AB145" s="36">
        <f>(AA66-AB66)</f>
        <v/>
      </c>
      <c r="AC145" s="36">
        <f>(AB66-AC66)</f>
        <v/>
      </c>
      <c r="AD145" s="36">
        <f>(AC66-AD66)</f>
        <v/>
      </c>
      <c r="AE145" s="36">
        <f>(AD66-AE66)</f>
        <v/>
      </c>
      <c r="AF145" s="36">
        <f>(AE66-AF66)</f>
        <v/>
      </c>
      <c r="AG145" s="36">
        <f>(AF66-AG66)</f>
        <v/>
      </c>
      <c r="AH145" s="36">
        <f>(AG66-AH66)</f>
        <v/>
      </c>
      <c r="AI145" s="36">
        <f>(AH66-AI66)</f>
        <v/>
      </c>
      <c r="AK145" s="35" t="n">
        <v>53338</v>
      </c>
      <c r="AL145" s="35" t="n">
        <v>-16854</v>
      </c>
      <c r="AM145" s="35" t="n">
        <v>-13050</v>
      </c>
      <c r="AN145" s="35" t="n">
        <v>8415</v>
      </c>
      <c r="AO145" s="35" t="n">
        <v>-45856</v>
      </c>
      <c r="AP145" s="36">
        <f>AA145+AB145+AC145+AD145</f>
        <v/>
      </c>
      <c r="AQ145" s="36">
        <f>AE145+AF145+AG145+AH145</f>
        <v/>
      </c>
      <c r="AR145" s="36">
        <f>(AQ66-AR66)</f>
        <v/>
      </c>
      <c r="AS145" s="36">
        <f>(AR66-AS66)</f>
        <v/>
      </c>
      <c r="AT145" s="36">
        <f>(AS66-AT66)</f>
        <v/>
      </c>
    </row>
    <row r="146">
      <c r="C146" s="15" t="inlineStr">
        <is>
          <t>AFS proceeds from sales</t>
        </is>
      </c>
      <c r="G146" s="35" t="n">
        <v>491</v>
      </c>
      <c r="H146" s="35" t="n">
        <v>1318</v>
      </c>
      <c r="I146" s="35" t="n">
        <v>1923</v>
      </c>
      <c r="J146" s="35" t="n">
        <v>3161</v>
      </c>
      <c r="K146" s="35" t="n">
        <v>2341</v>
      </c>
      <c r="L146" s="35" t="n">
        <v>30064</v>
      </c>
      <c r="M146" s="35" t="n">
        <v>26483</v>
      </c>
      <c r="N146" s="35" t="n">
        <v>10226</v>
      </c>
      <c r="O146" s="35" t="n">
        <v>61493</v>
      </c>
      <c r="P146" s="35" t="n">
        <v>32454</v>
      </c>
      <c r="Q146" s="35" t="n">
        <v>133</v>
      </c>
      <c r="R146" s="35" t="n">
        <v>7085</v>
      </c>
      <c r="S146" s="35" t="n">
        <v>16266</v>
      </c>
      <c r="T146" s="35" t="n">
        <v>8188</v>
      </c>
      <c r="U146" s="35" t="n">
        <v>28140</v>
      </c>
      <c r="V146" s="35" t="n">
        <v>17331</v>
      </c>
      <c r="W146" s="35" t="n">
        <v>26392</v>
      </c>
      <c r="X146" s="35" t="n">
        <v>35172</v>
      </c>
      <c r="Y146" s="35" t="n">
        <v>35222</v>
      </c>
      <c r="Z146" s="35" t="n">
        <v>32993</v>
      </c>
      <c r="AA146" s="35" t="n">
        <v>69557</v>
      </c>
      <c r="AB146" s="35" t="n">
        <v>0</v>
      </c>
      <c r="AC146" s="35" t="n">
        <v>0</v>
      </c>
      <c r="AD146" s="35" t="n">
        <v>0</v>
      </c>
      <c r="AE146" s="35" t="n">
        <v>0</v>
      </c>
      <c r="AF146" s="35" t="n">
        <v>0</v>
      </c>
      <c r="AG146" s="35" t="n">
        <v>0</v>
      </c>
      <c r="AH146" s="35" t="n">
        <v>0</v>
      </c>
      <c r="AI146" s="35" t="n">
        <v>0</v>
      </c>
      <c r="AK146" s="35" t="n">
        <v>6893</v>
      </c>
      <c r="AL146" s="35" t="n">
        <v>69114</v>
      </c>
      <c r="AM146" s="35" t="n">
        <v>101165</v>
      </c>
      <c r="AN146" s="35" t="n">
        <v>69925</v>
      </c>
      <c r="AO146" s="35" t="n">
        <v>129779</v>
      </c>
      <c r="AP146" s="36">
        <f>AA146+AB146+AC146+AD146</f>
        <v/>
      </c>
      <c r="AQ146" s="36">
        <f>AE146+AF146+AG146+AH146</f>
        <v/>
      </c>
      <c r="AR146" s="36">
        <f>AQ146*(1+0.0)</f>
        <v/>
      </c>
      <c r="AS146" s="36">
        <f>AR146*(1+0.0)</f>
        <v/>
      </c>
      <c r="AT146" s="36">
        <f>AS146*(1+0.0)</f>
        <v/>
      </c>
    </row>
    <row r="147">
      <c r="C147" s="15" t="inlineStr">
        <is>
          <t>AFS paydowns and maturities</t>
        </is>
      </c>
      <c r="G147" s="35" t="n">
        <v>37105</v>
      </c>
      <c r="H147" s="35" t="n">
        <v>39266</v>
      </c>
      <c r="I147" s="35" t="n">
        <v>47778</v>
      </c>
      <c r="J147" s="35" t="n">
        <v>35467</v>
      </c>
      <c r="K147" s="35" t="n">
        <v>29654</v>
      </c>
      <c r="L147" s="35" t="n">
        <v>38055</v>
      </c>
      <c r="M147" s="35" t="n">
        <v>22452</v>
      </c>
      <c r="N147" s="35" t="n">
        <v>20034</v>
      </c>
      <c r="O147" s="35" t="n">
        <v>19085</v>
      </c>
      <c r="P147" s="35" t="n">
        <v>16092</v>
      </c>
      <c r="Q147" s="35" t="n">
        <v>14831</v>
      </c>
      <c r="R147" s="35" t="n">
        <v>98691</v>
      </c>
      <c r="S147" s="35" t="n">
        <v>93060</v>
      </c>
      <c r="T147" s="35" t="n">
        <v>95458</v>
      </c>
      <c r="U147" s="35" t="n">
        <v>29084</v>
      </c>
      <c r="V147" s="35" t="n">
        <v>20337</v>
      </c>
      <c r="W147" s="35" t="n">
        <v>20719</v>
      </c>
      <c r="X147" s="35" t="n">
        <v>19753</v>
      </c>
      <c r="Y147" s="35" t="n">
        <v>23309</v>
      </c>
      <c r="Z147" s="35" t="n">
        <v>36532</v>
      </c>
      <c r="AA147" s="35" t="n">
        <v>27061</v>
      </c>
      <c r="AB147" s="35" t="n">
        <v>0</v>
      </c>
      <c r="AC147" s="35" t="n">
        <v>0</v>
      </c>
      <c r="AD147" s="35" t="n">
        <v>0</v>
      </c>
      <c r="AE147" s="35" t="n">
        <v>0</v>
      </c>
      <c r="AF147" s="35" t="n">
        <v>0</v>
      </c>
      <c r="AG147" s="35" t="n">
        <v>0</v>
      </c>
      <c r="AH147" s="35" t="n">
        <v>0</v>
      </c>
      <c r="AI147" s="35" t="n">
        <v>0</v>
      </c>
      <c r="AK147" s="35" t="n">
        <v>159616</v>
      </c>
      <c r="AL147" s="35" t="n">
        <v>110195</v>
      </c>
      <c r="AM147" s="35" t="n">
        <v>148699</v>
      </c>
      <c r="AN147" s="35" t="n">
        <v>237939</v>
      </c>
      <c r="AO147" s="35" t="n">
        <v>100313</v>
      </c>
      <c r="AP147" s="36">
        <f>AA147+AB147+AC147+AD147</f>
        <v/>
      </c>
      <c r="AQ147" s="36">
        <f>AE147+AF147+AG147+AH147</f>
        <v/>
      </c>
      <c r="AR147" s="36">
        <f>AQ147*(1+0.0)</f>
        <v/>
      </c>
      <c r="AS147" s="36">
        <f>AR147*(1+0.0)</f>
        <v/>
      </c>
      <c r="AT147" s="36">
        <f>AS147*(1+0.0)</f>
        <v/>
      </c>
    </row>
    <row r="148">
      <c r="C148" s="15" t="inlineStr">
        <is>
          <t>AFS purchases</t>
        </is>
      </c>
      <c r="G148" s="35" t="n">
        <v>-79075</v>
      </c>
      <c r="H148" s="35" t="n">
        <v>-47578</v>
      </c>
      <c r="I148" s="35" t="n">
        <v>-47864</v>
      </c>
      <c r="J148" s="35" t="n">
        <v>-63881</v>
      </c>
      <c r="K148" s="35" t="n">
        <v>-35661</v>
      </c>
      <c r="L148" s="35" t="n">
        <v>-56627</v>
      </c>
      <c r="M148" s="35" t="n">
        <v>-21739</v>
      </c>
      <c r="N148" s="35" t="n">
        <v>-20935</v>
      </c>
      <c r="O148" s="35" t="n">
        <v>-19104</v>
      </c>
      <c r="P148" s="35" t="n">
        <v>-20156</v>
      </c>
      <c r="Q148" s="35" t="n">
        <v>-51595</v>
      </c>
      <c r="R148" s="35" t="n">
        <v>-200104</v>
      </c>
      <c r="S148" s="35" t="n">
        <v>-157726</v>
      </c>
      <c r="T148" s="35" t="n">
        <v>-82029</v>
      </c>
      <c r="U148" s="35" t="n">
        <v>-72431</v>
      </c>
      <c r="V148" s="35" t="n">
        <v>-78725</v>
      </c>
      <c r="W148" s="35" t="n">
        <v>-72075</v>
      </c>
      <c r="X148" s="35" t="n">
        <v>-51563</v>
      </c>
      <c r="Y148" s="35" t="n">
        <v>-73066</v>
      </c>
      <c r="Z148" s="35" t="n">
        <v>-66779</v>
      </c>
      <c r="AA148" s="35" t="n">
        <v>-82182</v>
      </c>
      <c r="AB148" s="36">
        <f>(AA69-AB69)</f>
        <v/>
      </c>
      <c r="AC148" s="36">
        <f>(AB69-AC69)</f>
        <v/>
      </c>
      <c r="AD148" s="36">
        <f>(AC69-AD69)</f>
        <v/>
      </c>
      <c r="AE148" s="36">
        <f>(AD69-AE69)</f>
        <v/>
      </c>
      <c r="AF148" s="36">
        <f>(AE69-AF69)</f>
        <v/>
      </c>
      <c r="AG148" s="36">
        <f>(AF69-AG69)</f>
        <v/>
      </c>
      <c r="AH148" s="36">
        <f>(AG69-AH69)</f>
        <v/>
      </c>
      <c r="AI148" s="36">
        <f>(AH69-AI69)</f>
        <v/>
      </c>
      <c r="AK148" s="35" t="n">
        <v>-238398</v>
      </c>
      <c r="AL148" s="35" t="n">
        <v>-134962</v>
      </c>
      <c r="AM148" s="35" t="n">
        <v>-290959</v>
      </c>
      <c r="AN148" s="35" t="n">
        <v>-390911</v>
      </c>
      <c r="AO148" s="35" t="n">
        <v>-263483</v>
      </c>
      <c r="AP148" s="36">
        <f>AA148+AB148+AC148+AD148</f>
        <v/>
      </c>
      <c r="AQ148" s="36">
        <f>AE148+AF148+AG148+AH148</f>
        <v/>
      </c>
      <c r="AR148" s="36">
        <f>(AQ69-AR69)</f>
        <v/>
      </c>
      <c r="AS148" s="36">
        <f>(AR69-AS69)</f>
        <v/>
      </c>
      <c r="AT148" s="36">
        <f>(AS69-AT69)</f>
        <v/>
      </c>
    </row>
    <row r="149">
      <c r="C149" s="15" t="inlineStr">
        <is>
          <t>HTM paydowns and maturities</t>
        </is>
      </c>
      <c r="G149" s="35" t="n">
        <v>31703</v>
      </c>
      <c r="H149" s="35" t="n">
        <v>32489</v>
      </c>
      <c r="I149" s="35" t="n">
        <v>30245</v>
      </c>
      <c r="J149" s="35" t="n">
        <v>30443</v>
      </c>
      <c r="K149" s="35" t="n">
        <v>21496</v>
      </c>
      <c r="L149" s="35" t="n">
        <v>17756</v>
      </c>
      <c r="M149" s="35" t="n">
        <v>14088</v>
      </c>
      <c r="N149" s="35" t="n">
        <v>10512</v>
      </c>
      <c r="O149" s="35" t="n">
        <v>8042</v>
      </c>
      <c r="P149" s="35" t="n">
        <v>10036</v>
      </c>
      <c r="Q149" s="35" t="n">
        <v>10439</v>
      </c>
      <c r="R149" s="35" t="n">
        <v>8438</v>
      </c>
      <c r="S149" s="35" t="n">
        <v>7407</v>
      </c>
      <c r="T149" s="35" t="n">
        <v>9161</v>
      </c>
      <c r="U149" s="35" t="n">
        <v>9465</v>
      </c>
      <c r="V149" s="35" t="n">
        <v>8558</v>
      </c>
      <c r="W149" s="35" t="n">
        <v>7666</v>
      </c>
      <c r="X149" s="35" t="n">
        <v>9116</v>
      </c>
      <c r="Y149" s="35" t="n">
        <v>9545</v>
      </c>
      <c r="Z149" s="35" t="n">
        <v>8467</v>
      </c>
      <c r="AA149" s="35" t="n">
        <v>7652</v>
      </c>
      <c r="AB149" s="35" t="n">
        <v>0</v>
      </c>
      <c r="AC149" s="35" t="n">
        <v>0</v>
      </c>
      <c r="AD149" s="35" t="n">
        <v>0</v>
      </c>
      <c r="AE149" s="35" t="n">
        <v>0</v>
      </c>
      <c r="AF149" s="35" t="n">
        <v>0</v>
      </c>
      <c r="AG149" s="35" t="n">
        <v>0</v>
      </c>
      <c r="AH149" s="35" t="n">
        <v>0</v>
      </c>
      <c r="AI149" s="35" t="n">
        <v>0</v>
      </c>
      <c r="AK149" s="35" t="n">
        <v>124880</v>
      </c>
      <c r="AL149" s="35" t="n">
        <v>63852</v>
      </c>
      <c r="AM149" s="35" t="n">
        <v>36955</v>
      </c>
      <c r="AN149" s="35" t="n">
        <v>34591</v>
      </c>
      <c r="AO149" s="35" t="n">
        <v>34794</v>
      </c>
      <c r="AP149" s="36">
        <f>AA149+AB149+AC149+AD149</f>
        <v/>
      </c>
      <c r="AQ149" s="36">
        <f>AE149+AF149+AG149+AH149</f>
        <v/>
      </c>
      <c r="AR149" s="36">
        <f>AQ149*(1+0.0)</f>
        <v/>
      </c>
      <c r="AS149" s="36">
        <f>AR149*(1+0.0)</f>
        <v/>
      </c>
      <c r="AT149" s="36">
        <f>AS149*(1+0.0)</f>
        <v/>
      </c>
    </row>
    <row r="150">
      <c r="C150" s="15" t="inlineStr">
        <is>
          <t>HTM purchases</t>
        </is>
      </c>
      <c r="G150" s="35" t="n">
        <v>-169930</v>
      </c>
      <c r="H150" s="35" t="n">
        <v>-108019</v>
      </c>
      <c r="I150" s="35" t="n">
        <v>-62476</v>
      </c>
      <c r="J150" s="35" t="n">
        <v>-22311</v>
      </c>
      <c r="K150" s="35" t="n">
        <v>-19599</v>
      </c>
      <c r="L150" s="35" t="n">
        <v>-4396</v>
      </c>
      <c r="M150" s="35" t="n">
        <v>-64</v>
      </c>
      <c r="N150" s="35" t="n">
        <v>-37</v>
      </c>
      <c r="O150" s="35" t="n">
        <v>-38</v>
      </c>
      <c r="P150" s="35" t="n">
        <v>-39</v>
      </c>
      <c r="Q150" s="35" t="n">
        <v>-21</v>
      </c>
      <c r="R150" s="35" t="n">
        <v>0</v>
      </c>
      <c r="S150" s="35" t="n">
        <v>0</v>
      </c>
      <c r="T150" s="35" t="n">
        <v>0</v>
      </c>
      <c r="U150" s="35" t="n">
        <v>0</v>
      </c>
      <c r="V150" s="35" t="n">
        <v>0</v>
      </c>
      <c r="W150" s="35" t="n"/>
      <c r="X150" s="35" t="n"/>
      <c r="Y150" s="35" t="n"/>
      <c r="Z150" s="35" t="n"/>
      <c r="AA150" s="35" t="n"/>
      <c r="AB150" s="36">
        <f>(AA70-AB70)</f>
        <v/>
      </c>
      <c r="AC150" s="36">
        <f>(AB70-AC70)</f>
        <v/>
      </c>
      <c r="AD150" s="36">
        <f>(AC70-AD70)</f>
        <v/>
      </c>
      <c r="AE150" s="36">
        <f>(AD70-AE70)</f>
        <v/>
      </c>
      <c r="AF150" s="36">
        <f>(AE70-AF70)</f>
        <v/>
      </c>
      <c r="AG150" s="36">
        <f>(AF70-AG70)</f>
        <v/>
      </c>
      <c r="AH150" s="36">
        <f>(AG70-AH70)</f>
        <v/>
      </c>
      <c r="AI150" s="36">
        <f>(AH70-AI70)</f>
        <v/>
      </c>
      <c r="AK150" s="35" t="n">
        <v>-362736</v>
      </c>
      <c r="AL150" s="35" t="n">
        <v>-24096</v>
      </c>
      <c r="AM150" s="35" t="n">
        <v>-98</v>
      </c>
      <c r="AN150" s="35" t="n">
        <v>0</v>
      </c>
      <c r="AO150" s="35" t="n">
        <v>0</v>
      </c>
      <c r="AP150" s="36">
        <f>AA150+AB150+AC150+AD150</f>
        <v/>
      </c>
      <c r="AQ150" s="36">
        <f>AE150+AF150+AG150+AH150</f>
        <v/>
      </c>
      <c r="AR150" s="36">
        <f>(AQ70-AR70)</f>
        <v/>
      </c>
      <c r="AS150" s="36">
        <f>(AR70-AS70)</f>
        <v/>
      </c>
      <c r="AT150" s="36">
        <f>(AS70-AT70)</f>
        <v/>
      </c>
    </row>
    <row r="151">
      <c r="C151" s="15" t="inlineStr">
        <is>
          <t>Loans proceeds from sales</t>
        </is>
      </c>
      <c r="G151" s="35" t="n">
        <v>2263</v>
      </c>
      <c r="H151" s="35" t="n">
        <v>2650</v>
      </c>
      <c r="I151" s="35" t="n">
        <v>2854</v>
      </c>
      <c r="J151" s="35" t="n">
        <v>2629</v>
      </c>
      <c r="K151" s="35" t="n">
        <v>2042</v>
      </c>
      <c r="L151" s="35" t="n">
        <v>9879</v>
      </c>
      <c r="M151" s="35" t="n">
        <v>8623</v>
      </c>
      <c r="N151" s="35" t="n">
        <v>6213</v>
      </c>
      <c r="O151" s="35" t="n">
        <v>2168</v>
      </c>
      <c r="P151" s="35" t="n">
        <v>2961</v>
      </c>
      <c r="Q151" s="35" t="n">
        <v>2605</v>
      </c>
      <c r="R151" s="35" t="n">
        <v>3347</v>
      </c>
      <c r="S151" s="35" t="n">
        <v>2170</v>
      </c>
      <c r="T151" s="35" t="n">
        <v>2029</v>
      </c>
      <c r="U151" s="35" t="n">
        <v>2930</v>
      </c>
      <c r="V151" s="35" t="n">
        <v>2436</v>
      </c>
      <c r="W151" s="35" t="n">
        <v>2232</v>
      </c>
      <c r="X151" s="35" t="n">
        <v>1819</v>
      </c>
      <c r="Y151" s="35" t="n">
        <v>2667</v>
      </c>
      <c r="Z151" s="35" t="n">
        <v>2874</v>
      </c>
      <c r="AA151" s="35" t="n">
        <v>2717</v>
      </c>
      <c r="AB151" s="35" t="n">
        <v>0</v>
      </c>
      <c r="AC151" s="35" t="n">
        <v>0</v>
      </c>
      <c r="AD151" s="35" t="n">
        <v>0</v>
      </c>
      <c r="AE151" s="35" t="n">
        <v>0</v>
      </c>
      <c r="AF151" s="35" t="n">
        <v>0</v>
      </c>
      <c r="AG151" s="35" t="n">
        <v>0</v>
      </c>
      <c r="AH151" s="35" t="n">
        <v>0</v>
      </c>
      <c r="AI151" s="35" t="n">
        <v>0</v>
      </c>
      <c r="AK151" s="35" t="n">
        <v>10396</v>
      </c>
      <c r="AL151" s="35" t="n">
        <v>26757</v>
      </c>
      <c r="AM151" s="35" t="n">
        <v>11081</v>
      </c>
      <c r="AN151" s="35" t="n">
        <v>9565</v>
      </c>
      <c r="AO151" s="35" t="n">
        <v>9592</v>
      </c>
      <c r="AP151" s="36">
        <f>AA151+AB151+AC151+AD151</f>
        <v/>
      </c>
      <c r="AQ151" s="36">
        <f>AE151+AF151+AG151+AH151</f>
        <v/>
      </c>
      <c r="AR151" s="36">
        <f>AQ151*(1+0.0)</f>
        <v/>
      </c>
      <c r="AS151" s="36">
        <f>AR151*(1+0.0)</f>
        <v/>
      </c>
      <c r="AT151" s="36">
        <f>AS151*(1+0.0)</f>
        <v/>
      </c>
    </row>
    <row r="152">
      <c r="C152" s="15" t="inlineStr">
        <is>
          <t>Loans purchases</t>
        </is>
      </c>
      <c r="G152" s="35" t="n">
        <v>-1053</v>
      </c>
      <c r="H152" s="35" t="n">
        <v>-1044</v>
      </c>
      <c r="I152" s="35" t="n">
        <v>-1266</v>
      </c>
      <c r="J152" s="35" t="n">
        <v>-1801</v>
      </c>
      <c r="K152" s="35" t="n">
        <v>-1624</v>
      </c>
      <c r="L152" s="35" t="n">
        <v>-1754</v>
      </c>
      <c r="M152" s="35" t="n">
        <v>-1240</v>
      </c>
      <c r="N152" s="35" t="n">
        <v>-1180</v>
      </c>
      <c r="O152" s="35" t="n">
        <v>-1510</v>
      </c>
      <c r="P152" s="35" t="n">
        <v>-1080</v>
      </c>
      <c r="Q152" s="35" t="n">
        <v>-1345</v>
      </c>
      <c r="R152" s="35" t="n">
        <v>-1416</v>
      </c>
      <c r="S152" s="35" t="n">
        <v>-1303</v>
      </c>
      <c r="T152" s="35" t="n">
        <v>-1433</v>
      </c>
      <c r="U152" s="35" t="n">
        <v>-1415</v>
      </c>
      <c r="V152" s="35" t="n">
        <v>-1319</v>
      </c>
      <c r="W152" s="35" t="n">
        <v>-9379</v>
      </c>
      <c r="X152" s="35" t="n">
        <v>-1757</v>
      </c>
      <c r="Y152" s="35" t="n">
        <v>-1351</v>
      </c>
      <c r="Z152" s="35" t="n">
        <v>-1828</v>
      </c>
      <c r="AA152" s="35" t="n">
        <v>-1666</v>
      </c>
      <c r="AB152" s="35" t="n">
        <v>0</v>
      </c>
      <c r="AC152" s="35" t="n">
        <v>0</v>
      </c>
      <c r="AD152" s="35" t="n">
        <v>0</v>
      </c>
      <c r="AE152" s="35" t="n">
        <v>0</v>
      </c>
      <c r="AF152" s="35" t="n">
        <v>0</v>
      </c>
      <c r="AG152" s="35" t="n">
        <v>0</v>
      </c>
      <c r="AH152" s="35" t="n">
        <v>0</v>
      </c>
      <c r="AI152" s="35" t="n">
        <v>0</v>
      </c>
      <c r="AK152" s="35" t="n">
        <v>-5164</v>
      </c>
      <c r="AL152" s="35" t="n">
        <v>-5798</v>
      </c>
      <c r="AM152" s="35" t="n">
        <v>-5351</v>
      </c>
      <c r="AN152" s="35" t="n">
        <v>-5470</v>
      </c>
      <c r="AO152" s="35" t="n">
        <v>-14315</v>
      </c>
      <c r="AP152" s="36">
        <f>AA152+AB152+AC152+AD152</f>
        <v/>
      </c>
      <c r="AQ152" s="36">
        <f>AE152+AF152+AG152+AH152</f>
        <v/>
      </c>
      <c r="AR152" s="36">
        <f>AQ152*(1+0.0)</f>
        <v/>
      </c>
      <c r="AS152" s="36">
        <f>AR152*(1+0.0)</f>
        <v/>
      </c>
      <c r="AT152" s="36">
        <f>AS152*(1+0.0)</f>
        <v/>
      </c>
    </row>
    <row r="153">
      <c r="C153" s="15" t="inlineStr">
        <is>
          <t>Loans other change (originations net)</t>
        </is>
      </c>
      <c r="G153" s="35" t="n">
        <v>22585</v>
      </c>
      <c r="H153" s="35" t="n">
        <v>-17862</v>
      </c>
      <c r="I153" s="35" t="n">
        <v>-10589</v>
      </c>
      <c r="J153" s="35" t="n">
        <v>-52173</v>
      </c>
      <c r="K153" s="35" t="n">
        <v>-16193</v>
      </c>
      <c r="L153" s="35" t="n">
        <v>-43564</v>
      </c>
      <c r="M153" s="35" t="n">
        <v>-9510</v>
      </c>
      <c r="N153" s="35" t="n">
        <v>-16743</v>
      </c>
      <c r="O153" s="35" t="n">
        <v>-2319</v>
      </c>
      <c r="P153" s="35" t="n">
        <v>-7412</v>
      </c>
      <c r="Q153" s="35" t="n">
        <v>-242</v>
      </c>
      <c r="R153" s="35" t="n">
        <v>-7511</v>
      </c>
      <c r="S153" s="35" t="n">
        <v>2100</v>
      </c>
      <c r="T153" s="35" t="n">
        <v>-9710</v>
      </c>
      <c r="U153" s="35" t="n">
        <v>-22264</v>
      </c>
      <c r="V153" s="35" t="n">
        <v>-22702</v>
      </c>
      <c r="W153" s="35" t="n">
        <v>-9200</v>
      </c>
      <c r="X153" s="35" t="n">
        <v>-37886</v>
      </c>
      <c r="Y153" s="35" t="n">
        <v>-21586</v>
      </c>
      <c r="Z153" s="35" t="n">
        <v>-21876</v>
      </c>
      <c r="AA153" s="35" t="n">
        <v>-21705</v>
      </c>
      <c r="AB153" s="36">
        <f>(AA71-AB71)</f>
        <v/>
      </c>
      <c r="AC153" s="36">
        <f>(AB71-AC71)</f>
        <v/>
      </c>
      <c r="AD153" s="36">
        <f>(AC71-AD71)</f>
        <v/>
      </c>
      <c r="AE153" s="36">
        <f>(AD71-AE71)</f>
        <v/>
      </c>
      <c r="AF153" s="36">
        <f>(AE71-AF71)</f>
        <v/>
      </c>
      <c r="AG153" s="36">
        <f>(AF71-AG71)</f>
        <v/>
      </c>
      <c r="AH153" s="36">
        <f>(AG71-AH71)</f>
        <v/>
      </c>
      <c r="AI153" s="36">
        <f>(AH71-AI71)</f>
        <v/>
      </c>
      <c r="AK153" s="35" t="n">
        <v>-58039</v>
      </c>
      <c r="AL153" s="35" t="n">
        <v>-86010</v>
      </c>
      <c r="AM153" s="35" t="n">
        <v>-17484</v>
      </c>
      <c r="AN153" s="35" t="n">
        <v>-52576</v>
      </c>
      <c r="AO153" s="35" t="n">
        <v>-90548</v>
      </c>
      <c r="AP153" s="36">
        <f>AA153+AB153+AC153+AD153</f>
        <v/>
      </c>
      <c r="AQ153" s="36">
        <f>AE153+AF153+AG153+AH153</f>
        <v/>
      </c>
      <c r="AR153" s="36">
        <f>(AQ71-AR71)</f>
        <v/>
      </c>
      <c r="AS153" s="36">
        <f>(AR71-AS71)</f>
        <v/>
      </c>
      <c r="AT153" s="36">
        <f>(AS71-AT71)</f>
        <v/>
      </c>
    </row>
    <row r="154">
      <c r="C154" s="15" t="inlineStr">
        <is>
          <t>Other CFI</t>
        </is>
      </c>
      <c r="G154" s="35" t="n">
        <v>-767</v>
      </c>
      <c r="H154" s="35" t="n">
        <v>-882</v>
      </c>
      <c r="I154" s="35" t="n">
        <v>-801</v>
      </c>
      <c r="J154" s="35" t="n">
        <v>-1029</v>
      </c>
      <c r="K154" s="35" t="n">
        <v>-975</v>
      </c>
      <c r="L154" s="35" t="n">
        <v>-1157</v>
      </c>
      <c r="M154" s="35" t="n">
        <v>-907</v>
      </c>
      <c r="N154" s="35" t="n">
        <v>-1573</v>
      </c>
      <c r="O154" s="35" t="n">
        <v>-1955</v>
      </c>
      <c r="P154" s="35" t="n">
        <v>-559</v>
      </c>
      <c r="Q154" s="35" t="n">
        <v>-1757</v>
      </c>
      <c r="R154" s="35" t="n">
        <v>-987</v>
      </c>
      <c r="S154" s="35" t="n">
        <v>-814</v>
      </c>
      <c r="T154" s="35" t="n">
        <v>-1018</v>
      </c>
      <c r="U154" s="35" t="n">
        <v>-1031</v>
      </c>
      <c r="V154" s="35" t="n">
        <v>-1282</v>
      </c>
      <c r="W154" s="35" t="n">
        <v>-799</v>
      </c>
      <c r="X154" s="35" t="n">
        <v>-1463</v>
      </c>
      <c r="Y154" s="35" t="n">
        <v>-554</v>
      </c>
      <c r="Z154" s="35" t="n">
        <v>-1515</v>
      </c>
      <c r="AA154" s="35" t="n">
        <v>-1287</v>
      </c>
      <c r="AB154" s="35" t="n">
        <v>0</v>
      </c>
      <c r="AC154" s="35" t="n">
        <v>0</v>
      </c>
      <c r="AD154" s="35" t="n">
        <v>0</v>
      </c>
      <c r="AE154" s="35" t="n">
        <v>0</v>
      </c>
      <c r="AF154" s="35" t="n">
        <v>0</v>
      </c>
      <c r="AG154" s="35" t="n">
        <v>0</v>
      </c>
      <c r="AH154" s="35" t="n">
        <v>0</v>
      </c>
      <c r="AI154" s="35" t="n">
        <v>0</v>
      </c>
      <c r="AK154" s="35" t="n">
        <v>-3479</v>
      </c>
      <c r="AL154" s="35" t="n">
        <v>-4612</v>
      </c>
      <c r="AM154" s="35" t="n">
        <v>-5258</v>
      </c>
      <c r="AN154" s="35" t="n">
        <v>-4145</v>
      </c>
      <c r="AO154" s="35" t="n">
        <v>-4331</v>
      </c>
      <c r="AP154" s="36">
        <f>AA154+AB154+AC154+AD154</f>
        <v/>
      </c>
      <c r="AQ154" s="36">
        <f>AE154+AF154+AG154+AH154</f>
        <v/>
      </c>
      <c r="AR154" s="36">
        <f>AQ154*(1+0.0)</f>
        <v/>
      </c>
      <c r="AS154" s="36">
        <f>AR154*(1+0.0)</f>
        <v/>
      </c>
      <c r="AT154" s="36">
        <f>AS154*(1+0.0)</f>
        <v/>
      </c>
    </row>
    <row r="155">
      <c r="A155" s="1" t="inlineStr">
        <is>
          <t>x</t>
        </is>
      </c>
      <c r="B155" s="2" t="inlineStr">
        <is>
          <t>Cash Flow from Investing (CFI)</t>
        </is>
      </c>
      <c r="G155" s="37">
        <f>G144+G145+G146+G147+G148+G149+G150+G151+G152+G153+G154</f>
        <v/>
      </c>
      <c r="H155" s="37">
        <f>H144+H145+H146+H147+H148+H149+H150+H151+H152+H153+H154</f>
        <v/>
      </c>
      <c r="I155" s="37">
        <f>I144+I145+I146+I147+I148+I149+I150+I151+I152+I153+I154</f>
        <v/>
      </c>
      <c r="J155" s="37">
        <f>J144+J145+J146+J147+J148+J149+J150+J151+J152+J153+J154</f>
        <v/>
      </c>
      <c r="K155" s="37">
        <f>K144+K145+K146+K147+K148+K149+K150+K151+K152+K153+K154</f>
        <v/>
      </c>
      <c r="L155" s="37">
        <f>L144+L145+L146+L147+L148+L149+L150+L151+L152+L153+L154</f>
        <v/>
      </c>
      <c r="M155" s="37">
        <f>M144+M145+M146+M147+M148+M149+M150+M151+M152+M153+M154</f>
        <v/>
      </c>
      <c r="N155" s="37">
        <f>N144+N145+N146+N147+N148+N149+N150+N151+N152+N153+N154</f>
        <v/>
      </c>
      <c r="O155" s="37">
        <f>O144+O145+O146+O147+O148+O149+O150+O151+O152+O153+O154</f>
        <v/>
      </c>
      <c r="P155" s="37">
        <f>P144+P145+P146+P147+P148+P149+P150+P151+P152+P153+P154</f>
        <v/>
      </c>
      <c r="Q155" s="37">
        <f>Q144+Q145+Q146+Q147+Q148+Q149+Q150+Q151+Q152+Q153+Q154</f>
        <v/>
      </c>
      <c r="R155" s="37">
        <f>R144+R145+R146+R147+R148+R149+R150+R151+R152+R153+R154</f>
        <v/>
      </c>
      <c r="S155" s="37">
        <f>S144+S145+S146+S147+S148+S149+S150+S151+S152+S153+S154</f>
        <v/>
      </c>
      <c r="T155" s="37">
        <f>T144+T145+T146+T147+T148+T149+T150+T151+T152+T153+T154</f>
        <v/>
      </c>
      <c r="U155" s="37">
        <f>U144+U145+U146+U147+U148+U149+U150+U151+U152+U153+U154</f>
        <v/>
      </c>
      <c r="V155" s="37">
        <f>V144+V145+V146+V147+V148+V149+V150+V151+V152+V153+V154</f>
        <v/>
      </c>
      <c r="W155" s="37">
        <f>W144+W145+W146+W147+W148+W149+W150+W151+W152+W153+W154</f>
        <v/>
      </c>
      <c r="X155" s="37">
        <f>X144+X145+X146+X147+X148+X149+X150+X151+X152+X153+X154</f>
        <v/>
      </c>
      <c r="Y155" s="37">
        <f>Y144+Y145+Y146+Y147+Y148+Y149+Y150+Y151+Y152+Y153+Y154</f>
        <v/>
      </c>
      <c r="Z155" s="37">
        <f>Z144+Z145+Z146+Z147+Z148+Z149+Z150+Z151+Z152+Z153+Z154</f>
        <v/>
      </c>
      <c r="AA155" s="37">
        <f>AA144+AA145+AA146+AA147+AA148+AA149+AA150+AA151+AA152+AA153+AA154</f>
        <v/>
      </c>
      <c r="AB155" s="37">
        <f>AB144+AB145+AB146+AB147+AB148+AB149+AB150+AB151+AB152+AB153+AB154</f>
        <v/>
      </c>
      <c r="AC155" s="37">
        <f>AC144+AC145+AC146+AC147+AC148+AC149+AC150+AC151+AC152+AC153+AC154</f>
        <v/>
      </c>
      <c r="AD155" s="37">
        <f>AD144+AD145+AD146+AD147+AD148+AD149+AD150+AD151+AD152+AD153+AD154</f>
        <v/>
      </c>
      <c r="AE155" s="37">
        <f>AE144+AE145+AE146+AE147+AE148+AE149+AE150+AE151+AE152+AE153+AE154</f>
        <v/>
      </c>
      <c r="AF155" s="37">
        <f>AF144+AF145+AF146+AF147+AF148+AF149+AF150+AF151+AF152+AF153+AF154</f>
        <v/>
      </c>
      <c r="AG155" s="37">
        <f>AG144+AG145+AG146+AG147+AG148+AG149+AG150+AG151+AG152+AG153+AG154</f>
        <v/>
      </c>
      <c r="AH155" s="37">
        <f>AH144+AH145+AH146+AH147+AH148+AH149+AH150+AH151+AH152+AH153+AH154</f>
        <v/>
      </c>
      <c r="AI155" s="37">
        <f>AI144+AI145+AI146+AI147+AI148+AI149+AI150+AI151+AI152+AI153+AI154</f>
        <v/>
      </c>
      <c r="AK155" s="37">
        <f>AK144+AK145+AK146+AK147+AK148+AK149+AK150+AK151+AK152+AK153+AK154</f>
        <v/>
      </c>
      <c r="AL155" s="37">
        <f>AL144+AL145+AL146+AL147+AL148+AL149+AL150+AL151+AL152+AL153+AL154</f>
        <v/>
      </c>
      <c r="AM155" s="37">
        <f>AM144+AM145+AM146+AM147+AM148+AM149+AM150+AM151+AM152+AM153+AM154</f>
        <v/>
      </c>
      <c r="AN155" s="37">
        <f>AN144+AN145+AN146+AN147+AN148+AN149+AN150+AN151+AN152+AN153+AN154</f>
        <v/>
      </c>
      <c r="AO155" s="37">
        <f>AO144+AO145+AO146+AO147+AO148+AO149+AO150+AO151+AO152+AO153+AO154</f>
        <v/>
      </c>
      <c r="AP155" s="37">
        <f>AP144+AP145+AP146+AP147+AP148+AP149+AP150+AP151+AP152+AP153+AP154</f>
        <v/>
      </c>
      <c r="AQ155" s="37">
        <f>AQ144+AQ145+AQ146+AQ147+AQ148+AQ149+AQ150+AQ151+AQ152+AQ153+AQ154</f>
        <v/>
      </c>
      <c r="AR155" s="37">
        <f>AR144+AR145+AR146+AR147+AR148+AR149+AR150+AR151+AR152+AR153+AR154</f>
        <v/>
      </c>
      <c r="AS155" s="37">
        <f>AS144+AS145+AS146+AS147+AS148+AS149+AS150+AS151+AS152+AS153+AS154</f>
        <v/>
      </c>
      <c r="AT155" s="37">
        <f>AT144+AT145+AT146+AT147+AT148+AT149+AT150+AT151+AT152+AT153+AT154</f>
        <v/>
      </c>
    </row>
    <row r="156">
      <c r="D156" s="17" t="inlineStr">
        <is>
          <t>Recon: CFI</t>
        </is>
      </c>
      <c r="G156" s="18">
        <f>G155-_reported!G22</f>
        <v/>
      </c>
      <c r="H156" s="18">
        <f>H155-_reported!H22</f>
        <v/>
      </c>
      <c r="I156" s="18">
        <f>I155-_reported!I22</f>
        <v/>
      </c>
      <c r="J156" s="18">
        <f>J155-_reported!J22</f>
        <v/>
      </c>
      <c r="K156" s="18">
        <f>K155-_reported!K22</f>
        <v/>
      </c>
      <c r="L156" s="18">
        <f>L155-_reported!L22</f>
        <v/>
      </c>
      <c r="M156" s="18">
        <f>M155-_reported!M22</f>
        <v/>
      </c>
      <c r="N156" s="18">
        <f>N155-_reported!N22</f>
        <v/>
      </c>
      <c r="O156" s="18">
        <f>O155-_reported!O22</f>
        <v/>
      </c>
      <c r="P156" s="18">
        <f>P155-_reported!P22</f>
        <v/>
      </c>
      <c r="Q156" s="18">
        <f>Q155-_reported!Q22</f>
        <v/>
      </c>
      <c r="R156" s="18">
        <f>R155-_reported!R22</f>
        <v/>
      </c>
      <c r="S156" s="18">
        <f>S155-_reported!S22</f>
        <v/>
      </c>
      <c r="T156" s="18">
        <f>T155-_reported!T22</f>
        <v/>
      </c>
      <c r="U156" s="18">
        <f>U155-_reported!U22</f>
        <v/>
      </c>
      <c r="V156" s="18">
        <f>V155-_reported!V22</f>
        <v/>
      </c>
      <c r="W156" s="18">
        <f>W155-_reported!W22</f>
        <v/>
      </c>
      <c r="X156" s="18">
        <f>X155-_reported!X22</f>
        <v/>
      </c>
      <c r="Y156" s="18">
        <f>Y155-_reported!Y22</f>
        <v/>
      </c>
      <c r="Z156" s="18">
        <f>Z155-_reported!Z22</f>
        <v/>
      </c>
      <c r="AA156" s="18">
        <f>AA155-_reported!AA22</f>
        <v/>
      </c>
      <c r="AK156" s="18">
        <f>AK155-_reported!AK22</f>
        <v/>
      </c>
      <c r="AL156" s="18">
        <f>AL155-_reported!AL22</f>
        <v/>
      </c>
      <c r="AM156" s="18">
        <f>AM155-_reported!AM22</f>
        <v/>
      </c>
      <c r="AN156" s="18">
        <f>AN155-_reported!AN22</f>
        <v/>
      </c>
      <c r="AO156" s="18">
        <f>AO155-_reported!AO22</f>
        <v/>
      </c>
    </row>
    <row r="158">
      <c r="B158" s="2" t="inlineStr">
        <is>
          <t>Cash Flow from Financing Activities</t>
        </is>
      </c>
    </row>
    <row r="159">
      <c r="C159" s="15" t="inlineStr">
        <is>
          <t>Deposits change</t>
        </is>
      </c>
      <c r="G159" s="35" t="n">
        <v>89458</v>
      </c>
      <c r="H159" s="35" t="n">
        <v>24204</v>
      </c>
      <c r="I159" s="35" t="n">
        <v>55662</v>
      </c>
      <c r="J159" s="35" t="n">
        <v>99642</v>
      </c>
      <c r="K159" s="35" t="n">
        <v>7878</v>
      </c>
      <c r="L159" s="35" t="n">
        <v>-88060</v>
      </c>
      <c r="M159" s="35" t="n">
        <v>-46252</v>
      </c>
      <c r="N159" s="35" t="n">
        <v>-7756</v>
      </c>
      <c r="O159" s="35" t="n">
        <v>-19939</v>
      </c>
      <c r="P159" s="35" t="n">
        <v>-33193</v>
      </c>
      <c r="Q159" s="35" t="n">
        <v>7392</v>
      </c>
      <c r="R159" s="35" t="n">
        <v>39226</v>
      </c>
      <c r="S159" s="35" t="n">
        <v>22669</v>
      </c>
      <c r="T159" s="35" t="n">
        <v>-36005</v>
      </c>
      <c r="U159" s="35" t="n">
        <v>19861</v>
      </c>
      <c r="V159" s="35" t="n">
        <v>35115</v>
      </c>
      <c r="W159" s="35" t="n">
        <v>24097</v>
      </c>
      <c r="X159" s="35" t="n">
        <v>22049</v>
      </c>
      <c r="Y159" s="35" t="n">
        <v>-9405</v>
      </c>
      <c r="Z159" s="35" t="n">
        <v>16521</v>
      </c>
      <c r="AA159" s="35" t="n">
        <v>18934</v>
      </c>
      <c r="AB159" s="36">
        <f>(AB88-AA88)</f>
        <v/>
      </c>
      <c r="AC159" s="36">
        <f>(AC88-AB88)</f>
        <v/>
      </c>
      <c r="AD159" s="36">
        <f>(AD88-AC88)</f>
        <v/>
      </c>
      <c r="AE159" s="36">
        <f>(AE88-AD88)</f>
        <v/>
      </c>
      <c r="AF159" s="36">
        <f>(AF88-AE88)</f>
        <v/>
      </c>
      <c r="AG159" s="36">
        <f>(AG88-AF88)</f>
        <v/>
      </c>
      <c r="AH159" s="36">
        <f>(AH88-AG88)</f>
        <v/>
      </c>
      <c r="AI159" s="36">
        <f>(AI88-AH88)</f>
        <v/>
      </c>
      <c r="AK159" s="35" t="n">
        <v>268966</v>
      </c>
      <c r="AL159" s="35" t="n">
        <v>-134190</v>
      </c>
      <c r="AM159" s="35" t="n">
        <v>-6514</v>
      </c>
      <c r="AN159" s="35" t="n">
        <v>41640</v>
      </c>
      <c r="AO159" s="35" t="n">
        <v>53262</v>
      </c>
      <c r="AP159" s="36">
        <f>AA159+AB159+AC159+AD159</f>
        <v/>
      </c>
      <c r="AQ159" s="36">
        <f>AE159+AF159+AG159+AH159</f>
        <v/>
      </c>
      <c r="AR159" s="36">
        <f>(AR88-AQ88)</f>
        <v/>
      </c>
      <c r="AS159" s="36">
        <f>(AS88-AR88)</f>
        <v/>
      </c>
      <c r="AT159" s="36">
        <f>(AT88-AS88)</f>
        <v/>
      </c>
    </row>
    <row r="160">
      <c r="C160" s="15" t="inlineStr">
        <is>
          <t>Federal funds purchased/repos change</t>
        </is>
      </c>
      <c r="G160" s="35" t="n">
        <v>29120</v>
      </c>
      <c r="H160" s="35" t="n">
        <v>14344</v>
      </c>
      <c r="I160" s="35" t="n">
        <v>-6359</v>
      </c>
      <c r="J160" s="35" t="n">
        <v>-15099</v>
      </c>
      <c r="K160" s="35" t="n">
        <v>22356</v>
      </c>
      <c r="L160" s="35" t="n">
        <v>-10378</v>
      </c>
      <c r="M160" s="35" t="n">
        <v>11320</v>
      </c>
      <c r="N160" s="35" t="n">
        <v>-19992</v>
      </c>
      <c r="O160" s="35" t="n">
        <v>118745</v>
      </c>
      <c r="P160" s="35" t="n">
        <v>-25753</v>
      </c>
      <c r="Q160" s="35" t="n">
        <v>12076</v>
      </c>
      <c r="R160" s="35" t="n">
        <v>-16816</v>
      </c>
      <c r="S160" s="35" t="n">
        <v>45771</v>
      </c>
      <c r="T160" s="35" t="n">
        <v>38448</v>
      </c>
      <c r="U160" s="35" t="n">
        <v>29852</v>
      </c>
      <c r="V160" s="35" t="n">
        <v>-66200</v>
      </c>
      <c r="W160" s="35" t="n">
        <v>44312</v>
      </c>
      <c r="X160" s="35" t="n">
        <v>27377</v>
      </c>
      <c r="Y160" s="35" t="n">
        <v>-56872</v>
      </c>
      <c r="Z160" s="35" t="n">
        <v>2128</v>
      </c>
      <c r="AA160" s="35" t="n">
        <v>8304</v>
      </c>
      <c r="AB160" s="36">
        <f>(AB91-AA91)</f>
        <v/>
      </c>
      <c r="AC160" s="36">
        <f>(AC91-AB91)</f>
        <v/>
      </c>
      <c r="AD160" s="36">
        <f>(AD91-AC91)</f>
        <v/>
      </c>
      <c r="AE160" s="36">
        <f>(AE91-AD91)</f>
        <v/>
      </c>
      <c r="AF160" s="36">
        <f>(AF91-AE91)</f>
        <v/>
      </c>
      <c r="AG160" s="36">
        <f>(AG91-AF91)</f>
        <v/>
      </c>
      <c r="AH160" s="36">
        <f>(AH91-AG91)</f>
        <v/>
      </c>
      <c r="AI160" s="36">
        <f>(AI91-AH91)</f>
        <v/>
      </c>
      <c r="AK160" s="35" t="n">
        <v>22006</v>
      </c>
      <c r="AL160" s="35" t="n">
        <v>3306</v>
      </c>
      <c r="AM160" s="35" t="n">
        <v>88252</v>
      </c>
      <c r="AN160" s="35" t="n">
        <v>47871</v>
      </c>
      <c r="AO160" s="35" t="n">
        <v>16945</v>
      </c>
      <c r="AP160" s="36">
        <f>AA160+AB160+AC160+AD160</f>
        <v/>
      </c>
      <c r="AQ160" s="36">
        <f>AE160+AF160+AG160+AH160</f>
        <v/>
      </c>
      <c r="AR160" s="36">
        <f>(AR91-AQ91)</f>
        <v/>
      </c>
      <c r="AS160" s="36">
        <f>(AS91-AR91)</f>
        <v/>
      </c>
      <c r="AT160" s="36">
        <f>(AT91-AS91)</f>
        <v/>
      </c>
    </row>
    <row r="161">
      <c r="C161" s="15" t="inlineStr">
        <is>
          <t>Short-term borrowings change</t>
        </is>
      </c>
      <c r="G161" s="35" t="n">
        <v>2403</v>
      </c>
      <c r="H161" s="35" t="n">
        <v>-89</v>
      </c>
      <c r="I161" s="35" t="n">
        <v>-1357</v>
      </c>
      <c r="J161" s="35" t="n">
        <v>3475</v>
      </c>
      <c r="K161" s="35" t="n">
        <v>1036</v>
      </c>
      <c r="L161" s="35" t="n">
        <v>3097</v>
      </c>
      <c r="M161" s="35" t="n">
        <v>-6842</v>
      </c>
      <c r="N161" s="35" t="n">
        <v>5888</v>
      </c>
      <c r="O161" s="35" t="n">
        <v>29632</v>
      </c>
      <c r="P161" s="35" t="n">
        <v>-15547</v>
      </c>
      <c r="Q161" s="35" t="n">
        <v>-821</v>
      </c>
      <c r="R161" s="35" t="n">
        <v>-8102</v>
      </c>
      <c r="S161" s="35" t="n">
        <v>6797</v>
      </c>
      <c r="T161" s="35" t="n">
        <v>1534</v>
      </c>
      <c r="U161" s="35" t="n">
        <v>-708</v>
      </c>
      <c r="V161" s="35" t="n">
        <v>4951</v>
      </c>
      <c r="W161" s="35" t="n">
        <v>-1921</v>
      </c>
      <c r="X161" s="35" t="n">
        <v>6421</v>
      </c>
      <c r="Y161" s="35" t="n">
        <v>6302</v>
      </c>
      <c r="Z161" s="35" t="n">
        <v>-6112</v>
      </c>
      <c r="AA161" s="35" t="n">
        <v>10551</v>
      </c>
      <c r="AB161" s="36">
        <f>(AB94-AA94)</f>
        <v/>
      </c>
      <c r="AC161" s="36">
        <f>(AC94-AB94)</f>
        <v/>
      </c>
      <c r="AD161" s="36">
        <f>(AD94-AC94)</f>
        <v/>
      </c>
      <c r="AE161" s="36">
        <f>(AE94-AD94)</f>
        <v/>
      </c>
      <c r="AF161" s="36">
        <f>(AF94-AE94)</f>
        <v/>
      </c>
      <c r="AG161" s="36">
        <f>(AG94-AF94)</f>
        <v/>
      </c>
      <c r="AH161" s="36">
        <f>(AH94-AG94)</f>
        <v/>
      </c>
      <c r="AI161" s="36">
        <f>(AI94-AH94)</f>
        <v/>
      </c>
      <c r="AK161" s="35" t="n">
        <v>4432</v>
      </c>
      <c r="AL161" s="35" t="n">
        <v>3179</v>
      </c>
      <c r="AM161" s="35" t="n">
        <v>5162</v>
      </c>
      <c r="AN161" s="35" t="n">
        <v>12574</v>
      </c>
      <c r="AO161" s="35" t="n">
        <v>4690</v>
      </c>
      <c r="AP161" s="36">
        <f>AA161+AB161+AC161+AD161</f>
        <v/>
      </c>
      <c r="AQ161" s="36">
        <f>AE161+AF161+AG161+AH161</f>
        <v/>
      </c>
      <c r="AR161" s="36">
        <f>(AR94-AQ94)</f>
        <v/>
      </c>
      <c r="AS161" s="36">
        <f>(AS94-AR94)</f>
        <v/>
      </c>
      <c r="AT161" s="36">
        <f>(AT94-AS94)</f>
        <v/>
      </c>
    </row>
    <row r="162">
      <c r="C162" s="15" t="inlineStr">
        <is>
          <t>Long-term debt issuance</t>
        </is>
      </c>
      <c r="G162" s="35" t="n">
        <v>13132</v>
      </c>
      <c r="H162" s="35" t="n">
        <v>35045</v>
      </c>
      <c r="I162" s="35" t="n">
        <v>17282</v>
      </c>
      <c r="J162" s="35" t="n">
        <v>11216</v>
      </c>
      <c r="K162" s="35" t="n">
        <v>21123</v>
      </c>
      <c r="L162" s="35" t="n">
        <v>19558</v>
      </c>
      <c r="M162" s="35" t="n">
        <v>14521</v>
      </c>
      <c r="N162" s="35" t="n">
        <v>10708</v>
      </c>
      <c r="O162" s="35" t="n">
        <v>14319</v>
      </c>
      <c r="P162" s="35" t="n">
        <v>16390</v>
      </c>
      <c r="Q162" s="35" t="n">
        <v>22246</v>
      </c>
      <c r="R162" s="35" t="n">
        <v>12441</v>
      </c>
      <c r="S162" s="35" t="n">
        <v>15662</v>
      </c>
      <c r="T162" s="35" t="n">
        <v>14711</v>
      </c>
      <c r="U162" s="35" t="n">
        <v>12220</v>
      </c>
      <c r="V162" s="35" t="n">
        <v>14090</v>
      </c>
      <c r="W162" s="35" t="n">
        <v>33640</v>
      </c>
      <c r="X162" s="35" t="n">
        <v>23286</v>
      </c>
      <c r="Y162" s="35" t="n">
        <v>18929</v>
      </c>
      <c r="Z162" s="35" t="n">
        <v>24012</v>
      </c>
      <c r="AA162" s="35" t="n">
        <v>35520</v>
      </c>
      <c r="AB162" s="36">
        <f>(AB96-AA96)</f>
        <v/>
      </c>
      <c r="AC162" s="36">
        <f>(AC96-AB96)</f>
        <v/>
      </c>
      <c r="AD162" s="36">
        <f>(AD96-AC96)</f>
        <v/>
      </c>
      <c r="AE162" s="36">
        <f>(AE96-AD96)</f>
        <v/>
      </c>
      <c r="AF162" s="36">
        <f>(AF96-AE96)</f>
        <v/>
      </c>
      <c r="AG162" s="36">
        <f>(AG96-AF96)</f>
        <v/>
      </c>
      <c r="AH162" s="36">
        <f>(AH96-AG96)</f>
        <v/>
      </c>
      <c r="AI162" s="36">
        <f>(AI96-AH96)</f>
        <v/>
      </c>
      <c r="AK162" s="35" t="n">
        <v>76675</v>
      </c>
      <c r="AL162" s="35" t="n">
        <v>65910</v>
      </c>
      <c r="AM162" s="35" t="n">
        <v>65396</v>
      </c>
      <c r="AN162" s="35" t="n">
        <v>56683</v>
      </c>
      <c r="AO162" s="35" t="n">
        <v>99867</v>
      </c>
      <c r="AP162" s="36">
        <f>AA162+AB162+AC162+AD162</f>
        <v/>
      </c>
      <c r="AQ162" s="36">
        <f>AE162+AF162+AG162+AH162</f>
        <v/>
      </c>
      <c r="AR162" s="36">
        <f>(AR96-AQ96)</f>
        <v/>
      </c>
      <c r="AS162" s="36">
        <f>(AS96-AR96)</f>
        <v/>
      </c>
      <c r="AT162" s="36">
        <f>(AT96-AS96)</f>
        <v/>
      </c>
    </row>
    <row r="163">
      <c r="C163" s="15" t="inlineStr">
        <is>
          <t>Long-term debt repayment</t>
        </is>
      </c>
      <c r="G163" s="35" t="n">
        <v>-13991</v>
      </c>
      <c r="H163" s="35" t="n">
        <v>-15249</v>
      </c>
      <c r="I163" s="35" t="n">
        <v>-9547</v>
      </c>
      <c r="J163" s="35" t="n">
        <v>-8039</v>
      </c>
      <c r="K163" s="35" t="n">
        <v>-8241</v>
      </c>
      <c r="L163" s="35" t="n">
        <v>-8106</v>
      </c>
      <c r="M163" s="35" t="n">
        <v>-8043</v>
      </c>
      <c r="N163" s="35" t="n">
        <v>-9665</v>
      </c>
      <c r="O163" s="35" t="n">
        <v>-11341</v>
      </c>
      <c r="P163" s="35" t="n">
        <v>-10927</v>
      </c>
      <c r="Q163" s="35" t="n">
        <v>-9899</v>
      </c>
      <c r="R163" s="35" t="n">
        <v>-12404</v>
      </c>
      <c r="S163" s="35" t="n">
        <v>-16607</v>
      </c>
      <c r="T163" s="35" t="n">
        <v>-19535</v>
      </c>
      <c r="U163" s="35" t="n">
        <v>-16569</v>
      </c>
      <c r="V163" s="35" t="n">
        <v>-17700</v>
      </c>
      <c r="W163" s="35" t="n">
        <v>-16333</v>
      </c>
      <c r="X163" s="35" t="n">
        <v>-19631</v>
      </c>
      <c r="Y163" s="35" t="n">
        <v>-21929</v>
      </c>
      <c r="Z163" s="35" t="n">
        <v>-18138</v>
      </c>
      <c r="AA163" s="35" t="n">
        <v>-24777</v>
      </c>
      <c r="AB163" s="35" t="n">
        <v>0</v>
      </c>
      <c r="AC163" s="35" t="n">
        <v>0</v>
      </c>
      <c r="AD163" s="35" t="n">
        <v>0</v>
      </c>
      <c r="AE163" s="35" t="n">
        <v>0</v>
      </c>
      <c r="AF163" s="35" t="n">
        <v>0</v>
      </c>
      <c r="AG163" s="35" t="n">
        <v>0</v>
      </c>
      <c r="AH163" s="35" t="n">
        <v>0</v>
      </c>
      <c r="AI163" s="35" t="n">
        <v>0</v>
      </c>
      <c r="AK163" s="35" t="n">
        <v>-46826</v>
      </c>
      <c r="AL163" s="35" t="n">
        <v>-34055</v>
      </c>
      <c r="AM163" s="35" t="n">
        <v>-44571</v>
      </c>
      <c r="AN163" s="35" t="n">
        <v>-70411</v>
      </c>
      <c r="AO163" s="35" t="n">
        <v>-76031</v>
      </c>
      <c r="AP163" s="36">
        <f>AA163+AB163+AC163+AD163</f>
        <v/>
      </c>
      <c r="AQ163" s="36">
        <f>AE163+AF163+AG163+AH163</f>
        <v/>
      </c>
      <c r="AR163" s="36">
        <f>AQ163*(1+0.0)</f>
        <v/>
      </c>
      <c r="AS163" s="36">
        <f>AR163*(1+0.0)</f>
        <v/>
      </c>
      <c r="AT163" s="36">
        <f>AS163*(1+0.0)</f>
        <v/>
      </c>
    </row>
    <row r="164">
      <c r="C164" s="15" t="inlineStr">
        <is>
          <t>Preferred stock issuance</t>
        </is>
      </c>
      <c r="G164" s="35" t="n">
        <v>902</v>
      </c>
      <c r="H164" s="35" t="n">
        <v>0</v>
      </c>
      <c r="I164" s="35" t="n">
        <v>0</v>
      </c>
      <c r="J164" s="35" t="n">
        <v>1267</v>
      </c>
      <c r="K164" s="35" t="n">
        <v>2429</v>
      </c>
      <c r="L164" s="35" t="n">
        <v>1997</v>
      </c>
      <c r="M164" s="35" t="n">
        <v>0</v>
      </c>
      <c r="N164" s="35" t="n">
        <v>0</v>
      </c>
      <c r="O164" s="35" t="n">
        <v>0</v>
      </c>
      <c r="P164" s="35" t="n">
        <v>0</v>
      </c>
      <c r="Q164" s="35" t="n">
        <v>0</v>
      </c>
      <c r="R164" s="35" t="n">
        <v>0</v>
      </c>
      <c r="S164" s="35" t="n"/>
      <c r="T164" s="35" t="n"/>
      <c r="U164" s="35" t="n"/>
      <c r="V164" s="35" t="n"/>
      <c r="W164" s="35" t="n"/>
      <c r="X164" s="35" t="n"/>
      <c r="Y164" s="35" t="n">
        <v>2497</v>
      </c>
      <c r="Z164" s="35" t="n">
        <v>0</v>
      </c>
      <c r="AA164" s="35" t="n"/>
      <c r="AB164" s="36">
        <f>(AB101-AA101)</f>
        <v/>
      </c>
      <c r="AC164" s="36">
        <f>(AC101-AB101)</f>
        <v/>
      </c>
      <c r="AD164" s="36">
        <f>(AD101-AC101)</f>
        <v/>
      </c>
      <c r="AE164" s="36">
        <f>(AE101-AD101)</f>
        <v/>
      </c>
      <c r="AF164" s="36">
        <f>(AF101-AE101)</f>
        <v/>
      </c>
      <c r="AG164" s="36">
        <f>(AG101-AF101)</f>
        <v/>
      </c>
      <c r="AH164" s="36">
        <f>(AH101-AG101)</f>
        <v/>
      </c>
      <c r="AI164" s="36">
        <f>(AI101-AH101)</f>
        <v/>
      </c>
      <c r="AK164" s="35" t="n">
        <v>2169</v>
      </c>
      <c r="AL164" s="35" t="n">
        <v>4426</v>
      </c>
      <c r="AM164" s="35" t="n">
        <v>0</v>
      </c>
      <c r="AN164" s="35" t="n">
        <v>0</v>
      </c>
      <c r="AO164" s="35" t="n">
        <v>5493</v>
      </c>
      <c r="AP164" s="36">
        <f>AA164+AB164+AC164+AD164</f>
        <v/>
      </c>
      <c r="AQ164" s="36">
        <f>AE164+AF164+AG164+AH164</f>
        <v/>
      </c>
      <c r="AR164" s="36">
        <f>(AR101-AQ101)</f>
        <v/>
      </c>
      <c r="AS164" s="36">
        <f>(AS101-AR101)</f>
        <v/>
      </c>
      <c r="AT164" s="36">
        <f>(AT101-AS101)</f>
        <v/>
      </c>
    </row>
    <row r="165">
      <c r="C165" s="15" t="inlineStr">
        <is>
          <t>Preferred stock redemption</t>
        </is>
      </c>
      <c r="G165" s="35" t="n">
        <v>-1093</v>
      </c>
      <c r="H165" s="35" t="n">
        <v>-878</v>
      </c>
      <c r="I165" s="35" t="n">
        <v>0</v>
      </c>
      <c r="J165" s="35" t="n">
        <v>0</v>
      </c>
      <c r="K165" s="35" t="n">
        <v>0</v>
      </c>
      <c r="L165" s="35" t="n">
        <v>0</v>
      </c>
      <c r="M165" s="35" t="n">
        <v>0</v>
      </c>
      <c r="N165" s="35" t="n">
        <v>-654</v>
      </c>
      <c r="O165" s="35" t="n"/>
      <c r="P165" s="35" t="n"/>
      <c r="Q165" s="35" t="n"/>
      <c r="R165" s="35" t="n"/>
      <c r="S165" s="35" t="n"/>
      <c r="T165" s="35" t="n"/>
      <c r="U165" s="35" t="n"/>
      <c r="V165" s="35" t="n"/>
      <c r="W165" s="35" t="n">
        <v>-2669</v>
      </c>
      <c r="X165" s="35" t="n">
        <v>0</v>
      </c>
      <c r="Y165" s="35" t="n">
        <v>0</v>
      </c>
      <c r="Z165" s="35" t="n">
        <v>0</v>
      </c>
      <c r="AA165" s="35" t="n">
        <v>-1000</v>
      </c>
      <c r="AB165" s="35" t="n">
        <v>0</v>
      </c>
      <c r="AC165" s="35" t="n">
        <v>0</v>
      </c>
      <c r="AD165" s="35" t="n">
        <v>0</v>
      </c>
      <c r="AE165" s="35" t="n">
        <v>0</v>
      </c>
      <c r="AF165" s="35" t="n">
        <v>0</v>
      </c>
      <c r="AG165" s="35" t="n">
        <v>0</v>
      </c>
      <c r="AH165" s="35" t="n">
        <v>0</v>
      </c>
      <c r="AI165" s="35" t="n">
        <v>0</v>
      </c>
      <c r="AK165" s="35" t="n">
        <v>-1971</v>
      </c>
      <c r="AL165" s="35" t="n">
        <v>-654</v>
      </c>
      <c r="AM165" s="35" t="n">
        <v>0</v>
      </c>
      <c r="AN165" s="35" t="n">
        <v>-5254</v>
      </c>
      <c r="AO165" s="35" t="n">
        <v>-2669</v>
      </c>
      <c r="AP165" s="36">
        <f>AA165+AB165+AC165+AD165</f>
        <v/>
      </c>
      <c r="AQ165" s="36">
        <f>AE165+AF165+AG165+AH165</f>
        <v/>
      </c>
      <c r="AR165" s="36">
        <f>AQ165*(1+0.0)</f>
        <v/>
      </c>
      <c r="AS165" s="36">
        <f>AR165*(1+0.0)</f>
        <v/>
      </c>
      <c r="AT165" s="36">
        <f>AS165*(1+0.0)</f>
        <v/>
      </c>
    </row>
    <row r="166">
      <c r="C166" s="15" t="inlineStr">
        <is>
          <t>Common stock repurchases</t>
        </is>
      </c>
      <c r="G166" s="35" t="n">
        <v>-3470</v>
      </c>
      <c r="H166" s="35" t="n">
        <v>-4209</v>
      </c>
      <c r="I166" s="35" t="n">
        <v>-9914</v>
      </c>
      <c r="J166" s="35" t="n">
        <v>-7533</v>
      </c>
      <c r="K166" s="35" t="n">
        <v>-2650</v>
      </c>
      <c r="L166" s="35" t="n">
        <v>-975</v>
      </c>
      <c r="M166" s="35" t="n">
        <v>-450</v>
      </c>
      <c r="N166" s="35" t="n">
        <v>-998</v>
      </c>
      <c r="O166" s="35" t="n">
        <v>-2215</v>
      </c>
      <c r="P166" s="35" t="n">
        <v>-550</v>
      </c>
      <c r="Q166" s="35" t="n">
        <v>-1000</v>
      </c>
      <c r="R166" s="35" t="n">
        <v>-811</v>
      </c>
      <c r="S166" s="35" t="n">
        <v>-2500</v>
      </c>
      <c r="T166" s="35" t="n">
        <v>-3535</v>
      </c>
      <c r="U166" s="35" t="n">
        <v>-3534</v>
      </c>
      <c r="V166" s="35" t="n">
        <v>-3535</v>
      </c>
      <c r="W166" s="35" t="n">
        <v>-4521</v>
      </c>
      <c r="X166" s="35" t="n">
        <v>-5302</v>
      </c>
      <c r="Y166" s="35" t="n">
        <v>-5300</v>
      </c>
      <c r="Z166" s="35" t="n">
        <v>-6310</v>
      </c>
      <c r="AA166" s="35" t="n">
        <v>-7240</v>
      </c>
      <c r="AB166" s="35" t="n">
        <v>-3500</v>
      </c>
      <c r="AC166" s="35" t="n">
        <v>-3500</v>
      </c>
      <c r="AD166" s="35" t="n">
        <v>-3500</v>
      </c>
      <c r="AE166" s="35" t="n">
        <v>-3500</v>
      </c>
      <c r="AF166" s="35" t="n">
        <v>-3500</v>
      </c>
      <c r="AG166" s="35" t="n">
        <v>-3500</v>
      </c>
      <c r="AH166" s="35" t="n">
        <v>-3500</v>
      </c>
      <c r="AI166" s="35" t="n">
        <v>-3500</v>
      </c>
      <c r="AK166" s="35" t="n">
        <v>-25126</v>
      </c>
      <c r="AL166" s="35" t="n">
        <v>-5073</v>
      </c>
      <c r="AM166" s="35" t="n">
        <v>-4576</v>
      </c>
      <c r="AN166" s="35" t="n">
        <v>-13104</v>
      </c>
      <c r="AO166" s="35" t="n">
        <v>-21433</v>
      </c>
      <c r="AP166" s="36">
        <f>AA166+AB166+AC166+AD166</f>
        <v/>
      </c>
      <c r="AQ166" s="36">
        <f>AE166+AF166+AG166+AH166</f>
        <v/>
      </c>
      <c r="AR166" s="36">
        <f>AQ166*(1+0.0)</f>
        <v/>
      </c>
      <c r="AS166" s="36">
        <f>AR166*(1+0.0)</f>
        <v/>
      </c>
      <c r="AT166" s="36">
        <f>AS166*(1+0.0)</f>
        <v/>
      </c>
    </row>
    <row r="167">
      <c r="C167" s="15" t="inlineStr">
        <is>
          <t>Common dividends paid</t>
        </is>
      </c>
      <c r="G167" s="35" t="n">
        <v>-2114</v>
      </c>
      <c r="H167" s="35" t="n">
        <v>-1831</v>
      </c>
      <c r="I167" s="35" t="n">
        <v>-2145</v>
      </c>
      <c r="J167" s="35" t="n">
        <v>-1965</v>
      </c>
      <c r="K167" s="35" t="n">
        <v>-2222</v>
      </c>
      <c r="L167" s="35" t="n">
        <v>-1995</v>
      </c>
      <c r="M167" s="35" t="n">
        <v>-2254</v>
      </c>
      <c r="N167" s="35" t="n">
        <v>-2105</v>
      </c>
      <c r="O167" s="35" t="n">
        <v>-2352</v>
      </c>
      <c r="P167" s="35" t="n">
        <v>-2091</v>
      </c>
      <c r="Q167" s="35" t="n">
        <v>-2411</v>
      </c>
      <c r="R167" s="35" t="n">
        <v>-2233</v>
      </c>
      <c r="S167" s="35" t="n">
        <v>-2519</v>
      </c>
      <c r="T167" s="35" t="n">
        <v>-2216</v>
      </c>
      <c r="U167" s="35" t="n">
        <v>-2493</v>
      </c>
      <c r="V167" s="35" t="n">
        <v>-2275</v>
      </c>
      <c r="W167" s="35" t="n">
        <v>-2552</v>
      </c>
      <c r="X167" s="35" t="n">
        <v>-2200</v>
      </c>
      <c r="Y167" s="35" t="n">
        <v>-2451</v>
      </c>
      <c r="Z167" s="35" t="n">
        <v>-2360</v>
      </c>
      <c r="AA167" s="35" t="n">
        <v>-2626</v>
      </c>
      <c r="AB167" s="36">
        <f>-AB52*AB50</f>
        <v/>
      </c>
      <c r="AC167" s="36">
        <f>-AC52*AC50</f>
        <v/>
      </c>
      <c r="AD167" s="36">
        <f>-AD52*AD50</f>
        <v/>
      </c>
      <c r="AE167" s="36">
        <f>-AE52*AE50</f>
        <v/>
      </c>
      <c r="AF167" s="36">
        <f>-AF52*AF50</f>
        <v/>
      </c>
      <c r="AG167" s="36">
        <f>-AG52*AG50</f>
        <v/>
      </c>
      <c r="AH167" s="36">
        <f>-AH52*AH50</f>
        <v/>
      </c>
      <c r="AI167" s="36">
        <f>-AI52*AI50</f>
        <v/>
      </c>
      <c r="AK167" s="35" t="n">
        <v>-8055</v>
      </c>
      <c r="AL167" s="35" t="n">
        <v>-8576</v>
      </c>
      <c r="AM167" s="35" t="n">
        <v>-9087</v>
      </c>
      <c r="AN167" s="35" t="n">
        <v>-9503</v>
      </c>
      <c r="AO167" s="35" t="n">
        <v>-9563</v>
      </c>
      <c r="AP167" s="36">
        <f>AA167+AB167+AC167+AD167</f>
        <v/>
      </c>
      <c r="AQ167" s="36">
        <f>AE167+AF167+AG167+AH167</f>
        <v/>
      </c>
      <c r="AR167" s="36">
        <f>-AR52*AR50</f>
        <v/>
      </c>
      <c r="AS167" s="36">
        <f>-AS52*AS50</f>
        <v/>
      </c>
      <c r="AT167" s="36">
        <f>-AT52*AT50</f>
        <v/>
      </c>
    </row>
    <row r="168">
      <c r="C168" s="15" t="inlineStr">
        <is>
          <t>Other CFF</t>
        </is>
      </c>
      <c r="G168" s="35" t="n">
        <v>-720</v>
      </c>
      <c r="H168" s="35" t="n">
        <v>-17</v>
      </c>
      <c r="I168" s="35" t="n">
        <v>41</v>
      </c>
      <c r="J168" s="35" t="n">
        <v>76</v>
      </c>
      <c r="K168" s="35" t="n">
        <v>-823</v>
      </c>
      <c r="L168" s="35" t="n">
        <v>211</v>
      </c>
      <c r="M168" s="35" t="n">
        <v>111</v>
      </c>
      <c r="N168" s="35" t="n">
        <v>189</v>
      </c>
      <c r="O168" s="35" t="n">
        <v>-728</v>
      </c>
      <c r="P168" s="35" t="n">
        <v>-24</v>
      </c>
      <c r="Q168" s="35" t="n">
        <v>45</v>
      </c>
      <c r="R168" s="35" t="n">
        <v>-10</v>
      </c>
      <c r="S168" s="35" t="n">
        <v>-615</v>
      </c>
      <c r="T168" s="35" t="n">
        <v>152</v>
      </c>
      <c r="U168" s="35" t="n">
        <v>150</v>
      </c>
      <c r="V168" s="35" t="n">
        <v>186</v>
      </c>
      <c r="W168" s="35" t="n">
        <v>-1221</v>
      </c>
      <c r="X168" s="35" t="n">
        <v>63</v>
      </c>
      <c r="Y168" s="35" t="n">
        <v>239</v>
      </c>
      <c r="Z168" s="35" t="n">
        <v>306</v>
      </c>
      <c r="AA168" s="35" t="n">
        <v>-1751</v>
      </c>
      <c r="AB168" s="35" t="n">
        <v>0</v>
      </c>
      <c r="AC168" s="35" t="n">
        <v>0</v>
      </c>
      <c r="AD168" s="35" t="n">
        <v>0</v>
      </c>
      <c r="AE168" s="35" t="n">
        <v>0</v>
      </c>
      <c r="AF168" s="35" t="n">
        <v>0</v>
      </c>
      <c r="AG168" s="35" t="n">
        <v>0</v>
      </c>
      <c r="AH168" s="35" t="n">
        <v>0</v>
      </c>
      <c r="AI168" s="35" t="n">
        <v>0</v>
      </c>
      <c r="AK168" s="35" t="n">
        <v>-620</v>
      </c>
      <c r="AL168" s="35" t="n">
        <v>-312</v>
      </c>
      <c r="AM168" s="35" t="n">
        <v>-717</v>
      </c>
      <c r="AN168" s="35" t="n">
        <v>-127</v>
      </c>
      <c r="AO168" s="35" t="n">
        <v>-613</v>
      </c>
      <c r="AP168" s="36">
        <f>AA168+AB168+AC168+AD168</f>
        <v/>
      </c>
      <c r="AQ168" s="36">
        <f>AE168+AF168+AG168+AH168</f>
        <v/>
      </c>
      <c r="AR168" s="36">
        <f>AQ168*(1+0.0)</f>
        <v/>
      </c>
      <c r="AS168" s="36">
        <f>AR168*(1+0.0)</f>
        <v/>
      </c>
      <c r="AT168" s="36">
        <f>AS168*(1+0.0)</f>
        <v/>
      </c>
    </row>
    <row r="169">
      <c r="A169" s="1" t="inlineStr">
        <is>
          <t>x</t>
        </is>
      </c>
      <c r="B169" s="2" t="inlineStr">
        <is>
          <t>Cash Flow from Financing (CFF)</t>
        </is>
      </c>
      <c r="G169" s="37">
        <f>G159+G160+G161+G162+G163+G164+G165+G166+G167+G168</f>
        <v/>
      </c>
      <c r="H169" s="37">
        <f>H159+H160+H161+H162+H163+H164+H165+H166+H167+H168</f>
        <v/>
      </c>
      <c r="I169" s="37">
        <f>I159+I160+I161+I162+I163+I164+I165+I166+I167+I168</f>
        <v/>
      </c>
      <c r="J169" s="37">
        <f>J159+J160+J161+J162+J163+J164+J165+J166+J167+J168</f>
        <v/>
      </c>
      <c r="K169" s="37">
        <f>K159+K160+K161+K162+K163+K164+K165+K166+K167+K168</f>
        <v/>
      </c>
      <c r="L169" s="37">
        <f>L159+L160+L161+L162+L163+L164+L165+L166+L167+L168</f>
        <v/>
      </c>
      <c r="M169" s="37">
        <f>M159+M160+M161+M162+M163+M164+M165+M166+M167+M168</f>
        <v/>
      </c>
      <c r="N169" s="37">
        <f>N159+N160+N161+N162+N163+N164+N165+N166+N167+N168</f>
        <v/>
      </c>
      <c r="O169" s="37">
        <f>O159+O160+O161+O162+O163+O164+O165+O166+O167+O168</f>
        <v/>
      </c>
      <c r="P169" s="37">
        <f>P159+P160+P161+P162+P163+P164+P165+P166+P167+P168</f>
        <v/>
      </c>
      <c r="Q169" s="37">
        <f>Q159+Q160+Q161+Q162+Q163+Q164+Q165+Q166+Q167+Q168</f>
        <v/>
      </c>
      <c r="R169" s="37">
        <f>R159+R160+R161+R162+R163+R164+R165+R166+R167+R168</f>
        <v/>
      </c>
      <c r="S169" s="37">
        <f>S159+S160+S161+S162+S163+S164+S165+S166+S167+S168</f>
        <v/>
      </c>
      <c r="T169" s="37">
        <f>T159+T160+T161+T162+T163+T164+T165+T166+T167+T168</f>
        <v/>
      </c>
      <c r="U169" s="37">
        <f>U159+U160+U161+U162+U163+U164+U165+U166+U167+U168</f>
        <v/>
      </c>
      <c r="V169" s="37">
        <f>V159+V160+V161+V162+V163+V164+V165+V166+V167+V168</f>
        <v/>
      </c>
      <c r="W169" s="37">
        <f>W159+W160+W161+W162+W163+W164+W165+W166+W167+W168</f>
        <v/>
      </c>
      <c r="X169" s="37">
        <f>X159+X160+X161+X162+X163+X164+X165+X166+X167+X168</f>
        <v/>
      </c>
      <c r="Y169" s="37">
        <f>Y159+Y160+Y161+Y162+Y163+Y164+Y165+Y166+Y167+Y168</f>
        <v/>
      </c>
      <c r="Z169" s="37">
        <f>Z159+Z160+Z161+Z162+Z163+Z164+Z165+Z166+Z167+Z168</f>
        <v/>
      </c>
      <c r="AA169" s="37">
        <f>AA159+AA160+AA161+AA162+AA163+AA164+AA165+AA166+AA167+AA168</f>
        <v/>
      </c>
      <c r="AB169" s="37">
        <f>AB159+AB160+AB161+AB162+AB163+AB164+AB165+AB166+AB167+AB168</f>
        <v/>
      </c>
      <c r="AC169" s="37">
        <f>AC159+AC160+AC161+AC162+AC163+AC164+AC165+AC166+AC167+AC168</f>
        <v/>
      </c>
      <c r="AD169" s="37">
        <f>AD159+AD160+AD161+AD162+AD163+AD164+AD165+AD166+AD167+AD168</f>
        <v/>
      </c>
      <c r="AE169" s="37">
        <f>AE159+AE160+AE161+AE162+AE163+AE164+AE165+AE166+AE167+AE168</f>
        <v/>
      </c>
      <c r="AF169" s="37">
        <f>AF159+AF160+AF161+AF162+AF163+AF164+AF165+AF166+AF167+AF168</f>
        <v/>
      </c>
      <c r="AG169" s="37">
        <f>AG159+AG160+AG161+AG162+AG163+AG164+AG165+AG166+AG167+AG168</f>
        <v/>
      </c>
      <c r="AH169" s="37">
        <f>AH159+AH160+AH161+AH162+AH163+AH164+AH165+AH166+AH167+AH168</f>
        <v/>
      </c>
      <c r="AI169" s="37">
        <f>AI159+AI160+AI161+AI162+AI163+AI164+AI165+AI166+AI167+AI168</f>
        <v/>
      </c>
      <c r="AK169" s="37">
        <f>AK159+AK160+AK161+AK162+AK163+AK164+AK165+AK166+AK167+AK168</f>
        <v/>
      </c>
      <c r="AL169" s="37">
        <f>AL159+AL160+AL161+AL162+AL163+AL164+AL165+AL166+AL167+AL168</f>
        <v/>
      </c>
      <c r="AM169" s="37">
        <f>AM159+AM160+AM161+AM162+AM163+AM164+AM165+AM166+AM167+AM168</f>
        <v/>
      </c>
      <c r="AN169" s="37">
        <f>AN159+AN160+AN161+AN162+AN163+AN164+AN165+AN166+AN167+AN168</f>
        <v/>
      </c>
      <c r="AO169" s="37">
        <f>AO159+AO160+AO161+AO162+AO163+AO164+AO165+AO166+AO167+AO168</f>
        <v/>
      </c>
      <c r="AP169" s="37">
        <f>AP159+AP160+AP161+AP162+AP163+AP164+AP165+AP166+AP167+AP168</f>
        <v/>
      </c>
      <c r="AQ169" s="37">
        <f>AQ159+AQ160+AQ161+AQ162+AQ163+AQ164+AQ165+AQ166+AQ167+AQ168</f>
        <v/>
      </c>
      <c r="AR169" s="37">
        <f>AR159+AR160+AR161+AR162+AR163+AR164+AR165+AR166+AR167+AR168</f>
        <v/>
      </c>
      <c r="AS169" s="37">
        <f>AS159+AS160+AS161+AS162+AS163+AS164+AS165+AS166+AS167+AS168</f>
        <v/>
      </c>
      <c r="AT169" s="37">
        <f>AT159+AT160+AT161+AT162+AT163+AT164+AT165+AT166+AT167+AT168</f>
        <v/>
      </c>
    </row>
    <row r="170">
      <c r="D170" s="17" t="inlineStr">
        <is>
          <t>Recon: CFF</t>
        </is>
      </c>
      <c r="G170" s="18">
        <f>G169-_reported!G23</f>
        <v/>
      </c>
      <c r="H170" s="18">
        <f>H169-_reported!H23</f>
        <v/>
      </c>
      <c r="I170" s="18">
        <f>I169-_reported!I23</f>
        <v/>
      </c>
      <c r="J170" s="18">
        <f>J169-_reported!J23</f>
        <v/>
      </c>
      <c r="K170" s="18">
        <f>K169-_reported!K23</f>
        <v/>
      </c>
      <c r="L170" s="18">
        <f>L169-_reported!L23</f>
        <v/>
      </c>
      <c r="M170" s="18">
        <f>M169-_reported!M23</f>
        <v/>
      </c>
      <c r="N170" s="18">
        <f>N169-_reported!N23</f>
        <v/>
      </c>
      <c r="O170" s="18">
        <f>O169-_reported!O23</f>
        <v/>
      </c>
      <c r="P170" s="18">
        <f>P169-_reported!P23</f>
        <v/>
      </c>
      <c r="Q170" s="18">
        <f>Q169-_reported!Q23</f>
        <v/>
      </c>
      <c r="R170" s="18">
        <f>R169-_reported!R23</f>
        <v/>
      </c>
      <c r="S170" s="18">
        <f>S169-_reported!S23</f>
        <v/>
      </c>
      <c r="T170" s="18">
        <f>T169-_reported!T23</f>
        <v/>
      </c>
      <c r="U170" s="18">
        <f>U169-_reported!U23</f>
        <v/>
      </c>
      <c r="V170" s="18">
        <f>V169-_reported!V23</f>
        <v/>
      </c>
      <c r="W170" s="18">
        <f>W169-_reported!W23</f>
        <v/>
      </c>
      <c r="X170" s="18">
        <f>X169-_reported!X23</f>
        <v/>
      </c>
      <c r="Y170" s="18">
        <f>Y169-_reported!Y23</f>
        <v/>
      </c>
      <c r="Z170" s="18">
        <f>Z169-_reported!Z23</f>
        <v/>
      </c>
      <c r="AA170" s="18">
        <f>AA169-_reported!AA23</f>
        <v/>
      </c>
      <c r="AK170" s="18">
        <f>AK169-_reported!AK23</f>
        <v/>
      </c>
      <c r="AL170" s="18">
        <f>AL169-_reported!AL23</f>
        <v/>
      </c>
      <c r="AM170" s="18">
        <f>AM169-_reported!AM23</f>
        <v/>
      </c>
      <c r="AN170" s="18">
        <f>AN169-_reported!AN23</f>
        <v/>
      </c>
      <c r="AO170" s="18">
        <f>AO169-_reported!AO23</f>
        <v/>
      </c>
    </row>
    <row r="172">
      <c r="C172" s="15" t="inlineStr">
        <is>
          <t>FX effect on cash</t>
        </is>
      </c>
      <c r="G172" s="35" t="n">
        <v>-2581</v>
      </c>
      <c r="H172" s="35" t="n">
        <v>526</v>
      </c>
      <c r="I172" s="35" t="n">
        <v>-936</v>
      </c>
      <c r="J172" s="35" t="n">
        <v>-417</v>
      </c>
      <c r="K172" s="35" t="n">
        <v>-1335</v>
      </c>
      <c r="L172" s="35" t="n">
        <v>-2970</v>
      </c>
      <c r="M172" s="35" t="n">
        <v>-3052</v>
      </c>
      <c r="N172" s="35" t="n">
        <v>4234</v>
      </c>
      <c r="O172" s="35" t="n">
        <v>348</v>
      </c>
      <c r="P172" s="35" t="n">
        <v>-640</v>
      </c>
      <c r="Q172" s="35" t="n">
        <v>-1293</v>
      </c>
      <c r="R172" s="35" t="n">
        <v>1515</v>
      </c>
      <c r="S172" s="35" t="n">
        <v>-1466</v>
      </c>
      <c r="T172" s="35" t="n">
        <v>-1045</v>
      </c>
      <c r="U172" s="35" t="n">
        <v>2712</v>
      </c>
      <c r="V172" s="35" t="n">
        <v>-4031</v>
      </c>
      <c r="W172" s="35" t="n">
        <v>1827</v>
      </c>
      <c r="X172" s="35" t="n">
        <v>3423</v>
      </c>
      <c r="Y172" s="35" t="n">
        <v>-331</v>
      </c>
      <c r="Z172" s="35" t="n">
        <v>-592</v>
      </c>
      <c r="AA172" s="35" t="n">
        <v>-600</v>
      </c>
      <c r="AB172" s="35" t="n">
        <v>0</v>
      </c>
      <c r="AC172" s="35" t="n">
        <v>0</v>
      </c>
      <c r="AD172" s="35" t="n">
        <v>0</v>
      </c>
      <c r="AE172" s="35" t="n">
        <v>0</v>
      </c>
      <c r="AF172" s="35" t="n">
        <v>0</v>
      </c>
      <c r="AG172" s="35" t="n">
        <v>0</v>
      </c>
      <c r="AH172" s="35" t="n">
        <v>0</v>
      </c>
      <c r="AI172" s="35" t="n">
        <v>0</v>
      </c>
      <c r="AK172" s="35" t="n">
        <v>-3408</v>
      </c>
      <c r="AL172" s="35" t="n">
        <v>-3123</v>
      </c>
      <c r="AM172" s="35" t="n">
        <v>-70</v>
      </c>
      <c r="AN172" s="35" t="n">
        <v>-3830</v>
      </c>
      <c r="AO172" s="35" t="n">
        <v>4327</v>
      </c>
      <c r="AP172" s="36">
        <f>AA172+AB172+AC172+AD172</f>
        <v/>
      </c>
      <c r="AQ172" s="36">
        <f>AE172+AF172+AG172+AH172</f>
        <v/>
      </c>
      <c r="AR172" s="36">
        <f>AQ172*(1+0.0)</f>
        <v/>
      </c>
      <c r="AS172" s="36">
        <f>AR172*(1+0.0)</f>
        <v/>
      </c>
      <c r="AT172" s="36">
        <f>AS172*(1+0.0)</f>
        <v/>
      </c>
    </row>
    <row r="173">
      <c r="A173" s="1" t="inlineStr">
        <is>
          <t>x</t>
        </is>
      </c>
      <c r="B173" s="2" t="inlineStr">
        <is>
          <t>Net Change in Cash</t>
        </is>
      </c>
      <c r="G173" s="37">
        <f>G140+G155+G169+G172</f>
        <v/>
      </c>
      <c r="H173" s="37">
        <f>H140+H155+H169+H172</f>
        <v/>
      </c>
      <c r="I173" s="37">
        <f>I140+I155+I169+I172</f>
        <v/>
      </c>
      <c r="J173" s="37">
        <f>J140+J155+J169+J172</f>
        <v/>
      </c>
      <c r="K173" s="37">
        <f>K140+K155+K169+K172</f>
        <v/>
      </c>
      <c r="L173" s="37">
        <f>L140+L155+L169+L172</f>
        <v/>
      </c>
      <c r="M173" s="37">
        <f>M140+M155+M169+M172</f>
        <v/>
      </c>
      <c r="N173" s="37">
        <f>N140+N155+N169+N172</f>
        <v/>
      </c>
      <c r="O173" s="37">
        <f>O140+O155+O169+O172</f>
        <v/>
      </c>
      <c r="P173" s="37">
        <f>P140+P155+P169+P172</f>
        <v/>
      </c>
      <c r="Q173" s="37">
        <f>Q140+Q155+Q169+Q172</f>
        <v/>
      </c>
      <c r="R173" s="37">
        <f>R140+R155+R169+R172</f>
        <v/>
      </c>
      <c r="S173" s="37">
        <f>S140+S155+S169+S172</f>
        <v/>
      </c>
      <c r="T173" s="37">
        <f>T140+T155+T169+T172</f>
        <v/>
      </c>
      <c r="U173" s="37">
        <f>U140+U155+U169+U172</f>
        <v/>
      </c>
      <c r="V173" s="37">
        <f>V140+V155+V169+V172</f>
        <v/>
      </c>
      <c r="W173" s="37">
        <f>W140+W155+W169+W172</f>
        <v/>
      </c>
      <c r="X173" s="37">
        <f>X140+X155+X169+X172</f>
        <v/>
      </c>
      <c r="Y173" s="37">
        <f>Y140+Y155+Y169+Y172</f>
        <v/>
      </c>
      <c r="Z173" s="37">
        <f>Z140+Z155+Z169+Z172</f>
        <v/>
      </c>
      <c r="AA173" s="37">
        <f>AA140+AA155+AA169+AA172</f>
        <v/>
      </c>
      <c r="AB173" s="37">
        <f>AB140+AB155+AB169+AB172</f>
        <v/>
      </c>
      <c r="AC173" s="37">
        <f>AC140+AC155+AC169+AC172</f>
        <v/>
      </c>
      <c r="AD173" s="37">
        <f>AD140+AD155+AD169+AD172</f>
        <v/>
      </c>
      <c r="AE173" s="37">
        <f>AE140+AE155+AE169+AE172</f>
        <v/>
      </c>
      <c r="AF173" s="37">
        <f>AF140+AF155+AF169+AF172</f>
        <v/>
      </c>
      <c r="AG173" s="37">
        <f>AG140+AG155+AG169+AG172</f>
        <v/>
      </c>
      <c r="AH173" s="37">
        <f>AH140+AH155+AH169+AH172</f>
        <v/>
      </c>
      <c r="AI173" s="37">
        <f>AI140+AI155+AI169+AI172</f>
        <v/>
      </c>
      <c r="AK173" s="37">
        <f>AK140+AK155+AK169+AK172</f>
        <v/>
      </c>
      <c r="AL173" s="37">
        <f>AL140+AL155+AL169+AL172</f>
        <v/>
      </c>
      <c r="AM173" s="37">
        <f>AM140+AM155+AM169+AM172</f>
        <v/>
      </c>
      <c r="AN173" s="37">
        <f>AN140+AN155+AN169+AN172</f>
        <v/>
      </c>
      <c r="AO173" s="37">
        <f>AO140+AO155+AO169+AO172</f>
        <v/>
      </c>
      <c r="AP173" s="37">
        <f>AP140+AP155+AP169+AP172</f>
        <v/>
      </c>
      <c r="AQ173" s="37">
        <f>AQ140+AQ155+AQ169+AQ172</f>
        <v/>
      </c>
      <c r="AR173" s="37">
        <f>AR140+AR155+AR169+AR172</f>
        <v/>
      </c>
      <c r="AS173" s="37">
        <f>AS140+AS155+AS169+AS172</f>
        <v/>
      </c>
      <c r="AT173" s="37">
        <f>AT140+AT155+AT169+AT172</f>
        <v/>
      </c>
    </row>
    <row r="174">
      <c r="D174" s="17" t="inlineStr">
        <is>
          <t>Recon: Net Change in Cash</t>
        </is>
      </c>
      <c r="G174" s="18">
        <f>G173-_reported!G24</f>
        <v/>
      </c>
      <c r="H174" s="18">
        <f>H173-_reported!H24</f>
        <v/>
      </c>
      <c r="I174" s="18">
        <f>I173-_reported!I24</f>
        <v/>
      </c>
      <c r="J174" s="18">
        <f>J173-_reported!J24</f>
        <v/>
      </c>
      <c r="K174" s="18">
        <f>K173-_reported!K24</f>
        <v/>
      </c>
      <c r="L174" s="18">
        <f>L173-_reported!L24</f>
        <v/>
      </c>
      <c r="M174" s="18">
        <f>M173-_reported!M24</f>
        <v/>
      </c>
      <c r="N174" s="18">
        <f>N173-_reported!N24</f>
        <v/>
      </c>
      <c r="O174" s="18">
        <f>O173-_reported!O24</f>
        <v/>
      </c>
      <c r="P174" s="18">
        <f>P173-_reported!P24</f>
        <v/>
      </c>
      <c r="Q174" s="18">
        <f>Q173-_reported!Q24</f>
        <v/>
      </c>
      <c r="R174" s="18">
        <f>R173-_reported!R24</f>
        <v/>
      </c>
      <c r="S174" s="18">
        <f>S173-_reported!S24</f>
        <v/>
      </c>
      <c r="T174" s="18">
        <f>T173-_reported!T24</f>
        <v/>
      </c>
      <c r="U174" s="18">
        <f>U173-_reported!U24</f>
        <v/>
      </c>
      <c r="V174" s="18">
        <f>V173-_reported!V24</f>
        <v/>
      </c>
      <c r="W174" s="18">
        <f>W173-_reported!W24</f>
        <v/>
      </c>
      <c r="X174" s="18">
        <f>X173-_reported!X24</f>
        <v/>
      </c>
      <c r="Y174" s="18">
        <f>Y173-_reported!Y24</f>
        <v/>
      </c>
      <c r="Z174" s="18">
        <f>Z173-_reported!Z24</f>
        <v/>
      </c>
      <c r="AA174" s="18">
        <f>AA173-_reported!AA24</f>
        <v/>
      </c>
      <c r="AK174" s="18">
        <f>AK173-_reported!AK24</f>
        <v/>
      </c>
      <c r="AL174" s="18">
        <f>AL173-_reported!AL24</f>
        <v/>
      </c>
      <c r="AM174" s="18">
        <f>AM173-_reported!AM24</f>
        <v/>
      </c>
      <c r="AN174" s="18">
        <f>AN173-_reported!AN24</f>
        <v/>
      </c>
      <c r="AO174" s="18">
        <f>AO173-_reported!AO24</f>
        <v/>
      </c>
    </row>
    <row r="176">
      <c r="C176" s="15" t="inlineStr">
        <is>
          <t>Cash, Beginning of Period</t>
        </is>
      </c>
      <c r="G176" s="35" t="n">
        <v>380463</v>
      </c>
      <c r="H176" s="35" t="n">
        <v>326101</v>
      </c>
      <c r="I176" s="35" t="n">
        <v>260030</v>
      </c>
      <c r="J176" s="35" t="n">
        <v>279854</v>
      </c>
      <c r="K176" s="35" t="n">
        <v>348221</v>
      </c>
      <c r="L176" s="35" t="n">
        <v>273934</v>
      </c>
      <c r="M176" s="35" t="n">
        <v>198002</v>
      </c>
      <c r="N176" s="35" t="n">
        <v>204976</v>
      </c>
      <c r="O176" s="35" t="n">
        <v>230203</v>
      </c>
      <c r="P176" s="35" t="n">
        <v>376218</v>
      </c>
      <c r="Q176" s="35" t="n">
        <v>373553</v>
      </c>
      <c r="R176" s="35" t="n">
        <v>351726</v>
      </c>
      <c r="S176" s="35" t="n">
        <v>333073</v>
      </c>
      <c r="T176" s="35" t="n">
        <v>313404</v>
      </c>
      <c r="U176" s="35" t="n">
        <v>320632</v>
      </c>
      <c r="V176" s="35" t="n">
        <v>295589</v>
      </c>
      <c r="W176" s="35" t="n">
        <v>290114</v>
      </c>
      <c r="X176" s="35" t="n">
        <v>273579</v>
      </c>
      <c r="Y176" s="35" t="n">
        <v>266011</v>
      </c>
      <c r="Z176" s="35" t="n">
        <v>246507</v>
      </c>
      <c r="AA176" s="35" t="n">
        <v>231845</v>
      </c>
      <c r="AB176" s="36">
        <f>AA177</f>
        <v/>
      </c>
      <c r="AC176" s="36">
        <f>AB177</f>
        <v/>
      </c>
      <c r="AD176" s="36">
        <f>AC177</f>
        <v/>
      </c>
      <c r="AE176" s="36">
        <f>AD177</f>
        <v/>
      </c>
      <c r="AF176" s="36">
        <f>AE177</f>
        <v/>
      </c>
      <c r="AG176" s="36">
        <f>AF177</f>
        <v/>
      </c>
      <c r="AH176" s="36">
        <f>AG177</f>
        <v/>
      </c>
      <c r="AI176" s="36">
        <f>AH177</f>
        <v/>
      </c>
      <c r="AK176" s="35" t="n">
        <v>380463</v>
      </c>
      <c r="AL176" s="35" t="n">
        <v>348221</v>
      </c>
      <c r="AM176" s="35" t="n">
        <v>230203</v>
      </c>
      <c r="AN176" s="35" t="n">
        <v>333073</v>
      </c>
      <c r="AO176" s="35" t="n">
        <v>290114</v>
      </c>
      <c r="AP176" s="36">
        <f>AO177</f>
        <v/>
      </c>
      <c r="AQ176" s="36">
        <f>AP177</f>
        <v/>
      </c>
      <c r="AR176" s="36">
        <f>AQ177</f>
        <v/>
      </c>
      <c r="AS176" s="36">
        <f>AR177</f>
        <v/>
      </c>
      <c r="AT176" s="36">
        <f>AS177</f>
        <v/>
      </c>
    </row>
    <row r="177">
      <c r="B177" s="2" t="inlineStr">
        <is>
          <t>Cash, End of Period</t>
        </is>
      </c>
      <c r="G177" s="37">
        <f>G176+G173</f>
        <v/>
      </c>
      <c r="H177" s="37">
        <f>H176+H173</f>
        <v/>
      </c>
      <c r="I177" s="37">
        <f>I176+I173</f>
        <v/>
      </c>
      <c r="J177" s="37">
        <f>J176+J173</f>
        <v/>
      </c>
      <c r="K177" s="37">
        <f>K176+K173</f>
        <v/>
      </c>
      <c r="L177" s="37">
        <f>L176+L173</f>
        <v/>
      </c>
      <c r="M177" s="37">
        <f>M176+M173</f>
        <v/>
      </c>
      <c r="N177" s="37">
        <f>N176+N173</f>
        <v/>
      </c>
      <c r="O177" s="37">
        <f>O176+O173</f>
        <v/>
      </c>
      <c r="P177" s="37">
        <f>P176+P173</f>
        <v/>
      </c>
      <c r="Q177" s="37">
        <f>Q176+Q173</f>
        <v/>
      </c>
      <c r="R177" s="37">
        <f>R176+R173</f>
        <v/>
      </c>
      <c r="S177" s="37">
        <f>S176+S173</f>
        <v/>
      </c>
      <c r="T177" s="37">
        <f>T176+T173</f>
        <v/>
      </c>
      <c r="U177" s="37">
        <f>U176+U173</f>
        <v/>
      </c>
      <c r="V177" s="37">
        <f>V176+V173</f>
        <v/>
      </c>
      <c r="W177" s="37">
        <f>W176+W173</f>
        <v/>
      </c>
      <c r="X177" s="37">
        <f>X176+X173</f>
        <v/>
      </c>
      <c r="Y177" s="37">
        <f>Y176+Y173</f>
        <v/>
      </c>
      <c r="Z177" s="37">
        <f>Z176+Z173</f>
        <v/>
      </c>
      <c r="AA177" s="37">
        <f>AA176+AA173</f>
        <v/>
      </c>
      <c r="AB177" s="37">
        <f>AB176+AB173</f>
        <v/>
      </c>
      <c r="AC177" s="37">
        <f>AC176+AC173</f>
        <v/>
      </c>
      <c r="AD177" s="37">
        <f>AD176+AD173</f>
        <v/>
      </c>
      <c r="AE177" s="37">
        <f>AE176+AE173</f>
        <v/>
      </c>
      <c r="AF177" s="37">
        <f>AF176+AF173</f>
        <v/>
      </c>
      <c r="AG177" s="37">
        <f>AG176+AG173</f>
        <v/>
      </c>
      <c r="AH177" s="37">
        <f>AH176+AH173</f>
        <v/>
      </c>
      <c r="AI177" s="37">
        <f>AI176+AI173</f>
        <v/>
      </c>
      <c r="AK177" s="37">
        <f>AK176+AK173</f>
        <v/>
      </c>
      <c r="AL177" s="37">
        <f>AL176+AL173</f>
        <v/>
      </c>
      <c r="AM177" s="37">
        <f>AM176+AM173</f>
        <v/>
      </c>
      <c r="AN177" s="37">
        <f>AN176+AN173</f>
        <v/>
      </c>
      <c r="AO177" s="37">
        <f>AO176+AO173</f>
        <v/>
      </c>
      <c r="AP177" s="37">
        <f>AP176+AP173</f>
        <v/>
      </c>
      <c r="AQ177" s="37">
        <f>AQ176+AQ173</f>
        <v/>
      </c>
      <c r="AR177" s="37">
        <f>AR176+AR173</f>
        <v/>
      </c>
      <c r="AS177" s="37">
        <f>AS176+AS173</f>
        <v/>
      </c>
      <c r="AT177" s="37">
        <f>AT176+AT173</f>
        <v/>
      </c>
    </row>
    <row r="179">
      <c r="B179" s="24" t="inlineStr">
        <is>
          <t>Cash Flow Ratios &amp; Assumptions</t>
        </is>
      </c>
      <c r="C179" s="24" t="n"/>
      <c r="D179" s="24" t="n"/>
      <c r="E179" s="24" t="n"/>
      <c r="F179" s="24" t="n"/>
      <c r="G179" s="24" t="n"/>
      <c r="H179" s="24" t="n"/>
      <c r="I179" s="24" t="n"/>
      <c r="J179" s="24" t="n"/>
      <c r="K179" s="24" t="n"/>
      <c r="L179" s="24" t="n"/>
      <c r="M179" s="24" t="n"/>
      <c r="N179" s="24" t="n"/>
      <c r="O179" s="24" t="n"/>
      <c r="P179" s="24" t="n"/>
      <c r="Q179" s="24" t="n"/>
      <c r="R179" s="24" t="n"/>
      <c r="S179" s="24" t="n"/>
      <c r="T179" s="24" t="n"/>
      <c r="U179" s="24" t="n"/>
      <c r="V179" s="24" t="n"/>
      <c r="W179" s="24" t="n"/>
      <c r="X179" s="24" t="n"/>
      <c r="Y179" s="24" t="n"/>
      <c r="Z179" s="24" t="n"/>
      <c r="AA179" s="24" t="n"/>
      <c r="AB179" s="24" t="n"/>
      <c r="AC179" s="24" t="n"/>
      <c r="AD179" s="24" t="n"/>
      <c r="AE179" s="24" t="n"/>
      <c r="AF179" s="24" t="n"/>
      <c r="AG179" s="24" t="n"/>
      <c r="AH179" s="24" t="n"/>
      <c r="AI179" s="24" t="n"/>
      <c r="AK179" s="24" t="n"/>
      <c r="AL179" s="24" t="n"/>
      <c r="AM179" s="24" t="n"/>
      <c r="AN179" s="24" t="n"/>
      <c r="AO179" s="24" t="n"/>
      <c r="AP179" s="24" t="n"/>
      <c r="AQ179" s="24" t="n"/>
      <c r="AR179" s="24" t="n"/>
      <c r="AS179" s="24" t="n"/>
      <c r="AT179" s="24" t="n"/>
    </row>
    <row r="181">
      <c r="D181" s="8" t="inlineStr">
        <is>
          <t>Common dividend payout ratio</t>
        </is>
      </c>
      <c r="G181" s="42">
        <f>IFERROR(-G167/G46,"")</f>
        <v/>
      </c>
      <c r="H181" s="42">
        <f>IFERROR(-H167/H46,"")</f>
        <v/>
      </c>
      <c r="I181" s="42">
        <f>IFERROR(-I167/I46,"")</f>
        <v/>
      </c>
      <c r="J181" s="42">
        <f>IFERROR(-J167/J46,"")</f>
        <v/>
      </c>
      <c r="K181" s="42">
        <f>IFERROR(-K167/K46,"")</f>
        <v/>
      </c>
      <c r="L181" s="42">
        <f>IFERROR(-L167/L46,"")</f>
        <v/>
      </c>
      <c r="M181" s="42">
        <f>IFERROR(-M167/M46,"")</f>
        <v/>
      </c>
      <c r="N181" s="42">
        <f>IFERROR(-N167/N46,"")</f>
        <v/>
      </c>
      <c r="O181" s="42">
        <f>IFERROR(-O167/O46,"")</f>
        <v/>
      </c>
      <c r="P181" s="42">
        <f>IFERROR(-P167/P46,"")</f>
        <v/>
      </c>
      <c r="Q181" s="42">
        <f>IFERROR(-Q167/Q46,"")</f>
        <v/>
      </c>
      <c r="R181" s="42">
        <f>IFERROR(-R167/R46,"")</f>
        <v/>
      </c>
      <c r="S181" s="42">
        <f>IFERROR(-S167/S46,"")</f>
        <v/>
      </c>
      <c r="T181" s="42">
        <f>IFERROR(-T167/T46,"")</f>
        <v/>
      </c>
      <c r="U181" s="42">
        <f>IFERROR(-U167/U46,"")</f>
        <v/>
      </c>
      <c r="V181" s="42">
        <f>IFERROR(-V167/V46,"")</f>
        <v/>
      </c>
      <c r="W181" s="42">
        <f>IFERROR(-W167/W46,"")</f>
        <v/>
      </c>
      <c r="X181" s="42">
        <f>IFERROR(-X167/X46,"")</f>
        <v/>
      </c>
      <c r="Y181" s="42">
        <f>IFERROR(-Y167/Y46,"")</f>
        <v/>
      </c>
      <c r="Z181" s="42">
        <f>IFERROR(-Z167/Z46,"")</f>
        <v/>
      </c>
      <c r="AA181" s="42">
        <f>IFERROR(-AA167/AA46,"")</f>
        <v/>
      </c>
      <c r="AB181" s="42">
        <f>IFERROR(-AB167/AB46,"")</f>
        <v/>
      </c>
      <c r="AC181" s="42">
        <f>IFERROR(-AC167/AC46,"")</f>
        <v/>
      </c>
      <c r="AD181" s="42">
        <f>IFERROR(-AD167/AD46,"")</f>
        <v/>
      </c>
      <c r="AE181" s="42">
        <f>IFERROR(-AE167/AE46,"")</f>
        <v/>
      </c>
      <c r="AF181" s="42">
        <f>IFERROR(-AF167/AF46,"")</f>
        <v/>
      </c>
      <c r="AG181" s="42">
        <f>IFERROR(-AG167/AG46,"")</f>
        <v/>
      </c>
      <c r="AH181" s="42">
        <f>IFERROR(-AH167/AH46,"")</f>
        <v/>
      </c>
      <c r="AI181" s="42">
        <f>IFERROR(-AI167/AI46,"")</f>
        <v/>
      </c>
      <c r="AK181" s="42">
        <f>IFERROR(-AK167/AK46,"")</f>
        <v/>
      </c>
      <c r="AL181" s="42">
        <f>IFERROR(-AL167/AL46,"")</f>
        <v/>
      </c>
      <c r="AM181" s="42">
        <f>IFERROR(-AM167/AM46,"")</f>
        <v/>
      </c>
      <c r="AN181" s="42">
        <f>IFERROR(-AN167/AN46,"")</f>
        <v/>
      </c>
      <c r="AO181" s="42">
        <f>IFERROR(-AO167/AO46,"")</f>
        <v/>
      </c>
      <c r="AP181" s="42">
        <f>IFERROR(-AP167/AP46,"")</f>
        <v/>
      </c>
      <c r="AQ181" s="42">
        <f>IFERROR(-AQ167/AQ46,"")</f>
        <v/>
      </c>
      <c r="AR181" s="42">
        <f>IFERROR(-AR167/AR46,"")</f>
        <v/>
      </c>
      <c r="AS181" s="42">
        <f>IFERROR(-AS167/AS46,"")</f>
        <v/>
      </c>
      <c r="AT181" s="42">
        <f>IFERROR(-AT167/AT46,"")</f>
        <v/>
      </c>
    </row>
    <row r="182">
      <c r="D182" s="8" t="inlineStr">
        <is>
          <t>Buybacks $M</t>
        </is>
      </c>
      <c r="G182" s="43">
        <f>-G166</f>
        <v/>
      </c>
      <c r="H182" s="43">
        <f>-H166</f>
        <v/>
      </c>
      <c r="I182" s="43">
        <f>-I166</f>
        <v/>
      </c>
      <c r="J182" s="43">
        <f>-J166</f>
        <v/>
      </c>
      <c r="K182" s="43">
        <f>-K166</f>
        <v/>
      </c>
      <c r="L182" s="43">
        <f>-L166</f>
        <v/>
      </c>
      <c r="M182" s="43">
        <f>-M166</f>
        <v/>
      </c>
      <c r="N182" s="43">
        <f>-N166</f>
        <v/>
      </c>
      <c r="O182" s="43">
        <f>-O166</f>
        <v/>
      </c>
      <c r="P182" s="43">
        <f>-P166</f>
        <v/>
      </c>
      <c r="Q182" s="43">
        <f>-Q166</f>
        <v/>
      </c>
      <c r="R182" s="43">
        <f>-R166</f>
        <v/>
      </c>
      <c r="S182" s="43">
        <f>-S166</f>
        <v/>
      </c>
      <c r="T182" s="43">
        <f>-T166</f>
        <v/>
      </c>
      <c r="U182" s="43">
        <f>-U166</f>
        <v/>
      </c>
      <c r="V182" s="43">
        <f>-V166</f>
        <v/>
      </c>
      <c r="W182" s="43">
        <f>-W166</f>
        <v/>
      </c>
      <c r="X182" s="43">
        <f>-X166</f>
        <v/>
      </c>
      <c r="Y182" s="43">
        <f>-Y166</f>
        <v/>
      </c>
      <c r="Z182" s="43">
        <f>-Z166</f>
        <v/>
      </c>
      <c r="AA182" s="43">
        <f>-AA166</f>
        <v/>
      </c>
      <c r="AB182" s="43">
        <f>-AB166</f>
        <v/>
      </c>
      <c r="AC182" s="43">
        <f>-AC166</f>
        <v/>
      </c>
      <c r="AD182" s="43">
        <f>-AD166</f>
        <v/>
      </c>
      <c r="AE182" s="43">
        <f>-AE166</f>
        <v/>
      </c>
      <c r="AF182" s="43">
        <f>-AF166</f>
        <v/>
      </c>
      <c r="AG182" s="43">
        <f>-AG166</f>
        <v/>
      </c>
      <c r="AH182" s="43">
        <f>-AH166</f>
        <v/>
      </c>
      <c r="AI182" s="43">
        <f>-AI166</f>
        <v/>
      </c>
      <c r="AK182" s="43">
        <f>-AK166</f>
        <v/>
      </c>
      <c r="AL182" s="43">
        <f>-AL166</f>
        <v/>
      </c>
      <c r="AM182" s="43">
        <f>-AM166</f>
        <v/>
      </c>
      <c r="AN182" s="43">
        <f>-AN166</f>
        <v/>
      </c>
      <c r="AO182" s="43">
        <f>-AO166</f>
        <v/>
      </c>
      <c r="AP182" s="43">
        <f>-AP166</f>
        <v/>
      </c>
      <c r="AQ182" s="43">
        <f>-AQ166</f>
        <v/>
      </c>
      <c r="AR182" s="43">
        <f>-AR166</f>
        <v/>
      </c>
      <c r="AS182" s="43">
        <f>-AS166</f>
        <v/>
      </c>
      <c r="AT182" s="43">
        <f>-AT166</f>
        <v/>
      </c>
    </row>
    <row r="184">
      <c r="B184" s="13" t="inlineStr">
        <is>
          <t>KPI Drivers</t>
        </is>
      </c>
      <c r="C184" s="13" t="n"/>
      <c r="D184" s="13" t="n"/>
      <c r="E184" s="13" t="n"/>
      <c r="F184" s="13" t="n"/>
      <c r="G184" s="13" t="n"/>
      <c r="H184" s="13" t="n"/>
      <c r="I184" s="13" t="n"/>
      <c r="J184" s="13" t="n"/>
      <c r="K184" s="13" t="n"/>
      <c r="L184" s="13" t="n"/>
      <c r="M184" s="13" t="n"/>
      <c r="N184" s="13" t="n"/>
      <c r="O184" s="13" t="n"/>
      <c r="P184" s="13" t="n"/>
      <c r="Q184" s="13" t="n"/>
      <c r="R184" s="13" t="n"/>
      <c r="S184" s="13" t="n"/>
      <c r="T184" s="13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K184" s="13" t="n"/>
      <c r="AL184" s="13" t="n"/>
      <c r="AM184" s="13" t="n"/>
      <c r="AN184" s="13" t="n"/>
      <c r="AO184" s="13" t="n"/>
      <c r="AP184" s="13" t="n"/>
      <c r="AQ184" s="13" t="n"/>
      <c r="AR184" s="13" t="n"/>
      <c r="AS184" s="13" t="n"/>
      <c r="AT184" s="13" t="n"/>
    </row>
    <row r="186">
      <c r="C186" s="17" t="inlineStr">
        <is>
          <t>Net Interest Margin (NIM, %)</t>
        </is>
      </c>
      <c r="G186" s="44" t="n">
        <v>1.68</v>
      </c>
      <c r="H186" s="44" t="n">
        <v>1.61</v>
      </c>
      <c r="I186" s="44" t="n">
        <v>1.68</v>
      </c>
      <c r="J186" s="44" t="n">
        <v>1.67</v>
      </c>
      <c r="K186" s="44" t="n">
        <v>1.69</v>
      </c>
      <c r="L186" s="44" t="n">
        <v>1.86</v>
      </c>
      <c r="M186" s="44" t="n">
        <v>2.06</v>
      </c>
      <c r="N186" s="44" t="n">
        <v>2.22</v>
      </c>
      <c r="O186" s="44" t="n">
        <v>2.2</v>
      </c>
      <c r="P186" s="44" t="n">
        <v>2.06</v>
      </c>
      <c r="Q186" s="44" t="n">
        <v>2.11</v>
      </c>
      <c r="R186" s="44" t="n">
        <v>1.97</v>
      </c>
      <c r="S186" s="44" t="n">
        <v>1.99</v>
      </c>
      <c r="T186" s="44" t="n">
        <v>1.93</v>
      </c>
      <c r="U186" s="44" t="n">
        <v>1.92</v>
      </c>
      <c r="V186" s="44" t="n">
        <v>1.97</v>
      </c>
      <c r="W186" s="44" t="n">
        <v>1.99</v>
      </c>
      <c r="X186" s="44" t="n">
        <v>1.94</v>
      </c>
      <c r="Y186" s="44" t="n">
        <v>2.01</v>
      </c>
      <c r="Z186" s="44" t="n">
        <v>2.08</v>
      </c>
      <c r="AA186" s="44" t="n">
        <v>2.07</v>
      </c>
      <c r="AB186" s="44" t="n">
        <v>2.05</v>
      </c>
      <c r="AC186" s="44" t="n">
        <v>2.07</v>
      </c>
      <c r="AD186" s="44" t="n">
        <v>2.1</v>
      </c>
      <c r="AE186" s="44" t="n">
        <v>2.12</v>
      </c>
      <c r="AF186" s="44" t="n">
        <v>2.15</v>
      </c>
      <c r="AG186" s="44" t="n">
        <v>2.18</v>
      </c>
      <c r="AH186" s="44" t="n">
        <v>2.2</v>
      </c>
      <c r="AI186" s="44" t="n">
        <v>2.22</v>
      </c>
      <c r="AK186" s="44" t="n">
        <v>1.66</v>
      </c>
      <c r="AL186" s="44" t="n">
        <v>1.96</v>
      </c>
      <c r="AM186" s="44" t="n">
        <v>2.08</v>
      </c>
      <c r="AN186" s="44" t="n">
        <v>1.95</v>
      </c>
      <c r="AO186" s="44" t="n">
        <v>2.01</v>
      </c>
      <c r="AP186" s="44" t="n">
        <v>2.1</v>
      </c>
      <c r="AQ186" s="44" t="n">
        <v>2.18</v>
      </c>
      <c r="AR186" s="44" t="n">
        <v>2.25</v>
      </c>
      <c r="AS186" s="44" t="n">
        <v>2.3</v>
      </c>
      <c r="AT186" s="44" t="n">
        <v>2.35</v>
      </c>
    </row>
    <row r="187">
      <c r="C187" s="17" t="inlineStr">
        <is>
          <t>Efficiency Ratio (%)</t>
        </is>
      </c>
      <c r="G187" s="44" t="n">
        <v>67.65000000000001</v>
      </c>
      <c r="H187" s="44" t="n">
        <v>69.73</v>
      </c>
      <c r="I187" s="44" t="n">
        <v>63.14</v>
      </c>
      <c r="J187" s="44" t="n">
        <v>66.45999999999999</v>
      </c>
      <c r="K187" s="44" t="n">
        <v>65.65000000000001</v>
      </c>
      <c r="L187" s="44" t="n">
        <v>67.01000000000001</v>
      </c>
      <c r="M187" s="44" t="n">
        <v>62.18</v>
      </c>
      <c r="N187" s="44" t="n">
        <v>63.05</v>
      </c>
      <c r="O187" s="44" t="n">
        <v>61.53</v>
      </c>
      <c r="P187" s="44" t="n">
        <v>63.31</v>
      </c>
      <c r="Q187" s="44" t="n">
        <v>62.55</v>
      </c>
      <c r="R187" s="44" t="n">
        <v>80.22</v>
      </c>
      <c r="S187" s="44" t="n">
        <v>66.36</v>
      </c>
      <c r="T187" s="44" t="n">
        <v>63.86</v>
      </c>
      <c r="U187" s="44" t="n">
        <v>64.64</v>
      </c>
      <c r="V187" s="44" t="n">
        <v>65.83</v>
      </c>
      <c r="W187" s="44" t="n">
        <v>62.59</v>
      </c>
      <c r="X187" s="44" t="n">
        <v>62.28</v>
      </c>
      <c r="Y187" s="44" t="n">
        <v>59.39</v>
      </c>
      <c r="Z187" s="44" t="n">
        <v>61.11</v>
      </c>
      <c r="AA187" s="44" t="n">
        <v>61.22</v>
      </c>
      <c r="AB187" s="44" t="n">
        <v>60.6078</v>
      </c>
      <c r="AC187" s="44" t="n">
        <v>60.6078</v>
      </c>
      <c r="AD187" s="44" t="n">
        <v>60.6078</v>
      </c>
      <c r="AE187" s="44" t="n">
        <v>60.6078</v>
      </c>
      <c r="AF187" s="44" t="n">
        <v>60.6078</v>
      </c>
      <c r="AG187" s="44" t="n">
        <v>60.6078</v>
      </c>
      <c r="AH187" s="44" t="n">
        <v>60.6078</v>
      </c>
      <c r="AI187" s="44" t="n">
        <v>60.6078</v>
      </c>
      <c r="AK187" s="44" t="n">
        <v>66.70999999999999</v>
      </c>
      <c r="AL187" s="44" t="n">
        <v>64.41</v>
      </c>
      <c r="AM187" s="44" t="n">
        <v>66.41</v>
      </c>
      <c r="AN187" s="44" t="n">
        <v>65.18000000000001</v>
      </c>
      <c r="AO187" s="44" t="n">
        <v>61.32</v>
      </c>
      <c r="AP187" s="44" t="n">
        <v>0.61</v>
      </c>
      <c r="AQ187" s="44" t="n">
        <v>0.6</v>
      </c>
      <c r="AR187" s="44" t="n">
        <v>0.6</v>
      </c>
      <c r="AS187" s="44" t="n">
        <v>0.59</v>
      </c>
      <c r="AT187" s="44" t="n">
        <v>0.59</v>
      </c>
    </row>
    <row r="188">
      <c r="C188" s="17" t="inlineStr">
        <is>
          <t>Return on Avg Assets (ROA, %)</t>
        </is>
      </c>
      <c r="G188" s="44" t="n">
        <v>1.13</v>
      </c>
      <c r="H188" s="44" t="n">
        <v>1.23</v>
      </c>
      <c r="I188" s="44" t="n">
        <v>0.99</v>
      </c>
      <c r="J188" s="44" t="n">
        <v>0.88</v>
      </c>
      <c r="K188" s="44" t="n">
        <v>0.89</v>
      </c>
      <c r="L188" s="44" t="n">
        <v>0.79</v>
      </c>
      <c r="M188" s="44" t="n">
        <v>0.9</v>
      </c>
      <c r="N188" s="44" t="n">
        <v>0.92</v>
      </c>
      <c r="O188" s="44" t="n">
        <v>1.07</v>
      </c>
      <c r="P188" s="44" t="n">
        <v>0.9399999999999999</v>
      </c>
      <c r="Q188" s="44" t="n">
        <v>0.99</v>
      </c>
      <c r="R188" s="44" t="n">
        <v>0.39</v>
      </c>
      <c r="S188" s="44" t="n">
        <v>0.83</v>
      </c>
      <c r="T188" s="44" t="n">
        <v>0.85</v>
      </c>
      <c r="U188" s="44" t="n">
        <v>0.83</v>
      </c>
      <c r="V188" s="44" t="n">
        <v>0.8</v>
      </c>
      <c r="W188" s="44" t="n">
        <v>0.89</v>
      </c>
      <c r="X188" s="44" t="n">
        <v>0.84</v>
      </c>
      <c r="Y188" s="44" t="n">
        <v>0.96</v>
      </c>
      <c r="Z188" s="44" t="n">
        <v>0.89</v>
      </c>
      <c r="AA188" s="44" t="n">
        <v>0.99</v>
      </c>
      <c r="AB188" s="44" t="n">
        <v>1.0098</v>
      </c>
      <c r="AC188" s="44" t="n">
        <v>1.029996</v>
      </c>
      <c r="AD188" s="44" t="n">
        <v>1.05059592</v>
      </c>
      <c r="AE188" s="44" t="n">
        <v>1.0716078384</v>
      </c>
      <c r="AF188" s="44" t="n">
        <v>1.093039995168</v>
      </c>
      <c r="AG188" s="44" t="n">
        <v>1.11490079507136</v>
      </c>
      <c r="AH188" s="44" t="n">
        <v>1.137198810972787</v>
      </c>
      <c r="AI188" s="44" t="n">
        <v>1.159942787192243</v>
      </c>
      <c r="AK188" s="44" t="n">
        <v>1.05</v>
      </c>
      <c r="AL188" s="44" t="n">
        <v>0.88</v>
      </c>
      <c r="AM188" s="44" t="n">
        <v>0.84</v>
      </c>
      <c r="AN188" s="44" t="n">
        <v>0.83</v>
      </c>
      <c r="AO188" s="44" t="n">
        <v>0.89</v>
      </c>
      <c r="AP188" s="44" t="n">
        <v>1.0098</v>
      </c>
      <c r="AQ188" s="44" t="n">
        <v>1.029996</v>
      </c>
      <c r="AR188" s="44" t="n">
        <v>1.05059592</v>
      </c>
      <c r="AS188" s="44" t="n">
        <v>1.0716078384</v>
      </c>
      <c r="AT188" s="44" t="n">
        <v>1.093039995168</v>
      </c>
    </row>
    <row r="189">
      <c r="C189" s="17" t="inlineStr">
        <is>
          <t>Return on Avg Common Equity (%)</t>
        </is>
      </c>
      <c r="G189" s="44" t="n">
        <v>12.28</v>
      </c>
      <c r="H189" s="44" t="n">
        <v>14.33</v>
      </c>
      <c r="I189" s="44" t="n">
        <v>11.43</v>
      </c>
      <c r="J189" s="44" t="n">
        <v>10.9</v>
      </c>
      <c r="K189" s="44" t="n">
        <v>11.02</v>
      </c>
      <c r="L189" s="44" t="n">
        <v>9.93</v>
      </c>
      <c r="M189" s="44" t="n">
        <v>10.79</v>
      </c>
      <c r="N189" s="44" t="n">
        <v>11.24</v>
      </c>
      <c r="O189" s="44" t="n">
        <v>12.48</v>
      </c>
      <c r="P189" s="44" t="n">
        <v>11.21</v>
      </c>
      <c r="Q189" s="44" t="n">
        <v>11.24</v>
      </c>
      <c r="R189" s="44" t="n">
        <v>4.33</v>
      </c>
      <c r="S189" s="44" t="n">
        <v>9.35</v>
      </c>
      <c r="T189" s="44" t="n">
        <v>9.98</v>
      </c>
      <c r="U189" s="44" t="n">
        <v>9.44</v>
      </c>
      <c r="V189" s="44" t="n">
        <v>9.369999999999999</v>
      </c>
      <c r="W189" s="44" t="n">
        <v>10.37</v>
      </c>
      <c r="X189" s="44" t="n">
        <v>10.12</v>
      </c>
      <c r="Y189" s="44" t="n">
        <v>11.4</v>
      </c>
      <c r="Z189" s="44" t="n">
        <v>10.45</v>
      </c>
      <c r="AA189" s="44" t="n">
        <v>11.95</v>
      </c>
      <c r="AB189" s="44" t="n">
        <v>11.95</v>
      </c>
      <c r="AC189" s="44" t="n">
        <v>11.95</v>
      </c>
      <c r="AD189" s="44" t="n">
        <v>11.95</v>
      </c>
      <c r="AE189" s="44" t="n">
        <v>11.95</v>
      </c>
      <c r="AF189" s="44" t="n">
        <v>11.95</v>
      </c>
      <c r="AG189" s="44" t="n">
        <v>11.95</v>
      </c>
      <c r="AH189" s="44" t="n">
        <v>11.95</v>
      </c>
      <c r="AI189" s="44" t="n">
        <v>11.95</v>
      </c>
      <c r="AK189" s="44" t="n">
        <v>12.23</v>
      </c>
      <c r="AL189" s="44" t="n">
        <v>10.75</v>
      </c>
      <c r="AM189" s="44" t="n">
        <v>9.75</v>
      </c>
      <c r="AN189" s="44" t="n">
        <v>9.529999999999999</v>
      </c>
      <c r="AO189" s="44" t="n">
        <v>10.59</v>
      </c>
      <c r="AP189" s="44" t="n">
        <v>11.95</v>
      </c>
      <c r="AQ189" s="44" t="n">
        <v>11.95</v>
      </c>
      <c r="AR189" s="44" t="n">
        <v>11.95</v>
      </c>
      <c r="AS189" s="44" t="n">
        <v>11.95</v>
      </c>
      <c r="AT189" s="44" t="n">
        <v>11.95</v>
      </c>
    </row>
    <row r="190">
      <c r="C190" s="17" t="inlineStr">
        <is>
          <t>Return on Tangible Common Equity (ROTCE, %)</t>
        </is>
      </c>
      <c r="G190" s="44" t="n">
        <v>17.08</v>
      </c>
      <c r="H190" s="44" t="n">
        <v>19.9</v>
      </c>
      <c r="I190" s="44" t="n">
        <v>15.85</v>
      </c>
      <c r="J190" s="44" t="n">
        <v>15.25</v>
      </c>
      <c r="K190" s="44" t="n">
        <v>15.51</v>
      </c>
      <c r="L190" s="44" t="n">
        <v>14.05</v>
      </c>
      <c r="M190" s="44" t="n">
        <v>15.21</v>
      </c>
      <c r="N190" s="44" t="n">
        <v>15.79</v>
      </c>
      <c r="O190" s="44" t="n">
        <v>17.38</v>
      </c>
      <c r="P190" s="44" t="n">
        <v>15.49</v>
      </c>
      <c r="Q190" s="44" t="n">
        <v>15.47</v>
      </c>
      <c r="R190" s="44" t="n">
        <v>5.92</v>
      </c>
      <c r="S190" s="44" t="n">
        <v>12.73</v>
      </c>
      <c r="T190" s="44" t="n">
        <v>13.57</v>
      </c>
      <c r="U190" s="44" t="n">
        <v>12.76</v>
      </c>
      <c r="V190" s="44" t="n">
        <v>12.63</v>
      </c>
      <c r="W190" s="44" t="n">
        <v>13.97</v>
      </c>
      <c r="X190" s="44" t="n">
        <v>13.61</v>
      </c>
      <c r="Y190" s="44" t="n">
        <v>15.29</v>
      </c>
      <c r="Z190" s="44" t="n">
        <v>13.97</v>
      </c>
      <c r="AA190" s="44" t="n">
        <v>16</v>
      </c>
      <c r="AB190" s="44" t="n">
        <v>16</v>
      </c>
      <c r="AC190" s="44" t="n">
        <v>16</v>
      </c>
      <c r="AD190" s="44" t="n">
        <v>16</v>
      </c>
      <c r="AE190" s="44" t="n">
        <v>16</v>
      </c>
      <c r="AF190" s="44" t="n">
        <v>16</v>
      </c>
      <c r="AG190" s="44" t="n">
        <v>16</v>
      </c>
      <c r="AH190" s="44" t="n">
        <v>16</v>
      </c>
      <c r="AI190" s="44" t="n">
        <v>16</v>
      </c>
      <c r="AK190" s="44" t="n">
        <v>17.02</v>
      </c>
      <c r="AL190" s="44" t="n">
        <v>15.15</v>
      </c>
      <c r="AM190" s="44" t="n">
        <v>13.46</v>
      </c>
      <c r="AN190" s="44" t="n">
        <v>12.92</v>
      </c>
      <c r="AO190" s="44" t="n">
        <v>14.22</v>
      </c>
      <c r="AP190" s="44" t="n">
        <v>16</v>
      </c>
      <c r="AQ190" s="44" t="n">
        <v>16</v>
      </c>
      <c r="AR190" s="44" t="n">
        <v>16</v>
      </c>
      <c r="AS190" s="44" t="n">
        <v>16</v>
      </c>
      <c r="AT190" s="44" t="n">
        <v>16</v>
      </c>
    </row>
    <row r="191">
      <c r="C191" s="17" t="inlineStr">
        <is>
          <t>CET1 Ratio (%)</t>
        </is>
      </c>
      <c r="G191" s="44" t="n">
        <v>11.8</v>
      </c>
      <c r="H191" s="44" t="n">
        <v>11.5</v>
      </c>
      <c r="I191" s="44" t="n">
        <v>11.1</v>
      </c>
      <c r="J191" s="44" t="n">
        <v>10.6</v>
      </c>
      <c r="K191" s="44" t="n">
        <v>10.4</v>
      </c>
      <c r="L191" s="44" t="n">
        <v>10.5</v>
      </c>
      <c r="M191" s="44" t="n">
        <v>11</v>
      </c>
      <c r="N191" s="44" t="n">
        <v>11.2</v>
      </c>
      <c r="O191" s="44" t="n">
        <v>11.4</v>
      </c>
      <c r="P191" s="44" t="n">
        <v>11.6</v>
      </c>
      <c r="Q191" s="44" t="n">
        <v>11.9</v>
      </c>
      <c r="R191" s="44" t="n">
        <v>11.8</v>
      </c>
      <c r="S191" s="44" t="n">
        <v>11.9</v>
      </c>
      <c r="T191" s="44" t="n">
        <v>11.9</v>
      </c>
      <c r="U191" s="44" t="n">
        <v>11.8</v>
      </c>
      <c r="V191" s="44" t="n">
        <v>11.9</v>
      </c>
      <c r="W191" s="44" t="n">
        <v>11.8</v>
      </c>
      <c r="X191" s="44" t="n">
        <v>11.5</v>
      </c>
      <c r="Y191" s="44" t="n">
        <v>11.6</v>
      </c>
      <c r="Z191" s="44" t="n">
        <v>11.4</v>
      </c>
      <c r="AA191" s="44" t="n">
        <v>11.2</v>
      </c>
      <c r="AB191" s="44" t="n">
        <v>11.2</v>
      </c>
      <c r="AC191" s="44" t="n">
        <v>11.2</v>
      </c>
      <c r="AD191" s="44" t="n">
        <v>11.2</v>
      </c>
      <c r="AE191" s="44" t="n">
        <v>11.2</v>
      </c>
      <c r="AF191" s="44" t="n">
        <v>11.2</v>
      </c>
      <c r="AG191" s="44" t="n">
        <v>11.2</v>
      </c>
      <c r="AH191" s="44" t="n">
        <v>11.2</v>
      </c>
      <c r="AI191" s="44" t="n">
        <v>11.2</v>
      </c>
      <c r="AK191" s="44" t="n">
        <v>10.6</v>
      </c>
      <c r="AL191" s="44" t="n">
        <v>11.2</v>
      </c>
      <c r="AM191" s="44" t="n">
        <v>11.8</v>
      </c>
      <c r="AN191" s="44" t="n">
        <v>11.9</v>
      </c>
      <c r="AO191" s="44" t="n">
        <v>11.4</v>
      </c>
      <c r="AP191" s="44" t="n">
        <v>11.2</v>
      </c>
      <c r="AQ191" s="44" t="n">
        <v>11.2</v>
      </c>
      <c r="AR191" s="44" t="n">
        <v>11.2</v>
      </c>
      <c r="AS191" s="44" t="n">
        <v>11.2</v>
      </c>
      <c r="AT191" s="44" t="n">
        <v>11.2</v>
      </c>
    </row>
    <row r="192">
      <c r="C192" s="17" t="inlineStr">
        <is>
          <t>Tier 1 Capital Ratio (%)</t>
        </is>
      </c>
      <c r="G192" s="44" t="n">
        <v>13.3</v>
      </c>
      <c r="H192" s="44" t="n">
        <v>13</v>
      </c>
      <c r="I192" s="44" t="n">
        <v>12.6</v>
      </c>
      <c r="J192" s="44" t="n">
        <v>12.2</v>
      </c>
      <c r="K192" s="44" t="n">
        <v>12</v>
      </c>
      <c r="L192" s="44" t="n">
        <v>12.3</v>
      </c>
      <c r="M192" s="44" t="n">
        <v>12.8</v>
      </c>
      <c r="N192" s="44" t="n">
        <v>13</v>
      </c>
      <c r="O192" s="44" t="n">
        <v>13.1</v>
      </c>
      <c r="P192" s="44" t="n">
        <v>13.3</v>
      </c>
      <c r="Q192" s="44" t="n">
        <v>13.6</v>
      </c>
      <c r="R192" s="44" t="n">
        <v>13.5</v>
      </c>
      <c r="S192" s="44" t="n">
        <v>13.6</v>
      </c>
      <c r="T192" s="44" t="n">
        <v>13.5</v>
      </c>
      <c r="U192" s="44" t="n">
        <v>13.2</v>
      </c>
      <c r="V192" s="44" t="n">
        <v>13.2</v>
      </c>
      <c r="W192" s="44" t="n">
        <v>13</v>
      </c>
      <c r="X192" s="44" t="n">
        <v>12.9</v>
      </c>
      <c r="Y192" s="44" t="n">
        <v>13.1</v>
      </c>
      <c r="Z192" s="44" t="n">
        <v>12.8</v>
      </c>
      <c r="AA192" s="44" t="n">
        <v>12.6</v>
      </c>
      <c r="AB192" s="44" t="n">
        <v>12.6</v>
      </c>
      <c r="AC192" s="44" t="n">
        <v>12.6</v>
      </c>
      <c r="AD192" s="44" t="n">
        <v>12.6</v>
      </c>
      <c r="AE192" s="44" t="n">
        <v>12.6</v>
      </c>
      <c r="AF192" s="44" t="n">
        <v>12.6</v>
      </c>
      <c r="AG192" s="44" t="n">
        <v>12.6</v>
      </c>
      <c r="AH192" s="44" t="n">
        <v>12.6</v>
      </c>
      <c r="AI192" s="44" t="n">
        <v>12.6</v>
      </c>
      <c r="AK192" s="44" t="n">
        <v>12.2</v>
      </c>
      <c r="AL192" s="44" t="n">
        <v>13</v>
      </c>
      <c r="AM192" s="44" t="n">
        <v>13.5</v>
      </c>
      <c r="AN192" s="44" t="n">
        <v>13.2</v>
      </c>
      <c r="AO192" s="44" t="n">
        <v>12.8</v>
      </c>
      <c r="AP192" s="44" t="n">
        <v>12.6</v>
      </c>
      <c r="AQ192" s="44" t="n">
        <v>12.6</v>
      </c>
      <c r="AR192" s="44" t="n">
        <v>12.6</v>
      </c>
      <c r="AS192" s="44" t="n">
        <v>12.6</v>
      </c>
      <c r="AT192" s="44" t="n">
        <v>12.6</v>
      </c>
    </row>
    <row r="193">
      <c r="C193" s="17" t="inlineStr">
        <is>
          <t>Total Capital Ratio (%)</t>
        </is>
      </c>
      <c r="G193" s="44" t="n">
        <v>15.6</v>
      </c>
      <c r="H193" s="44" t="n">
        <v>15.1</v>
      </c>
      <c r="I193" s="44" t="n">
        <v>14.7</v>
      </c>
      <c r="J193" s="44" t="n">
        <v>14.1</v>
      </c>
      <c r="K193" s="44" t="n">
        <v>14</v>
      </c>
      <c r="L193" s="44" t="n">
        <v>14.2</v>
      </c>
      <c r="M193" s="44" t="n">
        <v>14.7</v>
      </c>
      <c r="N193" s="44" t="n">
        <v>14.9</v>
      </c>
      <c r="O193" s="44" t="n">
        <v>15</v>
      </c>
      <c r="P193" s="44" t="n">
        <v>15.1</v>
      </c>
      <c r="Q193" s="44" t="n">
        <v>15.4</v>
      </c>
      <c r="R193" s="44" t="n">
        <v>15.2</v>
      </c>
      <c r="S193" s="44" t="n">
        <v>15.2</v>
      </c>
      <c r="T193" s="44" t="n">
        <v>15.1</v>
      </c>
      <c r="U193" s="44" t="n">
        <v>14.9</v>
      </c>
      <c r="V193" s="44" t="n">
        <v>15.1</v>
      </c>
      <c r="W193" s="44" t="n">
        <v>15</v>
      </c>
      <c r="X193" s="44" t="n">
        <v>14.8</v>
      </c>
      <c r="Y193" s="44" t="n">
        <v>15</v>
      </c>
      <c r="Z193" s="44" t="n">
        <v>14.7</v>
      </c>
      <c r="AA193" s="44" t="n">
        <v>14.5</v>
      </c>
      <c r="AB193" s="44" t="n">
        <v>14.5</v>
      </c>
      <c r="AC193" s="44" t="n">
        <v>14.5</v>
      </c>
      <c r="AD193" s="44" t="n">
        <v>14.5</v>
      </c>
      <c r="AE193" s="44" t="n">
        <v>14.5</v>
      </c>
      <c r="AF193" s="44" t="n">
        <v>14.5</v>
      </c>
      <c r="AG193" s="44" t="n">
        <v>14.5</v>
      </c>
      <c r="AH193" s="44" t="n">
        <v>14.5</v>
      </c>
      <c r="AI193" s="44" t="n">
        <v>14.5</v>
      </c>
      <c r="AK193" s="44" t="n">
        <v>14.1</v>
      </c>
      <c r="AL193" s="44" t="n">
        <v>14.9</v>
      </c>
      <c r="AM193" s="44" t="n">
        <v>15.2</v>
      </c>
      <c r="AN193" s="44" t="n">
        <v>15.1</v>
      </c>
      <c r="AO193" s="44" t="n">
        <v>14.7</v>
      </c>
      <c r="AP193" s="44" t="n">
        <v>14.5</v>
      </c>
      <c r="AQ193" s="44" t="n">
        <v>14.5</v>
      </c>
      <c r="AR193" s="44" t="n">
        <v>14.5</v>
      </c>
      <c r="AS193" s="44" t="n">
        <v>14.5</v>
      </c>
      <c r="AT193" s="44" t="n">
        <v>14.5</v>
      </c>
    </row>
    <row r="194">
      <c r="C194" s="17" t="inlineStr">
        <is>
          <t>Supplementary Leverage Ratio (SLR, %)</t>
        </is>
      </c>
      <c r="G194" s="44" t="n">
        <v>7</v>
      </c>
      <c r="H194" s="44" t="n">
        <v>5.9</v>
      </c>
      <c r="I194" s="44" t="n">
        <v>5.6</v>
      </c>
      <c r="J194" s="44" t="n">
        <v>5.5</v>
      </c>
      <c r="K194" s="44" t="n">
        <v>5.4</v>
      </c>
      <c r="L194" s="44" t="n">
        <v>5.5</v>
      </c>
      <c r="M194" s="44" t="n">
        <v>5.8</v>
      </c>
      <c r="N194" s="44" t="n">
        <v>5.9</v>
      </c>
      <c r="O194" s="44" t="n">
        <v>6</v>
      </c>
      <c r="P194" s="44" t="n">
        <v>6</v>
      </c>
      <c r="Q194" s="44" t="n">
        <v>6.2</v>
      </c>
      <c r="R194" s="44" t="n">
        <v>6.1</v>
      </c>
      <c r="S194" s="44" t="n">
        <v>6</v>
      </c>
      <c r="T194" s="44" t="n">
        <v>6</v>
      </c>
      <c r="U194" s="44" t="n">
        <v>5.9</v>
      </c>
      <c r="V194" s="44" t="n">
        <v>5.9</v>
      </c>
      <c r="W194" s="44" t="n">
        <v>5.7</v>
      </c>
      <c r="X194" s="44" t="n">
        <v>5.7</v>
      </c>
      <c r="Y194" s="44" t="n">
        <v>5.8</v>
      </c>
      <c r="Z194" s="44" t="n">
        <v>5.7</v>
      </c>
      <c r="AA194" s="44" t="n">
        <v>5.5</v>
      </c>
      <c r="AB194" s="44" t="n">
        <v>5.5</v>
      </c>
      <c r="AC194" s="44" t="n">
        <v>5.5</v>
      </c>
      <c r="AD194" s="44" t="n">
        <v>5.5</v>
      </c>
      <c r="AE194" s="44" t="n">
        <v>5.5</v>
      </c>
      <c r="AF194" s="44" t="n">
        <v>5.5</v>
      </c>
      <c r="AG194" s="44" t="n">
        <v>5.5</v>
      </c>
      <c r="AH194" s="44" t="n">
        <v>5.5</v>
      </c>
      <c r="AI194" s="44" t="n">
        <v>5.5</v>
      </c>
      <c r="AK194" s="44" t="n">
        <v>5.5</v>
      </c>
      <c r="AL194" s="44" t="n">
        <v>5.9</v>
      </c>
      <c r="AM194" s="44" t="n">
        <v>6.1</v>
      </c>
      <c r="AN194" s="44" t="n">
        <v>5.9</v>
      </c>
      <c r="AO194" s="44" t="n">
        <v>5.7</v>
      </c>
      <c r="AP194" s="44" t="n">
        <v>5.5</v>
      </c>
      <c r="AQ194" s="44" t="n">
        <v>5.5</v>
      </c>
      <c r="AR194" s="44" t="n">
        <v>5.5</v>
      </c>
      <c r="AS194" s="44" t="n">
        <v>5.5</v>
      </c>
      <c r="AT194" s="44" t="n">
        <v>5.5</v>
      </c>
    </row>
    <row r="195">
      <c r="C195" s="17" t="inlineStr">
        <is>
          <t>Tangible Common Equity ($M)</t>
        </is>
      </c>
      <c r="G195" s="35" t="n">
        <v>179511</v>
      </c>
      <c r="H195" s="35" t="n">
        <v>183378</v>
      </c>
      <c r="I195" s="35" t="n">
        <v>178741</v>
      </c>
      <c r="J195" s="35" t="n">
        <v>175112</v>
      </c>
      <c r="K195" s="35" t="n">
        <v>169251</v>
      </c>
      <c r="L195" s="35" t="n">
        <v>169768</v>
      </c>
      <c r="M195" s="35" t="n">
        <v>170189</v>
      </c>
      <c r="N195" s="35" t="n">
        <v>174602</v>
      </c>
      <c r="O195" s="35" t="n">
        <v>181617</v>
      </c>
      <c r="P195" s="35" t="n">
        <v>184755</v>
      </c>
      <c r="Q195" s="35" t="n">
        <v>188516</v>
      </c>
      <c r="R195" s="35" t="n">
        <v>193105</v>
      </c>
      <c r="S195" s="35" t="n">
        <v>195026</v>
      </c>
      <c r="T195" s="35" t="n">
        <v>197229</v>
      </c>
      <c r="U195" s="35" t="n">
        <v>201858</v>
      </c>
      <c r="V195" s="35" t="n">
        <v>202311</v>
      </c>
      <c r="W195" s="35" t="n">
        <v>203376</v>
      </c>
      <c r="X195" s="35" t="n">
        <v>204467</v>
      </c>
      <c r="Y195" s="35" t="n">
        <v>206392</v>
      </c>
      <c r="Z195" s="35" t="n">
        <v>207214</v>
      </c>
      <c r="AA195" s="35" t="n">
        <v>205651</v>
      </c>
      <c r="AB195" s="35" t="n">
        <v>206671.6318409609</v>
      </c>
      <c r="AC195" s="35" t="n">
        <v>207697.32900791</v>
      </c>
      <c r="AD195" s="35" t="n">
        <v>208728.1166397134</v>
      </c>
      <c r="AE195" s="35" t="n">
        <v>209764.02</v>
      </c>
      <c r="AF195" s="35" t="n">
        <v>210805.0644777802</v>
      </c>
      <c r="AG195" s="35" t="n">
        <v>211851.2755880682</v>
      </c>
      <c r="AH195" s="35" t="n">
        <v>212902.6789725077</v>
      </c>
      <c r="AI195" s="35" t="n">
        <v>213959.3004</v>
      </c>
      <c r="AK195" s="35" t="n">
        <v>175112</v>
      </c>
      <c r="AL195" s="35" t="n">
        <v>174602</v>
      </c>
      <c r="AM195" s="35" t="n">
        <v>193105</v>
      </c>
      <c r="AN195" s="35" t="n">
        <v>202311</v>
      </c>
      <c r="AO195" s="35" t="n">
        <v>207214</v>
      </c>
      <c r="AP195" s="35" t="n">
        <v>209764.02</v>
      </c>
      <c r="AQ195" s="35" t="n">
        <v>213959.3004</v>
      </c>
      <c r="AR195" s="35" t="n">
        <v>218238.486408</v>
      </c>
      <c r="AS195" s="35" t="n">
        <v>222603.25613616</v>
      </c>
      <c r="AT195" s="35" t="n">
        <v>227055.3212588832</v>
      </c>
    </row>
    <row r="196">
      <c r="C196" s="17" t="inlineStr">
        <is>
          <t>Tangible Book Value Per Share ($)</t>
        </is>
      </c>
      <c r="G196" s="38" t="n">
        <v>20.9</v>
      </c>
      <c r="H196" s="38" t="n">
        <v>21.61</v>
      </c>
      <c r="I196" s="38" t="n">
        <v>21.69</v>
      </c>
      <c r="J196" s="38" t="n">
        <v>21.68</v>
      </c>
      <c r="K196" s="38" t="n">
        <v>20.99</v>
      </c>
      <c r="L196" s="38" t="n">
        <v>21.13</v>
      </c>
      <c r="M196" s="38" t="n">
        <v>21.21</v>
      </c>
      <c r="N196" s="38" t="n">
        <v>21.83</v>
      </c>
      <c r="O196" s="38" t="n">
        <v>22.78</v>
      </c>
      <c r="P196" s="38" t="n">
        <v>23.23</v>
      </c>
      <c r="Q196" s="38" t="n">
        <v>23.79</v>
      </c>
      <c r="R196" s="38" t="n">
        <v>24.46</v>
      </c>
      <c r="S196" s="38" t="n">
        <v>24.79</v>
      </c>
      <c r="T196" s="38" t="n">
        <v>25.37</v>
      </c>
      <c r="U196" s="38" t="n">
        <v>26.25</v>
      </c>
      <c r="V196" s="38" t="n">
        <v>26.58</v>
      </c>
      <c r="W196" s="38" t="n">
        <v>26.9</v>
      </c>
      <c r="X196" s="38" t="n">
        <v>27.49</v>
      </c>
      <c r="Y196" s="38" t="n">
        <v>28.16</v>
      </c>
      <c r="Z196" s="38" t="n">
        <v>28.73</v>
      </c>
      <c r="AA196" s="38" t="n">
        <v>28.84</v>
      </c>
      <c r="AB196" s="38" t="n">
        <v>29.26319372350413</v>
      </c>
      <c r="AC196" s="38" t="n">
        <v>29.69259732660651</v>
      </c>
      <c r="AD196" s="38" t="n">
        <v>30.12830193212508</v>
      </c>
      <c r="AE196" s="38" t="n">
        <v>30.5704</v>
      </c>
      <c r="AF196" s="38" t="n">
        <v>31.01898534691438</v>
      </c>
      <c r="AG196" s="38" t="n">
        <v>31.4741531662029</v>
      </c>
      <c r="AH196" s="38" t="n">
        <v>31.93600004805258</v>
      </c>
      <c r="AI196" s="38" t="n">
        <v>32.40462400000001</v>
      </c>
      <c r="AK196" s="38" t="n">
        <v>21.68</v>
      </c>
      <c r="AL196" s="38" t="n">
        <v>21.83</v>
      </c>
      <c r="AM196" s="38" t="n">
        <v>24.46</v>
      </c>
      <c r="AN196" s="38" t="n">
        <v>26.58</v>
      </c>
      <c r="AO196" s="38" t="n">
        <v>28.73</v>
      </c>
      <c r="AP196" s="38" t="n">
        <v>30.5704</v>
      </c>
      <c r="AQ196" s="38" t="n">
        <v>32.40462400000001</v>
      </c>
      <c r="AR196" s="38" t="n">
        <v>34.34890144</v>
      </c>
      <c r="AS196" s="38" t="n">
        <v>36.40983552640001</v>
      </c>
      <c r="AT196" s="38" t="n">
        <v>38.594425657984</v>
      </c>
    </row>
    <row r="197">
      <c r="C197" s="17" t="inlineStr">
        <is>
          <t>Book Value Per Share ($)</t>
        </is>
      </c>
      <c r="G197" s="38" t="n">
        <v>29.07</v>
      </c>
      <c r="H197" s="38" t="n">
        <v>29.89</v>
      </c>
      <c r="I197" s="38" t="n">
        <v>30.22</v>
      </c>
      <c r="J197" s="38" t="n">
        <v>30.37</v>
      </c>
      <c r="K197" s="38" t="n">
        <v>29.7</v>
      </c>
      <c r="L197" s="38" t="n">
        <v>29.87</v>
      </c>
      <c r="M197" s="38" t="n">
        <v>29.96</v>
      </c>
      <c r="N197" s="38" t="n">
        <v>30.61</v>
      </c>
      <c r="O197" s="38" t="n">
        <v>31.58</v>
      </c>
      <c r="P197" s="38" t="n">
        <v>32.05</v>
      </c>
      <c r="Q197" s="38" t="n">
        <v>32.65</v>
      </c>
      <c r="R197" s="38" t="n">
        <v>33.34</v>
      </c>
      <c r="S197" s="38" t="n">
        <v>33.71</v>
      </c>
      <c r="T197" s="38" t="n">
        <v>34.39</v>
      </c>
      <c r="U197" s="38" t="n">
        <v>35.37</v>
      </c>
      <c r="V197" s="38" t="n">
        <v>35.79</v>
      </c>
      <c r="W197" s="38" t="n">
        <v>36.17</v>
      </c>
      <c r="X197" s="38" t="n">
        <v>36.92</v>
      </c>
      <c r="Y197" s="38" t="n">
        <v>37.72</v>
      </c>
      <c r="Z197" s="38" t="n">
        <v>38.44</v>
      </c>
      <c r="AA197" s="38" t="n">
        <v>38.66</v>
      </c>
      <c r="AB197" s="38" t="n">
        <v>39.13444458302666</v>
      </c>
      <c r="AC197" s="38" t="n">
        <v>39.61471166119981</v>
      </c>
      <c r="AD197" s="38" t="n">
        <v>40.10087268954484</v>
      </c>
      <c r="AE197" s="38" t="n">
        <v>40.593</v>
      </c>
      <c r="AF197" s="38" t="n">
        <v>41.09116681217799</v>
      </c>
      <c r="AG197" s="38" t="n">
        <v>41.59544724425979</v>
      </c>
      <c r="AH197" s="38" t="n">
        <v>42.10591632402208</v>
      </c>
      <c r="AI197" s="38" t="n">
        <v>42.62265</v>
      </c>
      <c r="AK197" s="38" t="n">
        <v>30.37</v>
      </c>
      <c r="AL197" s="38" t="n">
        <v>30.61</v>
      </c>
      <c r="AM197" s="38" t="n">
        <v>33.34</v>
      </c>
      <c r="AN197" s="38" t="n">
        <v>35.79</v>
      </c>
      <c r="AO197" s="38" t="n">
        <v>38.44</v>
      </c>
      <c r="AP197" s="38" t="n">
        <v>40.593</v>
      </c>
      <c r="AQ197" s="38" t="n">
        <v>42.62265</v>
      </c>
      <c r="AR197" s="38" t="n">
        <v>44.7537825</v>
      </c>
      <c r="AS197" s="38" t="n">
        <v>46.991471625</v>
      </c>
      <c r="AT197" s="38" t="n">
        <v>49.34104520625001</v>
      </c>
    </row>
    <row r="198">
      <c r="C198" s="17" t="inlineStr">
        <is>
          <t>Net Charge-Offs ($M)</t>
        </is>
      </c>
      <c r="G198" s="35" t="n">
        <v>823</v>
      </c>
      <c r="H198" s="35" t="n">
        <v>595</v>
      </c>
      <c r="I198" s="35" t="n">
        <v>463</v>
      </c>
      <c r="J198" s="35" t="n">
        <v>362</v>
      </c>
      <c r="K198" s="35" t="n">
        <v>392</v>
      </c>
      <c r="L198" s="35" t="n">
        <v>571</v>
      </c>
      <c r="M198" s="35" t="n">
        <v>520</v>
      </c>
      <c r="N198" s="35" t="n">
        <v>689</v>
      </c>
      <c r="O198" s="35" t="n">
        <v>807</v>
      </c>
      <c r="P198" s="35" t="n">
        <v>869</v>
      </c>
      <c r="Q198" s="35" t="n">
        <v>931</v>
      </c>
      <c r="R198" s="35" t="n">
        <v>1192</v>
      </c>
      <c r="S198" s="35" t="n">
        <v>1498</v>
      </c>
      <c r="T198" s="35" t="n">
        <v>1533</v>
      </c>
      <c r="U198" s="35" t="n">
        <v>1534</v>
      </c>
      <c r="V198" s="35" t="n">
        <v>1466</v>
      </c>
      <c r="W198" s="35" t="n">
        <v>1452</v>
      </c>
      <c r="X198" s="35" t="n">
        <v>1525</v>
      </c>
      <c r="Y198" s="35" t="n">
        <v>1367</v>
      </c>
      <c r="Z198" s="35" t="n">
        <v>1287</v>
      </c>
      <c r="AA198" s="35" t="n">
        <v>1409</v>
      </c>
      <c r="AB198" s="35" t="n">
        <v>1409</v>
      </c>
      <c r="AC198" s="35" t="n">
        <v>1409</v>
      </c>
      <c r="AD198" s="35" t="n">
        <v>1409</v>
      </c>
      <c r="AE198" s="35" t="n">
        <v>1409</v>
      </c>
      <c r="AF198" s="35" t="n">
        <v>1409</v>
      </c>
      <c r="AG198" s="35" t="n">
        <v>1409</v>
      </c>
      <c r="AH198" s="35" t="n">
        <v>1409</v>
      </c>
      <c r="AI198" s="35" t="n">
        <v>1409</v>
      </c>
      <c r="AK198" s="35" t="n">
        <v>2243</v>
      </c>
      <c r="AL198" s="35" t="n">
        <v>2172</v>
      </c>
      <c r="AM198" s="35" t="n">
        <v>3799</v>
      </c>
      <c r="AN198" s="35" t="n">
        <v>6031</v>
      </c>
      <c r="AO198" s="35" t="n">
        <v>5631</v>
      </c>
      <c r="AP198" s="36">
        <f>AA198+AB198+AC198+AD198</f>
        <v/>
      </c>
      <c r="AQ198" s="36">
        <f>AE198+AF198+AG198+AH198</f>
        <v/>
      </c>
      <c r="AR198" s="36">
        <f>AQ198*(1+0.03)</f>
        <v/>
      </c>
      <c r="AS198" s="36">
        <f>AR198*(1+0.03)</f>
        <v/>
      </c>
      <c r="AT198" s="36">
        <f>AS198*(1+0.03)</f>
        <v/>
      </c>
    </row>
    <row r="199">
      <c r="C199" s="17" t="inlineStr">
        <is>
          <t>NCO Rate (%)</t>
        </is>
      </c>
      <c r="G199" s="44" t="n">
        <v>0.37</v>
      </c>
      <c r="H199" s="44" t="n">
        <v>0.27</v>
      </c>
      <c r="I199" s="44" t="n">
        <v>0.2</v>
      </c>
      <c r="J199" s="44" t="n">
        <v>0.15</v>
      </c>
      <c r="K199" s="44" t="n">
        <v>0.16</v>
      </c>
      <c r="L199" s="44" t="n">
        <v>0.23</v>
      </c>
      <c r="M199" s="44" t="n">
        <v>0.2</v>
      </c>
      <c r="N199" s="44" t="n">
        <v>0.26</v>
      </c>
      <c r="O199" s="44" t="n">
        <v>0.32</v>
      </c>
      <c r="P199" s="44" t="n">
        <v>0.33</v>
      </c>
      <c r="Q199" s="44" t="n">
        <v>0.35</v>
      </c>
      <c r="R199" s="44" t="n">
        <v>0.45</v>
      </c>
      <c r="S199" s="44" t="n">
        <v>0.58</v>
      </c>
      <c r="T199" s="44" t="n">
        <v>0.59</v>
      </c>
      <c r="U199" s="44" t="n">
        <v>0.58</v>
      </c>
      <c r="V199" s="44" t="n">
        <v>0.54</v>
      </c>
      <c r="W199" s="44" t="n">
        <v>0.54</v>
      </c>
      <c r="X199" s="44" t="n">
        <v>0.55</v>
      </c>
      <c r="Y199" s="44" t="n">
        <v>0.47</v>
      </c>
      <c r="Z199" s="44" t="n">
        <v>0.44</v>
      </c>
      <c r="AA199" s="44" t="n">
        <v>0.48</v>
      </c>
      <c r="AB199" s="44" t="n">
        <v>0.48</v>
      </c>
      <c r="AC199" s="44" t="n">
        <v>0.48</v>
      </c>
      <c r="AD199" s="44" t="n">
        <v>0.48</v>
      </c>
      <c r="AE199" s="44" t="n">
        <v>0.48</v>
      </c>
      <c r="AF199" s="44" t="n">
        <v>0.48</v>
      </c>
      <c r="AG199" s="44" t="n">
        <v>0.48</v>
      </c>
      <c r="AH199" s="44" t="n">
        <v>0.48</v>
      </c>
      <c r="AI199" s="44" t="n">
        <v>0.48</v>
      </c>
      <c r="AK199" s="44" t="n">
        <v>0.244</v>
      </c>
      <c r="AL199" s="44" t="n">
        <v>0.214</v>
      </c>
      <c r="AM199" s="44" t="n">
        <v>0.363</v>
      </c>
      <c r="AN199" s="44" t="n">
        <v>0.569</v>
      </c>
      <c r="AO199" s="44" t="n">
        <v>0.495</v>
      </c>
      <c r="AP199" s="44" t="n">
        <v>0.48</v>
      </c>
      <c r="AQ199" s="44" t="n">
        <v>0.48</v>
      </c>
      <c r="AR199" s="44" t="n">
        <v>0.48</v>
      </c>
      <c r="AS199" s="44" t="n">
        <v>0.48</v>
      </c>
      <c r="AT199" s="44" t="n">
        <v>0.48</v>
      </c>
    </row>
    <row r="200">
      <c r="C200" s="17" t="inlineStr">
        <is>
          <t>Allowance to Loans (%)</t>
        </is>
      </c>
      <c r="G200" s="44" t="n">
        <v>1.8</v>
      </c>
      <c r="H200" s="44" t="n">
        <v>1.55</v>
      </c>
      <c r="I200" s="44" t="n">
        <v>1.43</v>
      </c>
      <c r="J200" s="44" t="n">
        <v>1.28</v>
      </c>
      <c r="K200" s="44" t="n">
        <v>1.23</v>
      </c>
      <c r="L200" s="44" t="n">
        <v>1.17</v>
      </c>
      <c r="M200" s="44" t="n">
        <v>1.2</v>
      </c>
      <c r="N200" s="44" t="n">
        <v>1.22</v>
      </c>
      <c r="O200" s="44" t="n">
        <v>1.2</v>
      </c>
      <c r="P200" s="44" t="n"/>
      <c r="Q200" s="44" t="n">
        <v>1.27</v>
      </c>
      <c r="R200" s="44" t="n">
        <v>1.27</v>
      </c>
      <c r="S200" s="44" t="n">
        <v>1.26</v>
      </c>
      <c r="T200" s="44" t="n"/>
      <c r="U200" s="44" t="n">
        <v>1.24</v>
      </c>
      <c r="V200" s="44" t="n">
        <v>1.21</v>
      </c>
      <c r="W200" s="44" t="n">
        <v>1.2</v>
      </c>
      <c r="X200" s="44" t="n">
        <v>1.17</v>
      </c>
      <c r="Y200" s="44" t="n">
        <v>1.14</v>
      </c>
      <c r="Z200" s="44" t="n">
        <v>1.12</v>
      </c>
      <c r="AA200" s="44" t="n">
        <v>1.09</v>
      </c>
      <c r="AB200" s="44" t="n">
        <v>1.09</v>
      </c>
      <c r="AC200" s="44" t="n">
        <v>1.09</v>
      </c>
      <c r="AD200" s="44" t="n">
        <v>1.09</v>
      </c>
      <c r="AE200" s="44" t="n">
        <v>1.09</v>
      </c>
      <c r="AF200" s="44" t="n">
        <v>1.09</v>
      </c>
      <c r="AG200" s="44" t="n">
        <v>1.09</v>
      </c>
      <c r="AH200" s="44" t="n">
        <v>1.09</v>
      </c>
      <c r="AI200" s="44" t="n">
        <v>1.09</v>
      </c>
      <c r="AK200" s="44" t="n">
        <v>1.28</v>
      </c>
      <c r="AL200" s="44" t="n">
        <v>1.22</v>
      </c>
      <c r="AM200" s="44" t="n">
        <v>1.27</v>
      </c>
      <c r="AN200" s="44" t="n">
        <v>1.21</v>
      </c>
      <c r="AO200" s="44" t="n">
        <v>1.12</v>
      </c>
      <c r="AP200" s="44" t="n">
        <v>1.09</v>
      </c>
      <c r="AQ200" s="44" t="n">
        <v>1.09</v>
      </c>
      <c r="AR200" s="44" t="n">
        <v>1.09</v>
      </c>
      <c r="AS200" s="44" t="n">
        <v>1.09</v>
      </c>
      <c r="AT200" s="44" t="n">
        <v>1.09</v>
      </c>
    </row>
    <row r="201">
      <c r="C201" s="17" t="inlineStr">
        <is>
          <t>Non-Performing Loans ($M)</t>
        </is>
      </c>
      <c r="G201" s="35" t="n">
        <v>5162</v>
      </c>
      <c r="H201" s="35" t="n">
        <v>4907</v>
      </c>
      <c r="I201" s="35" t="n">
        <v>4714</v>
      </c>
      <c r="J201" s="35" t="n">
        <v>4567</v>
      </c>
      <c r="K201" s="35" t="n">
        <v>4625</v>
      </c>
      <c r="L201" s="35" t="n">
        <v>4164</v>
      </c>
      <c r="M201" s="35" t="n">
        <v>3983</v>
      </c>
      <c r="N201" s="35" t="n">
        <v>3808</v>
      </c>
      <c r="O201" s="35" t="n">
        <v>3918</v>
      </c>
      <c r="P201" s="35" t="n">
        <v>4126</v>
      </c>
      <c r="Q201" s="35" t="n">
        <v>4833</v>
      </c>
      <c r="R201" s="35" t="n">
        <v>5485</v>
      </c>
      <c r="S201" s="35" t="n">
        <v>5883</v>
      </c>
      <c r="T201" s="35" t="n">
        <v>5473</v>
      </c>
      <c r="U201" s="35" t="n">
        <v>5629</v>
      </c>
      <c r="V201" s="35" t="n">
        <v>5975</v>
      </c>
      <c r="W201" s="35" t="n">
        <v>6083</v>
      </c>
      <c r="X201" s="35" t="n">
        <v>5981</v>
      </c>
      <c r="Y201" s="35" t="n">
        <v>5347</v>
      </c>
      <c r="Z201" s="35" t="n">
        <v>5804</v>
      </c>
      <c r="AA201" s="35" t="n">
        <v>5832</v>
      </c>
      <c r="AB201" s="35" t="n">
        <v>5832</v>
      </c>
      <c r="AC201" s="35" t="n">
        <v>5832</v>
      </c>
      <c r="AD201" s="35" t="n">
        <v>5832</v>
      </c>
      <c r="AE201" s="35" t="n">
        <v>5832</v>
      </c>
      <c r="AF201" s="35" t="n">
        <v>5832</v>
      </c>
      <c r="AG201" s="35" t="n">
        <v>5832</v>
      </c>
      <c r="AH201" s="35" t="n">
        <v>5832</v>
      </c>
      <c r="AI201" s="35" t="n">
        <v>5832</v>
      </c>
      <c r="AK201" s="35" t="n">
        <v>4567</v>
      </c>
      <c r="AL201" s="35" t="n">
        <v>3808</v>
      </c>
      <c r="AM201" s="35" t="n">
        <v>5485</v>
      </c>
      <c r="AN201" s="35" t="n">
        <v>5975</v>
      </c>
      <c r="AO201" s="35" t="n">
        <v>5804</v>
      </c>
      <c r="AP201" s="35" t="n">
        <v>5832</v>
      </c>
      <c r="AQ201" s="35" t="n">
        <v>5832</v>
      </c>
      <c r="AR201" s="35" t="n">
        <v>5832</v>
      </c>
      <c r="AS201" s="35" t="n">
        <v>5832</v>
      </c>
      <c r="AT201" s="35" t="n">
        <v>5832</v>
      </c>
    </row>
    <row r="202">
      <c r="C202" s="17" t="inlineStr">
        <is>
          <t>NPL Ratio (%)</t>
        </is>
      </c>
      <c r="G202" s="44" t="n">
        <v>0.58</v>
      </c>
      <c r="H202" s="44" t="n">
        <v>0.54</v>
      </c>
      <c r="I202" s="44" t="n">
        <v>0.51</v>
      </c>
      <c r="J202" s="44" t="n">
        <v>0.47</v>
      </c>
      <c r="K202" s="44" t="n">
        <v>0.47</v>
      </c>
      <c r="L202" s="44" t="n">
        <v>0.41</v>
      </c>
      <c r="M202" s="44" t="n">
        <v>0.39</v>
      </c>
      <c r="N202" s="44" t="n">
        <v>0.37</v>
      </c>
      <c r="O202" s="44" t="n">
        <v>0.38</v>
      </c>
      <c r="P202" s="44" t="n">
        <v>0.39</v>
      </c>
      <c r="Q202" s="44" t="n">
        <v>0.46</v>
      </c>
      <c r="R202" s="44" t="n">
        <v>0.52</v>
      </c>
      <c r="S202" s="44" t="n">
        <v>0.5600000000000001</v>
      </c>
      <c r="T202" s="44" t="n">
        <v>0.52</v>
      </c>
      <c r="U202" s="44" t="n">
        <v>0.53</v>
      </c>
      <c r="V202" s="44" t="n">
        <v>0.55</v>
      </c>
      <c r="W202" s="44" t="n">
        <v>0.55</v>
      </c>
      <c r="X202" s="44" t="n">
        <v>0.52</v>
      </c>
      <c r="Y202" s="44" t="n">
        <v>0.46</v>
      </c>
      <c r="Z202" s="44" t="n">
        <v>0.49</v>
      </c>
      <c r="AA202" s="44" t="n">
        <v>0.49</v>
      </c>
      <c r="AB202" s="44" t="n">
        <v>0.49</v>
      </c>
      <c r="AC202" s="44" t="n">
        <v>0.49</v>
      </c>
      <c r="AD202" s="44" t="n">
        <v>0.49</v>
      </c>
      <c r="AE202" s="44" t="n">
        <v>0.49</v>
      </c>
      <c r="AF202" s="44" t="n">
        <v>0.49</v>
      </c>
      <c r="AG202" s="44" t="n">
        <v>0.49</v>
      </c>
      <c r="AH202" s="44" t="n">
        <v>0.49</v>
      </c>
      <c r="AI202" s="44" t="n">
        <v>0.49</v>
      </c>
      <c r="AK202" s="44" t="n">
        <v>0.47</v>
      </c>
      <c r="AL202" s="44" t="n">
        <v>0.37</v>
      </c>
      <c r="AM202" s="44" t="n">
        <v>0.52</v>
      </c>
      <c r="AN202" s="44" t="n">
        <v>0.55</v>
      </c>
      <c r="AO202" s="44" t="n">
        <v>0.49</v>
      </c>
      <c r="AP202" s="44" t="n">
        <v>0.49</v>
      </c>
      <c r="AQ202" s="44" t="n">
        <v>0.49</v>
      </c>
      <c r="AR202" s="44" t="n">
        <v>0.49</v>
      </c>
      <c r="AS202" s="44" t="n">
        <v>0.49</v>
      </c>
      <c r="AT202" s="44" t="n">
        <v>0.49</v>
      </c>
    </row>
    <row r="203">
      <c r="C203" s="17" t="inlineStr">
        <is>
          <t>Avg Earning Assets ($M)</t>
        </is>
      </c>
      <c r="G203" s="35" t="n">
        <v>2481925</v>
      </c>
      <c r="H203" s="35" t="n">
        <v>2578668</v>
      </c>
      <c r="I203" s="35" t="n">
        <v>2654015</v>
      </c>
      <c r="J203" s="35" t="n">
        <v>2747769</v>
      </c>
      <c r="K203" s="35" t="n">
        <v>2779844</v>
      </c>
      <c r="L203" s="35" t="n">
        <v>2707090</v>
      </c>
      <c r="M203" s="35" t="n">
        <v>2670578</v>
      </c>
      <c r="N203" s="35" t="n">
        <v>2647712</v>
      </c>
      <c r="O203" s="35" t="n">
        <v>2671426</v>
      </c>
      <c r="P203" s="35" t="n">
        <v>2772943</v>
      </c>
      <c r="Q203" s="35" t="n">
        <v>2738699</v>
      </c>
      <c r="R203" s="35" t="n">
        <v>2829765</v>
      </c>
      <c r="S203" s="35" t="n">
        <v>2860583</v>
      </c>
      <c r="T203" s="35" t="n">
        <v>2887935</v>
      </c>
      <c r="U203" s="35" t="n">
        <v>2917697</v>
      </c>
      <c r="V203" s="35" t="n">
        <v>2928730</v>
      </c>
      <c r="W203" s="35" t="n">
        <v>2966843</v>
      </c>
      <c r="X203" s="35" t="n">
        <v>3050206</v>
      </c>
      <c r="Y203" s="35" t="n">
        <v>3040188</v>
      </c>
      <c r="Z203" s="35" t="n">
        <v>3038880</v>
      </c>
      <c r="AA203" s="35" t="n">
        <v>3099977</v>
      </c>
      <c r="AB203" s="35" t="n">
        <v>3130522.333673453</v>
      </c>
      <c r="AC203" s="35" t="n">
        <v>3161368.642937764</v>
      </c>
      <c r="AD203" s="35" t="n">
        <v>3192518.893427792</v>
      </c>
      <c r="AE203" s="35" t="n">
        <v>3223976.08</v>
      </c>
      <c r="AF203" s="35" t="n">
        <v>3255743.227020391</v>
      </c>
      <c r="AG203" s="35" t="n">
        <v>3287823.388655275</v>
      </c>
      <c r="AH203" s="35" t="n">
        <v>3320219.649164903</v>
      </c>
      <c r="AI203" s="35" t="n">
        <v>3352935.1232</v>
      </c>
      <c r="AK203" s="35" t="n">
        <v>2615594.25</v>
      </c>
      <c r="AL203" s="35" t="n">
        <v>2701306</v>
      </c>
      <c r="AM203" s="35" t="n">
        <v>2753208.25</v>
      </c>
      <c r="AN203" s="35" t="n">
        <v>2898736.25</v>
      </c>
      <c r="AO203" s="35" t="n">
        <v>3024029.25</v>
      </c>
      <c r="AP203" s="35" t="n">
        <v>3223976.08</v>
      </c>
      <c r="AQ203" s="35" t="n">
        <v>3352935.1232</v>
      </c>
      <c r="AR203" s="35" t="n">
        <v>3487052.528128</v>
      </c>
      <c r="AS203" s="35" t="n">
        <v>3626534.629253121</v>
      </c>
      <c r="AT203" s="35" t="n">
        <v>3771596.014423245</v>
      </c>
    </row>
    <row r="204">
      <c r="C204" s="17" t="inlineStr">
        <is>
          <t>Avg Loans ($M)</t>
        </is>
      </c>
      <c r="G204" s="35" t="n">
        <v>907723</v>
      </c>
      <c r="H204" s="35" t="n">
        <v>907900</v>
      </c>
      <c r="I204" s="35" t="n">
        <v>920509</v>
      </c>
      <c r="J204" s="35" t="n">
        <v>945062</v>
      </c>
      <c r="K204" s="35" t="n">
        <v>977793</v>
      </c>
      <c r="L204" s="35" t="n">
        <v>1014886</v>
      </c>
      <c r="M204" s="35" t="n">
        <v>1034334</v>
      </c>
      <c r="N204" s="35" t="n">
        <v>1039247</v>
      </c>
      <c r="O204" s="35" t="n">
        <v>1041352</v>
      </c>
      <c r="P204" s="35" t="n">
        <v>1046608</v>
      </c>
      <c r="Q204" s="35" t="n">
        <v>1046254</v>
      </c>
      <c r="R204" s="35" t="n">
        <v>1050705</v>
      </c>
      <c r="S204" s="35" t="n">
        <v>1047890</v>
      </c>
      <c r="T204" s="35" t="n">
        <v>1051472</v>
      </c>
      <c r="U204" s="35" t="n">
        <v>1059728</v>
      </c>
      <c r="V204" s="35" t="n">
        <v>1081009</v>
      </c>
      <c r="W204" s="35" t="n">
        <v>1093738</v>
      </c>
      <c r="X204" s="35" t="n">
        <v>1128453</v>
      </c>
      <c r="Y204" s="35" t="n">
        <v>1153035</v>
      </c>
      <c r="Z204" s="35" t="n">
        <v>1170895</v>
      </c>
      <c r="AA204" s="35" t="n">
        <v>1189528</v>
      </c>
      <c r="AB204" s="35" t="n">
        <v>1204126.166475906</v>
      </c>
      <c r="AC204" s="35" t="n">
        <v>1218903.485073039</v>
      </c>
      <c r="AD204" s="35" t="n">
        <v>1233862.154388228</v>
      </c>
      <c r="AE204" s="35" t="n">
        <v>1249004.4</v>
      </c>
      <c r="AF204" s="35" t="n">
        <v>1264332.474799702</v>
      </c>
      <c r="AG204" s="35" t="n">
        <v>1279848.659326691</v>
      </c>
      <c r="AH204" s="35" t="n">
        <v>1295555.26210764</v>
      </c>
      <c r="AI204" s="35" t="n">
        <v>1311454.62</v>
      </c>
      <c r="AK204" s="35" t="n">
        <v>920298.5</v>
      </c>
      <c r="AL204" s="35" t="n">
        <v>1016565</v>
      </c>
      <c r="AM204" s="35" t="n">
        <v>1046229.75</v>
      </c>
      <c r="AN204" s="35" t="n">
        <v>1060024.75</v>
      </c>
      <c r="AO204" s="35" t="n">
        <v>1136530.25</v>
      </c>
      <c r="AP204" s="35" t="n">
        <v>1249004.4</v>
      </c>
      <c r="AQ204" s="35" t="n">
        <v>1311454.62</v>
      </c>
      <c r="AR204" s="35" t="n">
        <v>1377027.351</v>
      </c>
      <c r="AS204" s="35" t="n">
        <v>1445878.71855</v>
      </c>
      <c r="AT204" s="35" t="n">
        <v>1518172.6544775</v>
      </c>
    </row>
    <row r="205">
      <c r="C205" s="17" t="inlineStr">
        <is>
          <t>Avg Deposits ($M)</t>
        </is>
      </c>
      <c r="G205" s="35" t="n">
        <v>1805747</v>
      </c>
      <c r="H205" s="35" t="n">
        <v>1888834</v>
      </c>
      <c r="I205" s="35" t="n">
        <v>1942705</v>
      </c>
      <c r="J205" s="35" t="n">
        <v>2017223</v>
      </c>
      <c r="K205" s="35" t="n">
        <v>2045811</v>
      </c>
      <c r="L205" s="35" t="n">
        <v>2012079</v>
      </c>
      <c r="M205" s="35" t="n">
        <v>1962775</v>
      </c>
      <c r="N205" s="35" t="n">
        <v>1925544</v>
      </c>
      <c r="O205" s="35" t="n">
        <v>1893649</v>
      </c>
      <c r="P205" s="35" t="n">
        <v>1875353</v>
      </c>
      <c r="Q205" s="35" t="n">
        <v>1876153</v>
      </c>
      <c r="R205" s="35" t="n">
        <v>1905011</v>
      </c>
      <c r="S205" s="35" t="n">
        <v>1907462</v>
      </c>
      <c r="T205" s="35" t="n">
        <v>1909925</v>
      </c>
      <c r="U205" s="35" t="n">
        <v>1920748</v>
      </c>
      <c r="V205" s="35" t="n">
        <v>1957950</v>
      </c>
      <c r="W205" s="35" t="n">
        <v>1958332</v>
      </c>
      <c r="X205" s="35" t="n">
        <v>1973761</v>
      </c>
      <c r="Y205" s="35" t="n">
        <v>1991434</v>
      </c>
      <c r="Z205" s="35" t="n">
        <v>2012523</v>
      </c>
      <c r="AA205" s="35" t="n">
        <v>2016929</v>
      </c>
      <c r="AB205" s="35" t="n">
        <v>2036802.621417405</v>
      </c>
      <c r="AC205" s="35" t="n">
        <v>2056872.065706237</v>
      </c>
      <c r="AD205" s="35" t="n">
        <v>2077139.262388857</v>
      </c>
      <c r="AE205" s="35" t="n">
        <v>2097606.16</v>
      </c>
      <c r="AF205" s="35" t="n">
        <v>2118274.726274102</v>
      </c>
      <c r="AG205" s="35" t="n">
        <v>2139146.948334486</v>
      </c>
      <c r="AH205" s="35" t="n">
        <v>2160224.832884411</v>
      </c>
      <c r="AI205" s="35" t="n">
        <v>2181510.4064</v>
      </c>
      <c r="AK205" s="35" t="n">
        <v>1913627.25</v>
      </c>
      <c r="AL205" s="35" t="n">
        <v>1986552.25</v>
      </c>
      <c r="AM205" s="35" t="n">
        <v>1887541.5</v>
      </c>
      <c r="AN205" s="35" t="n">
        <v>1924021.25</v>
      </c>
      <c r="AO205" s="35" t="n">
        <v>1984012.5</v>
      </c>
      <c r="AP205" s="35" t="n">
        <v>2097606.16</v>
      </c>
      <c r="AQ205" s="35" t="n">
        <v>2181510.4064</v>
      </c>
      <c r="AR205" s="35" t="n">
        <v>2268770.822656</v>
      </c>
      <c r="AS205" s="35" t="n">
        <v>2359521.655562241</v>
      </c>
      <c r="AT205" s="35" t="n">
        <v>2453902.52178473</v>
      </c>
    </row>
    <row r="206">
      <c r="C206" s="17" t="inlineStr">
        <is>
          <t>Avg Common Equity ($M)</t>
        </is>
      </c>
      <c r="G206" s="35" t="n">
        <v>249648</v>
      </c>
      <c r="H206" s="35" t="n">
        <v>250948</v>
      </c>
      <c r="I206" s="35" t="n">
        <v>252043</v>
      </c>
      <c r="J206" s="35" t="n">
        <v>246519</v>
      </c>
      <c r="K206" s="35" t="n">
        <v>242865</v>
      </c>
      <c r="L206" s="35" t="n">
        <v>239523</v>
      </c>
      <c r="M206" s="35" t="n">
        <v>241883</v>
      </c>
      <c r="N206" s="35" t="n">
        <v>243647</v>
      </c>
      <c r="O206" s="35" t="n">
        <v>248855</v>
      </c>
      <c r="P206" s="35" t="n">
        <v>254028</v>
      </c>
      <c r="Q206" s="35" t="n">
        <v>256578</v>
      </c>
      <c r="R206" s="35" t="n">
        <v>260221</v>
      </c>
      <c r="S206" s="35" t="n">
        <v>264114</v>
      </c>
      <c r="T206" s="35" t="n">
        <v>265290</v>
      </c>
      <c r="U206" s="35" t="n">
        <v>269001</v>
      </c>
      <c r="V206" s="35" t="n">
        <v>271641</v>
      </c>
      <c r="W206" s="35" t="n">
        <v>271880</v>
      </c>
      <c r="X206" s="35" t="n">
        <v>272756</v>
      </c>
      <c r="Y206" s="35" t="n">
        <v>275149</v>
      </c>
      <c r="Z206" s="35" t="n">
        <v>277881</v>
      </c>
      <c r="AA206" s="35" t="n">
        <v>276753</v>
      </c>
      <c r="AB206" s="35" t="n">
        <v>279479.9598226467</v>
      </c>
      <c r="AC206" s="35" t="n">
        <v>282233.7894890688</v>
      </c>
      <c r="AD206" s="35" t="n">
        <v>285014.7537587607</v>
      </c>
      <c r="AE206" s="35" t="n">
        <v>287823.12</v>
      </c>
      <c r="AF206" s="35" t="n">
        <v>290659.1582155527</v>
      </c>
      <c r="AG206" s="35" t="n">
        <v>293523.1410686316</v>
      </c>
      <c r="AH206" s="35" t="n">
        <v>296415.3439091111</v>
      </c>
      <c r="AI206" s="35" t="n">
        <v>299336.0448</v>
      </c>
      <c r="AK206" s="35" t="n">
        <v>249787</v>
      </c>
      <c r="AL206" s="35" t="n">
        <v>241981</v>
      </c>
      <c r="AM206" s="35" t="n">
        <v>254956</v>
      </c>
      <c r="AN206" s="35" t="n">
        <v>267527</v>
      </c>
      <c r="AO206" s="35" t="n">
        <v>274435</v>
      </c>
      <c r="AP206" s="35" t="n">
        <v>287823.12</v>
      </c>
      <c r="AQ206" s="35" t="n">
        <v>299336.0448</v>
      </c>
      <c r="AR206" s="35" t="n">
        <v>311309.486592</v>
      </c>
      <c r="AS206" s="35" t="n">
        <v>323761.86605568</v>
      </c>
      <c r="AT206" s="35" t="n">
        <v>336712.3406979073</v>
      </c>
    </row>
    <row r="207">
      <c r="C207" s="17" t="inlineStr">
        <is>
          <t>Avg Tangible Common Equity ($M)</t>
        </is>
      </c>
      <c r="G207" s="35" t="n">
        <v>179471</v>
      </c>
      <c r="H207" s="35" t="n">
        <v>180628</v>
      </c>
      <c r="I207" s="35" t="n">
        <v>181750</v>
      </c>
      <c r="J207" s="35" t="n">
        <v>176244</v>
      </c>
      <c r="K207" s="35" t="n">
        <v>172626</v>
      </c>
      <c r="L207" s="35" t="n">
        <v>169300</v>
      </c>
      <c r="M207" s="35" t="n">
        <v>171674</v>
      </c>
      <c r="N207" s="35" t="n">
        <v>173451</v>
      </c>
      <c r="O207" s="35" t="n">
        <v>178664</v>
      </c>
      <c r="P207" s="35" t="n">
        <v>183852</v>
      </c>
      <c r="Q207" s="35" t="n">
        <v>186418</v>
      </c>
      <c r="R207" s="35" t="n">
        <v>190076</v>
      </c>
      <c r="S207" s="35" t="n">
        <v>193977</v>
      </c>
      <c r="T207" s="35" t="n">
        <v>195167</v>
      </c>
      <c r="U207" s="35" t="n">
        <v>198893</v>
      </c>
      <c r="V207" s="35" t="n">
        <v>201547</v>
      </c>
      <c r="W207" s="35" t="n">
        <v>201798</v>
      </c>
      <c r="X207" s="35" t="n">
        <v>202688</v>
      </c>
      <c r="Y207" s="35" t="n">
        <v>205094</v>
      </c>
      <c r="Z207" s="35" t="n">
        <v>207834</v>
      </c>
      <c r="AA207" s="35" t="n">
        <v>206723</v>
      </c>
      <c r="AB207" s="35" t="n">
        <v>208759.9257620225</v>
      </c>
      <c r="AC207" s="35" t="n">
        <v>210816.9221816883</v>
      </c>
      <c r="AD207" s="35" t="n">
        <v>212894.1870233467</v>
      </c>
      <c r="AE207" s="35" t="n">
        <v>214991.92</v>
      </c>
      <c r="AF207" s="35" t="n">
        <v>217110.3227925034</v>
      </c>
      <c r="AG207" s="35" t="n">
        <v>219249.5990689558</v>
      </c>
      <c r="AH207" s="35" t="n">
        <v>221409.9545042806</v>
      </c>
      <c r="AI207" s="35" t="n">
        <v>223591.5968</v>
      </c>
      <c r="AK207" s="35" t="n">
        <v>179521</v>
      </c>
      <c r="AL207" s="35" t="n">
        <v>171764</v>
      </c>
      <c r="AM207" s="35" t="n">
        <v>184788</v>
      </c>
      <c r="AN207" s="35" t="n">
        <v>197411</v>
      </c>
      <c r="AO207" s="35" t="n">
        <v>204372</v>
      </c>
      <c r="AP207" s="35" t="n">
        <v>214991.92</v>
      </c>
      <c r="AQ207" s="35" t="n">
        <v>223591.5968</v>
      </c>
      <c r="AR207" s="35" t="n">
        <v>232535.260672</v>
      </c>
      <c r="AS207" s="35" t="n">
        <v>241836.67109888</v>
      </c>
      <c r="AT207" s="35" t="n">
        <v>251510.1379428352</v>
      </c>
    </row>
    <row r="208">
      <c r="C208" s="17" t="inlineStr">
        <is>
          <t>Avg Total Assets ($M)</t>
        </is>
      </c>
      <c r="G208" s="35" t="n">
        <v>2879221</v>
      </c>
      <c r="H208" s="35" t="n">
        <v>3015113</v>
      </c>
      <c r="I208" s="35" t="n">
        <v>3076452</v>
      </c>
      <c r="J208" s="35" t="n">
        <v>3164118</v>
      </c>
      <c r="K208" s="35" t="n">
        <v>3207702</v>
      </c>
      <c r="L208" s="35" t="n">
        <v>3157855</v>
      </c>
      <c r="M208" s="35" t="n">
        <v>3105546</v>
      </c>
      <c r="N208" s="35" t="n">
        <v>3074289</v>
      </c>
      <c r="O208" s="35" t="n">
        <v>3096058</v>
      </c>
      <c r="P208" s="35" t="n">
        <v>3175358</v>
      </c>
      <c r="Q208" s="35" t="n">
        <v>3128466</v>
      </c>
      <c r="R208" s="35" t="n">
        <v>3213159</v>
      </c>
      <c r="S208" s="35" t="n">
        <v>3247159</v>
      </c>
      <c r="T208" s="35" t="n">
        <v>3274988</v>
      </c>
      <c r="U208" s="35" t="n">
        <v>3296171</v>
      </c>
      <c r="V208" s="35" t="n">
        <v>3318094</v>
      </c>
      <c r="W208" s="35" t="n">
        <v>3351423</v>
      </c>
      <c r="X208" s="35" t="n">
        <v>3432734</v>
      </c>
      <c r="Y208" s="35" t="n">
        <v>3435943</v>
      </c>
      <c r="Z208" s="35" t="n">
        <v>3427791</v>
      </c>
      <c r="AA208" s="35" t="n">
        <v>3512490</v>
      </c>
      <c r="AB208" s="35" t="n">
        <v>3538542.390448569</v>
      </c>
      <c r="AC208" s="35" t="n">
        <v>3564788.013347077</v>
      </c>
      <c r="AD208" s="35" t="n">
        <v>3591228.301914474</v>
      </c>
      <c r="AE208" s="35" t="n">
        <v>3617864.7</v>
      </c>
      <c r="AF208" s="35" t="n">
        <v>3644698.662162027</v>
      </c>
      <c r="AG208" s="35" t="n">
        <v>3671731.65374749</v>
      </c>
      <c r="AH208" s="35" t="n">
        <v>3698965.150971909</v>
      </c>
      <c r="AI208" s="35" t="n">
        <v>3726400.641</v>
      </c>
      <c r="AK208" s="35" t="n">
        <v>3033726</v>
      </c>
      <c r="AL208" s="35" t="n">
        <v>3136348</v>
      </c>
      <c r="AM208" s="35" t="n">
        <v>3153260.25</v>
      </c>
      <c r="AN208" s="35" t="n">
        <v>3284103</v>
      </c>
      <c r="AO208" s="35" t="n">
        <v>3411972.75</v>
      </c>
      <c r="AP208" s="35" t="n">
        <v>3617864.7</v>
      </c>
      <c r="AQ208" s="35" t="n">
        <v>3726400.641</v>
      </c>
      <c r="AR208" s="35" t="n">
        <v>3838192.66023</v>
      </c>
      <c r="AS208" s="35" t="n">
        <v>3953338.4400369</v>
      </c>
      <c r="AT208" s="35" t="n">
        <v>4071938.593238007</v>
      </c>
    </row>
    <row r="209">
      <c r="C209" s="17" t="inlineStr">
        <is>
          <t>Headcount (FTE, period-end)</t>
        </is>
      </c>
      <c r="G209" s="27" t="n">
        <v>212201</v>
      </c>
      <c r="H209" s="27" t="n">
        <v>211608</v>
      </c>
      <c r="I209" s="27" t="n">
        <v>209407</v>
      </c>
      <c r="J209" s="27" t="n">
        <v>208248</v>
      </c>
      <c r="K209" s="27" t="n">
        <v>208139</v>
      </c>
      <c r="L209" s="27" t="n">
        <v>209824</v>
      </c>
      <c r="M209" s="27" t="n">
        <v>213270</v>
      </c>
      <c r="N209" s="27" t="n">
        <v>216823</v>
      </c>
      <c r="O209" s="27" t="n">
        <v>217059</v>
      </c>
      <c r="P209" s="27" t="n">
        <v>215546</v>
      </c>
      <c r="Q209" s="27" t="n">
        <v>212752</v>
      </c>
      <c r="R209" s="27" t="n">
        <v>212985</v>
      </c>
      <c r="S209" s="27" t="n">
        <v>212335</v>
      </c>
      <c r="T209" s="27" t="n">
        <v>212318</v>
      </c>
      <c r="U209" s="27" t="n">
        <v>213491</v>
      </c>
      <c r="V209" s="27" t="n">
        <v>213193</v>
      </c>
      <c r="W209" s="27" t="n">
        <v>212732</v>
      </c>
      <c r="X209" s="27" t="n">
        <v>213388</v>
      </c>
      <c r="Y209" s="27" t="n">
        <v>213384</v>
      </c>
      <c r="Z209" s="27" t="n">
        <v>213207</v>
      </c>
      <c r="AA209" s="27" t="n"/>
      <c r="AB209" s="27" t="n">
        <v>213000</v>
      </c>
      <c r="AC209" s="27" t="n">
        <v>213000</v>
      </c>
      <c r="AD209" s="27" t="n">
        <v>213000</v>
      </c>
      <c r="AE209" s="27" t="n">
        <v>213000</v>
      </c>
      <c r="AF209" s="27" t="n">
        <v>213000</v>
      </c>
      <c r="AG209" s="27" t="n">
        <v>213000</v>
      </c>
      <c r="AH209" s="27" t="n">
        <v>213000</v>
      </c>
      <c r="AI209" s="27" t="n">
        <v>213000</v>
      </c>
      <c r="AK209" s="27" t="n">
        <v>208248</v>
      </c>
      <c r="AL209" s="27" t="n">
        <v>216823</v>
      </c>
      <c r="AM209" s="27" t="n">
        <v>212985</v>
      </c>
      <c r="AN209" s="27" t="n">
        <v>213193</v>
      </c>
      <c r="AO209" s="27" t="n">
        <v>213207</v>
      </c>
      <c r="AP209" s="27" t="n">
        <v>213000</v>
      </c>
      <c r="AQ209" s="27" t="n">
        <v>213500</v>
      </c>
      <c r="AR209" s="27" t="n">
        <v>214000</v>
      </c>
      <c r="AS209" s="27" t="n">
        <v>214500</v>
      </c>
      <c r="AT209" s="27" t="n">
        <v>215000</v>
      </c>
    </row>
    <row r="210">
      <c r="C210" s="17" t="inlineStr">
        <is>
          <t>Loan-to-Deposit Ratio (calc, %)</t>
        </is>
      </c>
      <c r="G210" s="45">
        <f>IFERROR(G204/G205*100,"")</f>
        <v/>
      </c>
      <c r="H210" s="45">
        <f>IFERROR(H204/H205*100,"")</f>
        <v/>
      </c>
      <c r="I210" s="45">
        <f>IFERROR(I204/I205*100,"")</f>
        <v/>
      </c>
      <c r="J210" s="45">
        <f>IFERROR(J204/J205*100,"")</f>
        <v/>
      </c>
      <c r="K210" s="45">
        <f>IFERROR(K204/K205*100,"")</f>
        <v/>
      </c>
      <c r="L210" s="45">
        <f>IFERROR(L204/L205*100,"")</f>
        <v/>
      </c>
      <c r="M210" s="45">
        <f>IFERROR(M204/M205*100,"")</f>
        <v/>
      </c>
      <c r="N210" s="45">
        <f>IFERROR(N204/N205*100,"")</f>
        <v/>
      </c>
      <c r="O210" s="45">
        <f>IFERROR(O204/O205*100,"")</f>
        <v/>
      </c>
      <c r="P210" s="45">
        <f>IFERROR(P204/P205*100,"")</f>
        <v/>
      </c>
      <c r="Q210" s="45">
        <f>IFERROR(Q204/Q205*100,"")</f>
        <v/>
      </c>
      <c r="R210" s="45">
        <f>IFERROR(R204/R205*100,"")</f>
        <v/>
      </c>
      <c r="S210" s="45">
        <f>IFERROR(S204/S205*100,"")</f>
        <v/>
      </c>
      <c r="T210" s="45">
        <f>IFERROR(T204/T205*100,"")</f>
        <v/>
      </c>
      <c r="U210" s="45">
        <f>IFERROR(U204/U205*100,"")</f>
        <v/>
      </c>
      <c r="V210" s="45">
        <f>IFERROR(V204/V205*100,"")</f>
        <v/>
      </c>
      <c r="W210" s="45">
        <f>IFERROR(W204/W205*100,"")</f>
        <v/>
      </c>
      <c r="X210" s="45">
        <f>IFERROR(X204/X205*100,"")</f>
        <v/>
      </c>
      <c r="Y210" s="45">
        <f>IFERROR(Y204/Y205*100,"")</f>
        <v/>
      </c>
      <c r="Z210" s="45">
        <f>IFERROR(Z204/Z205*100,"")</f>
        <v/>
      </c>
      <c r="AA210" s="45">
        <f>IFERROR(AA204/AA205*100,"")</f>
        <v/>
      </c>
      <c r="AB210" s="46">
        <f>IFERROR(AB204/AB205*100,"")</f>
        <v/>
      </c>
      <c r="AC210" s="46">
        <f>IFERROR(AC204/AC205*100,"")</f>
        <v/>
      </c>
      <c r="AD210" s="46">
        <f>IFERROR(AD204/AD205*100,"")</f>
        <v/>
      </c>
      <c r="AE210" s="46">
        <f>IFERROR(AE204/AE205*100,"")</f>
        <v/>
      </c>
      <c r="AF210" s="46">
        <f>IFERROR(AF204/AF205*100,"")</f>
        <v/>
      </c>
      <c r="AG210" s="46">
        <f>IFERROR(AG204/AG205*100,"")</f>
        <v/>
      </c>
      <c r="AH210" s="46">
        <f>IFERROR(AH204/AH205*100,"")</f>
        <v/>
      </c>
      <c r="AI210" s="46">
        <f>IFERROR(AI204/AI205*100,"")</f>
        <v/>
      </c>
      <c r="AK210" s="45">
        <f>IFERROR(AK204/AK205*100,"")</f>
        <v/>
      </c>
      <c r="AL210" s="45">
        <f>IFERROR(AL204/AL205*100,"")</f>
        <v/>
      </c>
      <c r="AM210" s="45">
        <f>IFERROR(AM204/AM205*100,"")</f>
        <v/>
      </c>
      <c r="AN210" s="45">
        <f>IFERROR(AN204/AN205*100,"")</f>
        <v/>
      </c>
      <c r="AO210" s="45">
        <f>IFERROR(AO204/AO205*100,"")</f>
        <v/>
      </c>
      <c r="AP210" s="46">
        <f>IFERROR(AP204/AP205*100,"")</f>
        <v/>
      </c>
      <c r="AQ210" s="46">
        <f>IFERROR(AQ204/AQ205*100,"")</f>
        <v/>
      </c>
      <c r="AR210" s="46">
        <f>IFERROR(AR204/AR205*100,"")</f>
        <v/>
      </c>
      <c r="AS210" s="46">
        <f>IFERROR(AS204/AS205*100,"")</f>
        <v/>
      </c>
      <c r="AT210" s="46">
        <f>IFERROR(AT204/AT205*100,"")</f>
        <v/>
      </c>
    </row>
    <row r="212">
      <c r="B212" s="13" t="inlineStr">
        <is>
          <t>Segment Performance</t>
        </is>
      </c>
      <c r="C212" s="13" t="n"/>
      <c r="D212" s="13" t="n"/>
      <c r="E212" s="13" t="n"/>
      <c r="F212" s="13" t="n"/>
      <c r="G212" s="13" t="n"/>
      <c r="H212" s="13" t="n"/>
      <c r="I212" s="13" t="n"/>
      <c r="J212" s="13" t="n"/>
      <c r="K212" s="13" t="n"/>
      <c r="L212" s="13" t="n"/>
      <c r="M212" s="13" t="n"/>
      <c r="N212" s="13" t="n"/>
      <c r="O212" s="13" t="n"/>
      <c r="P212" s="13" t="n"/>
      <c r="Q212" s="13" t="n"/>
      <c r="R212" s="13" t="n"/>
      <c r="S212" s="13" t="n"/>
      <c r="T212" s="13" t="n"/>
      <c r="U212" s="13" t="n"/>
      <c r="V212" s="13" t="n"/>
      <c r="W212" s="13" t="n"/>
      <c r="X212" s="13" t="n"/>
      <c r="Y212" s="13" t="n"/>
      <c r="Z212" s="13" t="n"/>
      <c r="AA212" s="13" t="n"/>
      <c r="AB212" s="13" t="n"/>
      <c r="AC212" s="13" t="n"/>
      <c r="AD212" s="13" t="n"/>
      <c r="AE212" s="13" t="n"/>
      <c r="AF212" s="13" t="n"/>
      <c r="AG212" s="13" t="n"/>
      <c r="AH212" s="13" t="n"/>
      <c r="AI212" s="13" t="n"/>
      <c r="AK212" s="13" t="n"/>
      <c r="AL212" s="13" t="n"/>
      <c r="AM212" s="13" t="n"/>
      <c r="AN212" s="13" t="n"/>
      <c r="AO212" s="13" t="n"/>
      <c r="AP212" s="13" t="n"/>
      <c r="AQ212" s="13" t="n"/>
      <c r="AR212" s="13" t="n"/>
      <c r="AS212" s="13" t="n"/>
      <c r="AT212" s="13" t="n"/>
    </row>
    <row r="214">
      <c r="B214" s="2" t="inlineStr">
        <is>
          <t>Consumer Banking</t>
        </is>
      </c>
    </row>
    <row r="215">
      <c r="C215" s="15" t="inlineStr">
        <is>
          <t>Consumer Total Revenue</t>
        </is>
      </c>
      <c r="G215" s="35" t="n">
        <v>8069</v>
      </c>
      <c r="H215" s="35" t="n">
        <v>8186</v>
      </c>
      <c r="I215" s="35" t="n">
        <v>8838</v>
      </c>
      <c r="J215" s="35" t="n">
        <v>8912</v>
      </c>
      <c r="K215" s="35" t="n">
        <v>8813</v>
      </c>
      <c r="L215" s="35" t="n">
        <v>9136</v>
      </c>
      <c r="M215" s="35" t="n">
        <v>9904</v>
      </c>
      <c r="N215" s="35" t="n">
        <v>10782</v>
      </c>
      <c r="O215" s="35" t="n">
        <v>10706</v>
      </c>
      <c r="P215" s="35" t="n">
        <v>10524</v>
      </c>
      <c r="Q215" s="35" t="n">
        <v>10472</v>
      </c>
      <c r="R215" s="35" t="n">
        <v>10329</v>
      </c>
      <c r="S215" s="35" t="n">
        <v>10166</v>
      </c>
      <c r="T215" s="35" t="n">
        <v>10206</v>
      </c>
      <c r="U215" s="35" t="n">
        <v>10418</v>
      </c>
      <c r="V215" s="35" t="n">
        <v>10646</v>
      </c>
      <c r="W215" s="35" t="n">
        <v>10493</v>
      </c>
      <c r="X215" s="35" t="n">
        <v>10813</v>
      </c>
      <c r="Y215" s="35" t="n">
        <v>11166</v>
      </c>
      <c r="Z215" s="35" t="n">
        <v>11201</v>
      </c>
      <c r="AA215" s="35" t="n">
        <v>11049</v>
      </c>
      <c r="AB215" s="35" t="n">
        <v>11049</v>
      </c>
      <c r="AC215" s="35" t="n">
        <v>11049</v>
      </c>
      <c r="AD215" s="35" t="n">
        <v>11049</v>
      </c>
      <c r="AE215" s="35" t="n">
        <v>11049</v>
      </c>
      <c r="AF215" s="35" t="n">
        <v>11049</v>
      </c>
      <c r="AG215" s="35" t="n">
        <v>11049</v>
      </c>
      <c r="AH215" s="35" t="n">
        <v>11049</v>
      </c>
      <c r="AI215" s="35" t="n">
        <v>11049</v>
      </c>
      <c r="AK215" s="35" t="n">
        <v>34005</v>
      </c>
      <c r="AL215" s="35" t="n">
        <v>38635</v>
      </c>
      <c r="AM215" s="35" t="n">
        <v>42031</v>
      </c>
      <c r="AN215" s="35" t="n">
        <v>41436</v>
      </c>
      <c r="AO215" s="35" t="n">
        <v>43673</v>
      </c>
      <c r="AP215" s="36">
        <f>AA215+AB215+AC215+AD215</f>
        <v/>
      </c>
      <c r="AQ215" s="36">
        <f>AE215+AF215+AG215+AH215</f>
        <v/>
      </c>
      <c r="AR215" s="36">
        <f>AQ215*(1+0.0)</f>
        <v/>
      </c>
      <c r="AS215" s="36">
        <f>AR215*(1+0.0)</f>
        <v/>
      </c>
      <c r="AT215" s="36">
        <f>AS215*(1+0.0)</f>
        <v/>
      </c>
    </row>
    <row r="216">
      <c r="C216" s="15" t="inlineStr">
        <is>
          <t>Consumer Provision</t>
        </is>
      </c>
      <c r="G216" s="35" t="n">
        <v>617</v>
      </c>
      <c r="H216" s="35" t="n">
        <v>697</v>
      </c>
      <c r="I216" s="35" t="n">
        <v>-247</v>
      </c>
      <c r="J216" s="35" t="n">
        <v>-32</v>
      </c>
      <c r="K216" s="35" t="n">
        <v>52</v>
      </c>
      <c r="L216" s="35" t="n">
        <v>-350</v>
      </c>
      <c r="M216" s="35" t="n">
        <v>-738</v>
      </c>
      <c r="N216" s="35" t="n">
        <v>-944</v>
      </c>
      <c r="O216" s="35" t="n">
        <v>-1089</v>
      </c>
      <c r="P216" s="35" t="n">
        <v>-1267</v>
      </c>
      <c r="Q216" s="35" t="n">
        <v>-1397</v>
      </c>
      <c r="R216" s="35" t="n">
        <v>-1405</v>
      </c>
      <c r="S216" s="35" t="n">
        <v>-1150</v>
      </c>
      <c r="T216" s="35" t="n">
        <v>-1281</v>
      </c>
      <c r="U216" s="35" t="n">
        <v>-1302</v>
      </c>
      <c r="V216" s="35" t="n">
        <v>-1254</v>
      </c>
      <c r="W216" s="35" t="n">
        <v>-1292</v>
      </c>
      <c r="X216" s="35" t="n">
        <v>-1282</v>
      </c>
      <c r="Y216" s="35" t="n">
        <v>-1009</v>
      </c>
      <c r="Z216" s="35" t="n">
        <v>-1066</v>
      </c>
      <c r="AA216" s="35" t="n">
        <v>-1132</v>
      </c>
      <c r="AB216" s="35" t="n">
        <v>-1132</v>
      </c>
      <c r="AC216" s="35" t="n">
        <v>-1132</v>
      </c>
      <c r="AD216" s="35" t="n">
        <v>-1132</v>
      </c>
      <c r="AE216" s="35" t="n">
        <v>-1132</v>
      </c>
      <c r="AF216" s="35" t="n">
        <v>-1132</v>
      </c>
      <c r="AG216" s="35" t="n">
        <v>-1132</v>
      </c>
      <c r="AH216" s="35" t="n">
        <v>-1132</v>
      </c>
      <c r="AI216" s="35" t="n">
        <v>-1132</v>
      </c>
      <c r="AK216" s="35" t="n">
        <v>1035</v>
      </c>
      <c r="AL216" s="35" t="n">
        <v>-1980</v>
      </c>
      <c r="AM216" s="35" t="n">
        <v>-5158</v>
      </c>
      <c r="AN216" s="35" t="n">
        <v>-4987</v>
      </c>
      <c r="AO216" s="35" t="n">
        <v>-4649</v>
      </c>
      <c r="AP216" s="36">
        <f>AA216+AB216+AC216+AD216</f>
        <v/>
      </c>
      <c r="AQ216" s="36">
        <f>AE216+AF216+AG216+AH216</f>
        <v/>
      </c>
      <c r="AR216" s="36">
        <f>AQ216*(1+0.0)</f>
        <v/>
      </c>
      <c r="AS216" s="36">
        <f>AR216*(1+0.0)</f>
        <v/>
      </c>
      <c r="AT216" s="36">
        <f>AS216*(1+0.0)</f>
        <v/>
      </c>
    </row>
    <row r="217">
      <c r="C217" s="15" t="inlineStr">
        <is>
          <t>Consumer Non-Interest Expense</t>
        </is>
      </c>
      <c r="G217" s="35" t="n">
        <v>-5131</v>
      </c>
      <c r="H217" s="35" t="n">
        <v>-4859</v>
      </c>
      <c r="I217" s="35" t="n">
        <v>-4558</v>
      </c>
      <c r="J217" s="35" t="n">
        <v>-4742</v>
      </c>
      <c r="K217" s="35" t="n">
        <v>-4921</v>
      </c>
      <c r="L217" s="35" t="n">
        <v>-4959</v>
      </c>
      <c r="M217" s="35" t="n">
        <v>-5097</v>
      </c>
      <c r="N217" s="35" t="n">
        <v>-5100</v>
      </c>
      <c r="O217" s="35" t="n">
        <v>-5473</v>
      </c>
      <c r="P217" s="35" t="n">
        <v>-5453</v>
      </c>
      <c r="Q217" s="35" t="n">
        <v>-5256</v>
      </c>
      <c r="R217" s="35" t="n">
        <v>-5234</v>
      </c>
      <c r="S217" s="35" t="n">
        <v>-5475</v>
      </c>
      <c r="T217" s="35" t="n">
        <v>-5464</v>
      </c>
      <c r="U217" s="35" t="n">
        <v>-5534</v>
      </c>
      <c r="V217" s="35" t="n">
        <v>-5631</v>
      </c>
      <c r="W217" s="35" t="n">
        <v>-5826</v>
      </c>
      <c r="X217" s="35" t="n">
        <v>-5567</v>
      </c>
      <c r="Y217" s="35" t="n">
        <v>-5575</v>
      </c>
      <c r="Z217" s="35" t="n">
        <v>-5729</v>
      </c>
      <c r="AA217" s="35" t="n">
        <v>-5837</v>
      </c>
      <c r="AB217" s="35" t="n">
        <v>-5837</v>
      </c>
      <c r="AC217" s="35" t="n">
        <v>-5837</v>
      </c>
      <c r="AD217" s="35" t="n">
        <v>-5837</v>
      </c>
      <c r="AE217" s="35" t="n">
        <v>-5837</v>
      </c>
      <c r="AF217" s="35" t="n">
        <v>-5837</v>
      </c>
      <c r="AG217" s="35" t="n">
        <v>-5837</v>
      </c>
      <c r="AH217" s="35" t="n">
        <v>-5837</v>
      </c>
      <c r="AI217" s="35" t="n">
        <v>-5837</v>
      </c>
      <c r="AK217" s="35" t="n">
        <v>-19290</v>
      </c>
      <c r="AL217" s="35" t="n">
        <v>-20077</v>
      </c>
      <c r="AM217" s="35" t="n">
        <v>-21416</v>
      </c>
      <c r="AN217" s="35" t="n">
        <v>-22104</v>
      </c>
      <c r="AO217" s="35" t="n">
        <v>-22697</v>
      </c>
      <c r="AP217" s="36">
        <f>AA217+AB217+AC217+AD217</f>
        <v/>
      </c>
      <c r="AQ217" s="36">
        <f>AE217+AF217+AG217+AH217</f>
        <v/>
      </c>
      <c r="AR217" s="36">
        <f>AQ217*(1+0.0)</f>
        <v/>
      </c>
      <c r="AS217" s="36">
        <f>AR217*(1+0.0)</f>
        <v/>
      </c>
      <c r="AT217" s="36">
        <f>AS217*(1+0.0)</f>
        <v/>
      </c>
    </row>
    <row r="218">
      <c r="C218" s="15" t="inlineStr">
        <is>
          <t>Consumer Net Income</t>
        </is>
      </c>
      <c r="G218" s="35" t="n">
        <v>2684</v>
      </c>
      <c r="H218" s="35" t="n">
        <v>3038</v>
      </c>
      <c r="I218" s="35" t="n">
        <v>3045</v>
      </c>
      <c r="J218" s="35" t="n">
        <v>3124</v>
      </c>
      <c r="K218" s="35" t="n">
        <v>2978</v>
      </c>
      <c r="L218" s="35" t="n">
        <v>2889</v>
      </c>
      <c r="M218" s="35" t="n">
        <v>3072</v>
      </c>
      <c r="N218" s="35" t="n">
        <v>3577</v>
      </c>
      <c r="O218" s="35" t="n">
        <v>3108</v>
      </c>
      <c r="P218" s="35" t="n">
        <v>2853</v>
      </c>
      <c r="Q218" s="35" t="n">
        <v>2864</v>
      </c>
      <c r="R218" s="35" t="n">
        <v>2768</v>
      </c>
      <c r="S218" s="35" t="n">
        <v>2656</v>
      </c>
      <c r="T218" s="35" t="n">
        <v>2595</v>
      </c>
      <c r="U218" s="35" t="n">
        <v>2687</v>
      </c>
      <c r="V218" s="35" t="n">
        <v>2821</v>
      </c>
      <c r="W218" s="35" t="n">
        <v>2531</v>
      </c>
      <c r="X218" s="35" t="n">
        <v>2973</v>
      </c>
      <c r="Y218" s="35" t="n">
        <v>3437</v>
      </c>
      <c r="Z218" s="35" t="n">
        <v>3304</v>
      </c>
      <c r="AA218" s="35" t="n">
        <v>3060</v>
      </c>
      <c r="AB218" s="36">
        <f>AB42*0.40135697662984693</f>
        <v/>
      </c>
      <c r="AC218" s="36">
        <f>AC42*0.40135697662984693</f>
        <v/>
      </c>
      <c r="AD218" s="36">
        <f>AD42*0.40135697662984693</f>
        <v/>
      </c>
      <c r="AE218" s="36">
        <f>AE42*0.40135697662984693</f>
        <v/>
      </c>
      <c r="AF218" s="36">
        <f>AF42*0.40135697662984693</f>
        <v/>
      </c>
      <c r="AG218" s="36">
        <f>AG42*0.40135697662984693</f>
        <v/>
      </c>
      <c r="AH218" s="36">
        <f>AH42*0.40135697662984693</f>
        <v/>
      </c>
      <c r="AI218" s="36">
        <f>AI42*0.40135697662984693</f>
        <v/>
      </c>
      <c r="AK218" s="35" t="n">
        <v>11891</v>
      </c>
      <c r="AL218" s="35" t="n">
        <v>12516</v>
      </c>
      <c r="AM218" s="35" t="n">
        <v>11593</v>
      </c>
      <c r="AN218" s="35" t="n">
        <v>10759</v>
      </c>
      <c r="AO218" s="35" t="n">
        <v>12245</v>
      </c>
      <c r="AP218" s="36">
        <f>AA218+AB218+AC218+AD218</f>
        <v/>
      </c>
      <c r="AQ218" s="36">
        <f>AE218+AF218+AG218+AH218</f>
        <v/>
      </c>
      <c r="AR218" s="36">
        <f>AR42*0.40135697662984693</f>
        <v/>
      </c>
      <c r="AS218" s="36">
        <f>AS42*0.40135697662984693</f>
        <v/>
      </c>
      <c r="AT218" s="36">
        <f>AT42*0.40135697662984693</f>
        <v/>
      </c>
    </row>
    <row r="219">
      <c r="C219" s="15" t="inlineStr">
        <is>
          <t>Consumer Avg Loans</t>
        </is>
      </c>
      <c r="G219" s="35" t="n">
        <v>290891</v>
      </c>
      <c r="H219" s="35" t="n">
        <v>281767</v>
      </c>
      <c r="I219" s="35" t="n">
        <v>281380</v>
      </c>
      <c r="J219" s="35" t="n">
        <v>282332</v>
      </c>
      <c r="K219" s="35" t="n">
        <v>284068</v>
      </c>
      <c r="L219" s="35" t="n">
        <v>289595</v>
      </c>
      <c r="M219" s="35" t="n">
        <v>295231</v>
      </c>
      <c r="N219" s="35" t="n">
        <v>300360</v>
      </c>
      <c r="O219" s="35" t="n">
        <v>303772</v>
      </c>
      <c r="P219" s="35" t="n">
        <v>306662</v>
      </c>
      <c r="Q219" s="35" t="n">
        <v>310761</v>
      </c>
      <c r="R219" s="35" t="n">
        <v>313438</v>
      </c>
      <c r="S219" s="35" t="n">
        <v>313038</v>
      </c>
      <c r="T219" s="35" t="n">
        <v>312254</v>
      </c>
      <c r="U219" s="35" t="n">
        <v>313781</v>
      </c>
      <c r="V219" s="35" t="n">
        <v>316069</v>
      </c>
      <c r="W219" s="35" t="n">
        <v>315038</v>
      </c>
      <c r="X219" s="35" t="n">
        <v>319142</v>
      </c>
      <c r="Y219" s="35" t="n">
        <v>320297</v>
      </c>
      <c r="Z219" s="35" t="n">
        <v>322678</v>
      </c>
      <c r="AA219" s="35" t="n"/>
      <c r="AB219" s="35" t="n">
        <v>0</v>
      </c>
      <c r="AC219" s="35" t="n">
        <v>0</v>
      </c>
      <c r="AD219" s="35" t="n">
        <v>0</v>
      </c>
      <c r="AE219" s="35" t="n">
        <v>0</v>
      </c>
      <c r="AF219" s="35" t="n">
        <v>0</v>
      </c>
      <c r="AG219" s="35" t="n">
        <v>0</v>
      </c>
      <c r="AH219" s="35" t="n">
        <v>0</v>
      </c>
      <c r="AI219" s="35" t="n">
        <v>0</v>
      </c>
      <c r="AK219" s="35" t="n">
        <v>284061</v>
      </c>
      <c r="AL219" s="35" t="n">
        <v>292366</v>
      </c>
      <c r="AM219" s="35" t="n">
        <v>308690</v>
      </c>
      <c r="AN219" s="35" t="n">
        <v>313792</v>
      </c>
      <c r="AO219" s="35" t="n">
        <v>319312</v>
      </c>
      <c r="AP219" s="36">
        <f>AD219</f>
        <v/>
      </c>
      <c r="AQ219" s="36">
        <f>AH219</f>
        <v/>
      </c>
      <c r="AR219" s="36">
        <f>AQ219*(1+0.0)</f>
        <v/>
      </c>
      <c r="AS219" s="36">
        <f>AR219*(1+0.0)</f>
        <v/>
      </c>
      <c r="AT219" s="36">
        <f>AS219*(1+0.0)</f>
        <v/>
      </c>
    </row>
    <row r="220">
      <c r="C220" s="15" t="inlineStr">
        <is>
          <t>Consumer Avg Deposits</t>
        </is>
      </c>
      <c r="G220" s="35" t="n">
        <v>924137</v>
      </c>
      <c r="H220" s="35" t="n">
        <v>979072</v>
      </c>
      <c r="I220" s="35" t="n">
        <v>1000765</v>
      </c>
      <c r="J220" s="35" t="n">
        <v>1026810</v>
      </c>
      <c r="K220" s="35" t="n">
        <v>1056100</v>
      </c>
      <c r="L220" s="35" t="n">
        <v>1078020</v>
      </c>
      <c r="M220" s="35" t="n">
        <v>1069093</v>
      </c>
      <c r="N220" s="35" t="n">
        <v>1047058</v>
      </c>
      <c r="O220" s="35" t="n">
        <v>1026242</v>
      </c>
      <c r="P220" s="35" t="n">
        <v>1006337</v>
      </c>
      <c r="Q220" s="35" t="n">
        <v>980051</v>
      </c>
      <c r="R220" s="35" t="n">
        <v>959247</v>
      </c>
      <c r="S220" s="35" t="n">
        <v>952466</v>
      </c>
      <c r="T220" s="35" t="n">
        <v>949180</v>
      </c>
      <c r="U220" s="35" t="n">
        <v>938364</v>
      </c>
      <c r="V220" s="35" t="n">
        <v>942302</v>
      </c>
      <c r="W220" s="35" t="n">
        <v>947550</v>
      </c>
      <c r="X220" s="35" t="n">
        <v>951986</v>
      </c>
      <c r="Y220" s="35" t="n">
        <v>947414</v>
      </c>
      <c r="Z220" s="35" t="n">
        <v>945394</v>
      </c>
      <c r="AA220" s="35" t="n"/>
      <c r="AB220" s="35" t="n">
        <v>0</v>
      </c>
      <c r="AC220" s="35" t="n">
        <v>0</v>
      </c>
      <c r="AD220" s="35" t="n">
        <v>0</v>
      </c>
      <c r="AE220" s="35" t="n">
        <v>0</v>
      </c>
      <c r="AF220" s="35" t="n">
        <v>0</v>
      </c>
      <c r="AG220" s="35" t="n">
        <v>0</v>
      </c>
      <c r="AH220" s="35" t="n">
        <v>0</v>
      </c>
      <c r="AI220" s="35" t="n">
        <v>0</v>
      </c>
      <c r="AK220" s="35" t="n">
        <v>983027</v>
      </c>
      <c r="AL220" s="35" t="n">
        <v>1062561</v>
      </c>
      <c r="AM220" s="35" t="n">
        <v>992750</v>
      </c>
      <c r="AN220" s="35" t="n">
        <v>945549</v>
      </c>
      <c r="AO220" s="35" t="n">
        <v>948078</v>
      </c>
      <c r="AP220" s="36">
        <f>AD220</f>
        <v/>
      </c>
      <c r="AQ220" s="36">
        <f>AH220</f>
        <v/>
      </c>
      <c r="AR220" s="36">
        <f>AQ220*(1+0.0)</f>
        <v/>
      </c>
      <c r="AS220" s="36">
        <f>AR220*(1+0.0)</f>
        <v/>
      </c>
      <c r="AT220" s="36">
        <f>AS220*(1+0.0)</f>
        <v/>
      </c>
    </row>
    <row r="222">
      <c r="B222" s="2" t="inlineStr">
        <is>
          <t>Global Wealth &amp; Investment Management (GWIM)</t>
        </is>
      </c>
    </row>
    <row r="223">
      <c r="C223" s="15" t="inlineStr">
        <is>
          <t>GWIM Total Revenue</t>
        </is>
      </c>
      <c r="G223" s="35" t="n">
        <v>4971</v>
      </c>
      <c r="H223" s="35" t="n">
        <v>5065</v>
      </c>
      <c r="I223" s="35" t="n">
        <v>5310</v>
      </c>
      <c r="J223" s="35" t="n">
        <v>5402</v>
      </c>
      <c r="K223" s="35" t="n">
        <v>5476</v>
      </c>
      <c r="L223" s="35" t="n">
        <v>5433</v>
      </c>
      <c r="M223" s="35" t="n">
        <v>5429</v>
      </c>
      <c r="N223" s="35" t="n">
        <v>5410</v>
      </c>
      <c r="O223" s="35" t="n">
        <v>5315</v>
      </c>
      <c r="P223" s="35" t="n">
        <v>5242</v>
      </c>
      <c r="Q223" s="35" t="n">
        <v>5321</v>
      </c>
      <c r="R223" s="35" t="n">
        <v>5227</v>
      </c>
      <c r="S223" s="35" t="n">
        <v>5591</v>
      </c>
      <c r="T223" s="35" t="n">
        <v>5574</v>
      </c>
      <c r="U223" s="35" t="n">
        <v>5762</v>
      </c>
      <c r="V223" s="35" t="n">
        <v>6002</v>
      </c>
      <c r="W223" s="35" t="n">
        <v>6016</v>
      </c>
      <c r="X223" s="35" t="n">
        <v>5937</v>
      </c>
      <c r="Y223" s="35" t="n">
        <v>6312</v>
      </c>
      <c r="Z223" s="35" t="n">
        <v>6618</v>
      </c>
      <c r="AA223" s="35" t="n">
        <v>6712</v>
      </c>
      <c r="AB223" s="35" t="n">
        <v>6712</v>
      </c>
      <c r="AC223" s="35" t="n">
        <v>6712</v>
      </c>
      <c r="AD223" s="35" t="n">
        <v>6712</v>
      </c>
      <c r="AE223" s="35" t="n">
        <v>6712</v>
      </c>
      <c r="AF223" s="35" t="n">
        <v>6712</v>
      </c>
      <c r="AG223" s="35" t="n">
        <v>6712</v>
      </c>
      <c r="AH223" s="35" t="n">
        <v>6712</v>
      </c>
      <c r="AI223" s="35" t="n">
        <v>6712</v>
      </c>
      <c r="AK223" s="35" t="n">
        <v>20748</v>
      </c>
      <c r="AL223" s="35" t="n">
        <v>21748</v>
      </c>
      <c r="AM223" s="35" t="n">
        <v>21105</v>
      </c>
      <c r="AN223" s="35" t="n">
        <v>22929</v>
      </c>
      <c r="AO223" s="35" t="n">
        <v>24883</v>
      </c>
      <c r="AP223" s="36">
        <f>AA223+AB223+AC223+AD223</f>
        <v/>
      </c>
      <c r="AQ223" s="36">
        <f>AE223+AF223+AG223+AH223</f>
        <v/>
      </c>
      <c r="AR223" s="36">
        <f>AQ223*(1+0.0)</f>
        <v/>
      </c>
      <c r="AS223" s="36">
        <f>AR223*(1+0.0)</f>
        <v/>
      </c>
      <c r="AT223" s="36">
        <f>AS223*(1+0.0)</f>
        <v/>
      </c>
    </row>
    <row r="224">
      <c r="C224" s="15" t="inlineStr">
        <is>
          <t>GWIM Provision</t>
        </is>
      </c>
      <c r="G224" s="35" t="n">
        <v>65</v>
      </c>
      <c r="H224" s="35" t="n">
        <v>62</v>
      </c>
      <c r="I224" s="35" t="n">
        <v>58</v>
      </c>
      <c r="J224" s="35" t="n">
        <v>56</v>
      </c>
      <c r="K224" s="35" t="n">
        <v>41</v>
      </c>
      <c r="L224" s="35" t="n">
        <v>-33</v>
      </c>
      <c r="M224" s="35" t="n">
        <v>-37</v>
      </c>
      <c r="N224" s="35" t="n">
        <v>-37</v>
      </c>
      <c r="O224" s="35" t="n">
        <v>-25</v>
      </c>
      <c r="P224" s="35" t="n">
        <v>-13</v>
      </c>
      <c r="Q224" s="35" t="n">
        <v>6</v>
      </c>
      <c r="R224" s="35" t="n">
        <v>26</v>
      </c>
      <c r="S224" s="35" t="n">
        <v>13</v>
      </c>
      <c r="T224" s="35" t="n">
        <v>-7</v>
      </c>
      <c r="U224" s="35" t="n">
        <v>-7</v>
      </c>
      <c r="V224" s="35" t="n">
        <v>-3</v>
      </c>
      <c r="W224" s="35" t="n">
        <v>-14</v>
      </c>
      <c r="X224" s="35" t="n">
        <v>-20</v>
      </c>
      <c r="Y224" s="35" t="n">
        <v>-4</v>
      </c>
      <c r="Z224" s="35" t="n">
        <v>3</v>
      </c>
      <c r="AA224" s="35" t="n">
        <v>-2</v>
      </c>
      <c r="AB224" s="35" t="n">
        <v>-2</v>
      </c>
      <c r="AC224" s="35" t="n">
        <v>-2</v>
      </c>
      <c r="AD224" s="35" t="n">
        <v>-2</v>
      </c>
      <c r="AE224" s="35" t="n">
        <v>-2</v>
      </c>
      <c r="AF224" s="35" t="n">
        <v>-2</v>
      </c>
      <c r="AG224" s="35" t="n">
        <v>-2</v>
      </c>
      <c r="AH224" s="35" t="n">
        <v>-2</v>
      </c>
      <c r="AI224" s="35" t="n">
        <v>-2</v>
      </c>
      <c r="AK224" s="35" t="n">
        <v>241</v>
      </c>
      <c r="AL224" s="35" t="n">
        <v>-66</v>
      </c>
      <c r="AM224" s="35" t="n">
        <v>-6</v>
      </c>
      <c r="AN224" s="35" t="n">
        <v>-4</v>
      </c>
      <c r="AO224" s="35" t="n">
        <v>-35</v>
      </c>
      <c r="AP224" s="36">
        <f>AA224+AB224+AC224+AD224</f>
        <v/>
      </c>
      <c r="AQ224" s="36">
        <f>AE224+AF224+AG224+AH224</f>
        <v/>
      </c>
      <c r="AR224" s="36">
        <f>AQ224*(1+0.0)</f>
        <v/>
      </c>
      <c r="AS224" s="36">
        <f>AR224*(1+0.0)</f>
        <v/>
      </c>
      <c r="AT224" s="36">
        <f>AS224*(1+0.0)</f>
        <v/>
      </c>
    </row>
    <row r="225">
      <c r="C225" s="15" t="inlineStr">
        <is>
          <t>GWIM Non-Interest Expense</t>
        </is>
      </c>
      <c r="G225" s="35" t="n">
        <v>-3867</v>
      </c>
      <c r="H225" s="35" t="n">
        <v>-3813</v>
      </c>
      <c r="I225" s="35" t="n">
        <v>-3744</v>
      </c>
      <c r="J225" s="35" t="n">
        <v>-3834</v>
      </c>
      <c r="K225" s="35" t="n">
        <v>-4015</v>
      </c>
      <c r="L225" s="35" t="n">
        <v>-3875</v>
      </c>
      <c r="M225" s="35" t="n">
        <v>-3816</v>
      </c>
      <c r="N225" s="35" t="n">
        <v>-3784</v>
      </c>
      <c r="O225" s="35" t="n">
        <v>-4067</v>
      </c>
      <c r="P225" s="35" t="n">
        <v>-3925</v>
      </c>
      <c r="Q225" s="35" t="n">
        <v>-3950</v>
      </c>
      <c r="R225" s="35" t="n">
        <v>-3894</v>
      </c>
      <c r="S225" s="35" t="n">
        <v>-4264</v>
      </c>
      <c r="T225" s="35" t="n">
        <v>-4199</v>
      </c>
      <c r="U225" s="35" t="n">
        <v>-4340</v>
      </c>
      <c r="V225" s="35" t="n">
        <v>-4438</v>
      </c>
      <c r="W225" s="35" t="n">
        <v>-4659</v>
      </c>
      <c r="X225" s="35" t="n">
        <v>-4593</v>
      </c>
      <c r="Y225" s="35" t="n">
        <v>-4622</v>
      </c>
      <c r="Z225" s="35" t="n">
        <v>-4747</v>
      </c>
      <c r="AA225" s="35" t="n">
        <v>-4938</v>
      </c>
      <c r="AB225" s="35" t="n">
        <v>-4938</v>
      </c>
      <c r="AC225" s="35" t="n">
        <v>-4938</v>
      </c>
      <c r="AD225" s="35" t="n">
        <v>-4938</v>
      </c>
      <c r="AE225" s="35" t="n">
        <v>-4938</v>
      </c>
      <c r="AF225" s="35" t="n">
        <v>-4938</v>
      </c>
      <c r="AG225" s="35" t="n">
        <v>-4938</v>
      </c>
      <c r="AH225" s="35" t="n">
        <v>-4938</v>
      </c>
      <c r="AI225" s="35" t="n">
        <v>-4938</v>
      </c>
      <c r="AK225" s="35" t="n">
        <v>-15258</v>
      </c>
      <c r="AL225" s="35" t="n">
        <v>-15490</v>
      </c>
      <c r="AM225" s="35" t="n">
        <v>-15836</v>
      </c>
      <c r="AN225" s="35" t="n">
        <v>-17241</v>
      </c>
      <c r="AO225" s="35" t="n">
        <v>-18621</v>
      </c>
      <c r="AP225" s="36">
        <f>AA225+AB225+AC225+AD225</f>
        <v/>
      </c>
      <c r="AQ225" s="36">
        <f>AE225+AF225+AG225+AH225</f>
        <v/>
      </c>
      <c r="AR225" s="36">
        <f>AQ225*(1+0.0)</f>
        <v/>
      </c>
      <c r="AS225" s="36">
        <f>AR225*(1+0.0)</f>
        <v/>
      </c>
      <c r="AT225" s="36">
        <f>AS225*(1+0.0)</f>
        <v/>
      </c>
    </row>
    <row r="226">
      <c r="C226" s="15" t="inlineStr">
        <is>
          <t>GWIM Net Income</t>
        </is>
      </c>
      <c r="G226" s="35" t="n">
        <v>883</v>
      </c>
      <c r="H226" s="35" t="n">
        <v>992</v>
      </c>
      <c r="I226" s="35" t="n">
        <v>1226</v>
      </c>
      <c r="J226" s="35" t="n">
        <v>1226</v>
      </c>
      <c r="K226" s="35" t="n">
        <v>1134</v>
      </c>
      <c r="L226" s="35" t="n">
        <v>1151</v>
      </c>
      <c r="M226" s="35" t="n">
        <v>1190</v>
      </c>
      <c r="N226" s="35" t="n">
        <v>1200</v>
      </c>
      <c r="O226" s="35" t="n">
        <v>917</v>
      </c>
      <c r="P226" s="35" t="n">
        <v>978</v>
      </c>
      <c r="Q226" s="35" t="n">
        <v>1033</v>
      </c>
      <c r="R226" s="35" t="n">
        <v>1019</v>
      </c>
      <c r="S226" s="35" t="n">
        <v>1005</v>
      </c>
      <c r="T226" s="35" t="n">
        <v>1026</v>
      </c>
      <c r="U226" s="35" t="n">
        <v>1061</v>
      </c>
      <c r="V226" s="35" t="n">
        <v>1171</v>
      </c>
      <c r="W226" s="35" t="n">
        <v>1007</v>
      </c>
      <c r="X226" s="35" t="n">
        <v>993</v>
      </c>
      <c r="Y226" s="35" t="n">
        <v>1265</v>
      </c>
      <c r="Z226" s="35" t="n">
        <v>1405</v>
      </c>
      <c r="AA226" s="35" t="n">
        <v>1329</v>
      </c>
      <c r="AB226" s="36">
        <f>AB42*0.15306958602379625</f>
        <v/>
      </c>
      <c r="AC226" s="36">
        <f>AC42*0.15306958602379625</f>
        <v/>
      </c>
      <c r="AD226" s="36">
        <f>AD42*0.15306958602379625</f>
        <v/>
      </c>
      <c r="AE226" s="36">
        <f>AE42*0.15306958602379625</f>
        <v/>
      </c>
      <c r="AF226" s="36">
        <f>AF42*0.15306958602379625</f>
        <v/>
      </c>
      <c r="AG226" s="36">
        <f>AG42*0.15306958602379625</f>
        <v/>
      </c>
      <c r="AH226" s="36">
        <f>AH42*0.15306958602379625</f>
        <v/>
      </c>
      <c r="AI226" s="36">
        <f>AI42*0.15306958602379625</f>
        <v/>
      </c>
      <c r="AK226" s="35" t="n">
        <v>4327</v>
      </c>
      <c r="AL226" s="35" t="n">
        <v>4675</v>
      </c>
      <c r="AM226" s="35" t="n">
        <v>3947</v>
      </c>
      <c r="AN226" s="35" t="n">
        <v>4263</v>
      </c>
      <c r="AO226" s="35" t="n">
        <v>4670</v>
      </c>
      <c r="AP226" s="36">
        <f>AA226+AB226+AC226+AD226</f>
        <v/>
      </c>
      <c r="AQ226" s="36">
        <f>AE226+AF226+AG226+AH226</f>
        <v/>
      </c>
      <c r="AR226" s="36">
        <f>AR42*0.15306958602379625</f>
        <v/>
      </c>
      <c r="AS226" s="36">
        <f>AS42*0.15306958602379625</f>
        <v/>
      </c>
      <c r="AT226" s="36">
        <f>AT42*0.15306958602379625</f>
        <v/>
      </c>
    </row>
    <row r="227">
      <c r="C227" s="15" t="inlineStr">
        <is>
          <t>GWIM AUM ($M)</t>
        </is>
      </c>
      <c r="G227" s="35" t="n">
        <v>1467487</v>
      </c>
      <c r="H227" s="35" t="n">
        <v>1549069</v>
      </c>
      <c r="I227" s="35" t="n">
        <v>1578630</v>
      </c>
      <c r="J227" s="35" t="n">
        <v>1638782</v>
      </c>
      <c r="K227" s="35" t="n">
        <v>1571605</v>
      </c>
      <c r="L227" s="35" t="n">
        <v>1411344</v>
      </c>
      <c r="M227" s="35" t="n">
        <v>1329557</v>
      </c>
      <c r="N227" s="35" t="n">
        <v>1401474</v>
      </c>
      <c r="O227" s="35" t="n">
        <v>1467242</v>
      </c>
      <c r="P227" s="35" t="n">
        <v>1531042</v>
      </c>
      <c r="Q227" s="35" t="n">
        <v>1496601</v>
      </c>
      <c r="R227" s="35" t="n">
        <v>1617740</v>
      </c>
      <c r="S227" s="35" t="n">
        <v>1730005</v>
      </c>
      <c r="T227" s="35" t="n">
        <v>1758875</v>
      </c>
      <c r="U227" s="35" t="n">
        <v>1861124</v>
      </c>
      <c r="V227" s="35" t="n">
        <v>1882211</v>
      </c>
      <c r="W227" s="35" t="n">
        <v>1855657</v>
      </c>
      <c r="X227" s="35" t="n">
        <v>1986523</v>
      </c>
      <c r="Y227" s="35" t="n">
        <v>2109946</v>
      </c>
      <c r="Z227" s="35" t="n">
        <v>2177708</v>
      </c>
      <c r="AA227" s="35" t="n"/>
      <c r="AB227" s="35" t="n">
        <v>0</v>
      </c>
      <c r="AC227" s="35" t="n">
        <v>0</v>
      </c>
      <c r="AD227" s="35" t="n">
        <v>0</v>
      </c>
      <c r="AE227" s="35" t="n">
        <v>0</v>
      </c>
      <c r="AF227" s="35" t="n">
        <v>0</v>
      </c>
      <c r="AG227" s="35" t="n">
        <v>0</v>
      </c>
      <c r="AH227" s="35" t="n">
        <v>0</v>
      </c>
      <c r="AI227" s="35" t="n">
        <v>0</v>
      </c>
      <c r="AK227" s="35" t="n">
        <v>1638782</v>
      </c>
      <c r="AL227" s="35" t="n">
        <v>1401474</v>
      </c>
      <c r="AM227" s="35" t="n">
        <v>1617740</v>
      </c>
      <c r="AN227" s="35" t="n">
        <v>1882211</v>
      </c>
      <c r="AO227" s="35" t="n">
        <v>2177708</v>
      </c>
      <c r="AP227" s="36">
        <f>AD227</f>
        <v/>
      </c>
      <c r="AQ227" s="36">
        <f>AH227</f>
        <v/>
      </c>
      <c r="AR227" s="36">
        <f>AQ227*(1+0.0)</f>
        <v/>
      </c>
      <c r="AS227" s="36">
        <f>AR227*(1+0.0)</f>
        <v/>
      </c>
      <c r="AT227" s="36">
        <f>AS227*(1+0.0)</f>
        <v/>
      </c>
    </row>
    <row r="228">
      <c r="C228" s="15" t="inlineStr">
        <is>
          <t>GWIM Total Client Balances ($M)</t>
        </is>
      </c>
      <c r="G228" s="35" t="n">
        <v>3480339</v>
      </c>
      <c r="H228" s="35" t="n">
        <v>3652814</v>
      </c>
      <c r="I228" s="35" t="n">
        <v>3692833</v>
      </c>
      <c r="J228" s="35" t="n">
        <v>3840334</v>
      </c>
      <c r="K228" s="35" t="n">
        <v>3714152</v>
      </c>
      <c r="L228" s="35" t="n">
        <v>3367114</v>
      </c>
      <c r="M228" s="35" t="n">
        <v>3248756</v>
      </c>
      <c r="N228" s="35" t="n">
        <v>3386841</v>
      </c>
      <c r="O228" s="35" t="n">
        <v>3521606</v>
      </c>
      <c r="P228" s="35" t="n">
        <v>3635194</v>
      </c>
      <c r="Q228" s="35" t="n">
        <v>3550853</v>
      </c>
      <c r="R228" s="35" t="n">
        <v>3789374</v>
      </c>
      <c r="S228" s="35" t="n">
        <v>3973390</v>
      </c>
      <c r="T228" s="35" t="n">
        <v>4011885</v>
      </c>
      <c r="U228" s="35" t="n">
        <v>4193941</v>
      </c>
      <c r="V228" s="35" t="n">
        <v>4252106</v>
      </c>
      <c r="W228" s="35" t="n">
        <v>4157194</v>
      </c>
      <c r="X228" s="35" t="n">
        <v>4395231</v>
      </c>
      <c r="Y228" s="35" t="n">
        <v>4640799</v>
      </c>
      <c r="Z228" s="35" t="n">
        <v>4751394</v>
      </c>
      <c r="AA228" s="35" t="n"/>
      <c r="AB228" s="35" t="n">
        <v>0</v>
      </c>
      <c r="AC228" s="35" t="n">
        <v>0</v>
      </c>
      <c r="AD228" s="35" t="n">
        <v>0</v>
      </c>
      <c r="AE228" s="35" t="n">
        <v>0</v>
      </c>
      <c r="AF228" s="35" t="n">
        <v>0</v>
      </c>
      <c r="AG228" s="35" t="n">
        <v>0</v>
      </c>
      <c r="AH228" s="35" t="n">
        <v>0</v>
      </c>
      <c r="AI228" s="35" t="n">
        <v>0</v>
      </c>
      <c r="AK228" s="35" t="n">
        <v>3840334</v>
      </c>
      <c r="AL228" s="35" t="n">
        <v>3386841</v>
      </c>
      <c r="AM228" s="35" t="n">
        <v>3789374</v>
      </c>
      <c r="AN228" s="35" t="n">
        <v>4252106</v>
      </c>
      <c r="AO228" s="35" t="n">
        <v>4751394</v>
      </c>
      <c r="AP228" s="36">
        <f>AD228</f>
        <v/>
      </c>
      <c r="AQ228" s="36">
        <f>AH228</f>
        <v/>
      </c>
      <c r="AR228" s="36">
        <f>AQ228*(1+0.0)</f>
        <v/>
      </c>
      <c r="AS228" s="36">
        <f>AR228*(1+0.0)</f>
        <v/>
      </c>
      <c r="AT228" s="36">
        <f>AS228*(1+0.0)</f>
        <v/>
      </c>
    </row>
    <row r="230">
      <c r="B230" s="2" t="inlineStr">
        <is>
          <t>Global Banking</t>
        </is>
      </c>
    </row>
    <row r="231">
      <c r="C231" s="15" t="inlineStr">
        <is>
          <t>Global Banking Total Revenue</t>
        </is>
      </c>
      <c r="G231" s="35" t="n">
        <v>4633</v>
      </c>
      <c r="H231" s="35" t="n">
        <v>5090</v>
      </c>
      <c r="I231" s="35" t="n">
        <v>5245</v>
      </c>
      <c r="J231" s="35" t="n">
        <v>5907</v>
      </c>
      <c r="K231" s="35" t="n">
        <v>5194</v>
      </c>
      <c r="L231" s="35" t="n">
        <v>5006</v>
      </c>
      <c r="M231" s="35" t="n">
        <v>5591</v>
      </c>
      <c r="N231" s="35" t="n">
        <v>6438</v>
      </c>
      <c r="O231" s="35" t="n">
        <v>6203</v>
      </c>
      <c r="P231" s="35" t="n">
        <v>6462</v>
      </c>
      <c r="Q231" s="35" t="n">
        <v>6203</v>
      </c>
      <c r="R231" s="35" t="n">
        <v>5928</v>
      </c>
      <c r="S231" s="35" t="n">
        <v>5980</v>
      </c>
      <c r="T231" s="35" t="n">
        <v>6053</v>
      </c>
      <c r="U231" s="35" t="n">
        <v>5834</v>
      </c>
      <c r="V231" s="35" t="n">
        <v>6091</v>
      </c>
      <c r="W231" s="35" t="n">
        <v>5992</v>
      </c>
      <c r="X231" s="35" t="n">
        <v>5689</v>
      </c>
      <c r="Y231" s="35" t="n">
        <v>6189</v>
      </c>
      <c r="Z231" s="35" t="n">
        <v>6238</v>
      </c>
      <c r="AA231" s="35" t="n">
        <v>6287</v>
      </c>
      <c r="AB231" s="35" t="n">
        <v>6287</v>
      </c>
      <c r="AC231" s="35" t="n">
        <v>6287</v>
      </c>
      <c r="AD231" s="35" t="n">
        <v>6287</v>
      </c>
      <c r="AE231" s="35" t="n">
        <v>6287</v>
      </c>
      <c r="AF231" s="35" t="n">
        <v>6287</v>
      </c>
      <c r="AG231" s="35" t="n">
        <v>6287</v>
      </c>
      <c r="AH231" s="35" t="n">
        <v>6287</v>
      </c>
      <c r="AI231" s="35" t="n">
        <v>6287</v>
      </c>
      <c r="AK231" s="35" t="n">
        <v>20875</v>
      </c>
      <c r="AL231" s="35" t="n">
        <v>22229</v>
      </c>
      <c r="AM231" s="35" t="n">
        <v>24796</v>
      </c>
      <c r="AN231" s="35" t="n">
        <v>23958</v>
      </c>
      <c r="AO231" s="35" t="n">
        <v>24108</v>
      </c>
      <c r="AP231" s="36">
        <f>AA231+AB231+AC231+AD231</f>
        <v/>
      </c>
      <c r="AQ231" s="36">
        <f>AE231+AF231+AG231+AH231</f>
        <v/>
      </c>
      <c r="AR231" s="36">
        <f>AQ231*(1+0.0)</f>
        <v/>
      </c>
      <c r="AS231" s="36">
        <f>AR231*(1+0.0)</f>
        <v/>
      </c>
      <c r="AT231" s="36">
        <f>AS231*(1+0.0)</f>
        <v/>
      </c>
    </row>
    <row r="232">
      <c r="C232" s="15" t="inlineStr">
        <is>
          <t>Global Banking Provision</t>
        </is>
      </c>
      <c r="G232" s="35" t="n">
        <v>1126</v>
      </c>
      <c r="H232" s="35" t="n">
        <v>831</v>
      </c>
      <c r="I232" s="35" t="n">
        <v>781</v>
      </c>
      <c r="J232" s="35" t="n">
        <v>463</v>
      </c>
      <c r="K232" s="35" t="n">
        <v>-165</v>
      </c>
      <c r="L232" s="35" t="n">
        <v>-157</v>
      </c>
      <c r="M232" s="35" t="n">
        <v>-170</v>
      </c>
      <c r="N232" s="35" t="n">
        <v>-149</v>
      </c>
      <c r="O232" s="35" t="n">
        <v>237</v>
      </c>
      <c r="P232" s="35" t="n">
        <v>-9</v>
      </c>
      <c r="Q232" s="35" t="n">
        <v>119</v>
      </c>
      <c r="R232" s="35" t="n">
        <v>239</v>
      </c>
      <c r="S232" s="35" t="n">
        <v>-229</v>
      </c>
      <c r="T232" s="35" t="n">
        <v>-235</v>
      </c>
      <c r="U232" s="35" t="n">
        <v>-229</v>
      </c>
      <c r="V232" s="35" t="n">
        <v>-190</v>
      </c>
      <c r="W232" s="35" t="n">
        <v>-154</v>
      </c>
      <c r="X232" s="35" t="n">
        <v>-277</v>
      </c>
      <c r="Y232" s="35" t="n">
        <v>-269</v>
      </c>
      <c r="Z232" s="35" t="n">
        <v>-243</v>
      </c>
      <c r="AA232" s="35" t="n">
        <v>-185</v>
      </c>
      <c r="AB232" s="35" t="n">
        <v>-185</v>
      </c>
      <c r="AC232" s="35" t="n">
        <v>-185</v>
      </c>
      <c r="AD232" s="35" t="n">
        <v>-185</v>
      </c>
      <c r="AE232" s="35" t="n">
        <v>-185</v>
      </c>
      <c r="AF232" s="35" t="n">
        <v>-185</v>
      </c>
      <c r="AG232" s="35" t="n">
        <v>-185</v>
      </c>
      <c r="AH232" s="35" t="n">
        <v>-185</v>
      </c>
      <c r="AI232" s="35" t="n">
        <v>-185</v>
      </c>
      <c r="AK232" s="35" t="n">
        <v>3201</v>
      </c>
      <c r="AL232" s="35" t="n">
        <v>-641</v>
      </c>
      <c r="AM232" s="35" t="n">
        <v>586</v>
      </c>
      <c r="AN232" s="35" t="n">
        <v>-883</v>
      </c>
      <c r="AO232" s="35" t="n">
        <v>-943</v>
      </c>
      <c r="AP232" s="36">
        <f>AA232+AB232+AC232+AD232</f>
        <v/>
      </c>
      <c r="AQ232" s="36">
        <f>AE232+AF232+AG232+AH232</f>
        <v/>
      </c>
      <c r="AR232" s="36">
        <f>AQ232*(1+0.0)</f>
        <v/>
      </c>
      <c r="AS232" s="36">
        <f>AR232*(1+0.0)</f>
        <v/>
      </c>
      <c r="AT232" s="36">
        <f>AS232*(1+0.0)</f>
        <v/>
      </c>
    </row>
    <row r="233">
      <c r="C233" s="15" t="inlineStr">
        <is>
          <t>Global Banking Non-Interest Expense</t>
        </is>
      </c>
      <c r="G233" s="35" t="n">
        <v>-2782</v>
      </c>
      <c r="H233" s="35" t="n">
        <v>-2599</v>
      </c>
      <c r="I233" s="35" t="n">
        <v>-2534</v>
      </c>
      <c r="J233" s="35" t="n">
        <v>-2717</v>
      </c>
      <c r="K233" s="35" t="n">
        <v>-2683</v>
      </c>
      <c r="L233" s="35" t="n">
        <v>-2799</v>
      </c>
      <c r="M233" s="35" t="n">
        <v>-2651</v>
      </c>
      <c r="N233" s="35" t="n">
        <v>-2833</v>
      </c>
      <c r="O233" s="35" t="n">
        <v>-2940</v>
      </c>
      <c r="P233" s="35" t="n">
        <v>-2819</v>
      </c>
      <c r="Q233" s="35" t="n">
        <v>-2804</v>
      </c>
      <c r="R233" s="35" t="n">
        <v>-2781</v>
      </c>
      <c r="S233" s="35" t="n">
        <v>-3012</v>
      </c>
      <c r="T233" s="35" t="n">
        <v>-2899</v>
      </c>
      <c r="U233" s="35" t="n">
        <v>-2991</v>
      </c>
      <c r="V233" s="35" t="n">
        <v>-2951</v>
      </c>
      <c r="W233" s="35" t="n">
        <v>-3184</v>
      </c>
      <c r="X233" s="35" t="n">
        <v>-3070</v>
      </c>
      <c r="Y233" s="35" t="n">
        <v>-3044</v>
      </c>
      <c r="Z233" s="35" t="n">
        <v>-3118</v>
      </c>
      <c r="AA233" s="35" t="n">
        <v>-3223</v>
      </c>
      <c r="AB233" s="35" t="n">
        <v>-3223</v>
      </c>
      <c r="AC233" s="35" t="n">
        <v>-3223</v>
      </c>
      <c r="AD233" s="35" t="n">
        <v>-3223</v>
      </c>
      <c r="AE233" s="35" t="n">
        <v>-3223</v>
      </c>
      <c r="AF233" s="35" t="n">
        <v>-3223</v>
      </c>
      <c r="AG233" s="35" t="n">
        <v>-3223</v>
      </c>
      <c r="AH233" s="35" t="n">
        <v>-3223</v>
      </c>
      <c r="AI233" s="35" t="n">
        <v>-3223</v>
      </c>
      <c r="AK233" s="35" t="n">
        <v>-10632</v>
      </c>
      <c r="AL233" s="35" t="n">
        <v>-10966</v>
      </c>
      <c r="AM233" s="35" t="n">
        <v>-11344</v>
      </c>
      <c r="AN233" s="35" t="n">
        <v>-11853</v>
      </c>
      <c r="AO233" s="35" t="n">
        <v>-12416</v>
      </c>
      <c r="AP233" s="36">
        <f>AA233+AB233+AC233+AD233</f>
        <v/>
      </c>
      <c r="AQ233" s="36">
        <f>AE233+AF233+AG233+AH233</f>
        <v/>
      </c>
      <c r="AR233" s="36">
        <f>AQ233*(1+0.0)</f>
        <v/>
      </c>
      <c r="AS233" s="36">
        <f>AR233*(1+0.0)</f>
        <v/>
      </c>
      <c r="AT233" s="36">
        <f>AS233*(1+0.0)</f>
        <v/>
      </c>
    </row>
    <row r="234">
      <c r="C234" s="15" t="inlineStr">
        <is>
          <t>Global Banking Net Income</t>
        </is>
      </c>
      <c r="G234" s="35" t="n">
        <v>2173</v>
      </c>
      <c r="H234" s="35" t="n">
        <v>2425</v>
      </c>
      <c r="I234" s="35" t="n">
        <v>2549</v>
      </c>
      <c r="J234" s="35" t="n">
        <v>2667</v>
      </c>
      <c r="K234" s="35" t="n">
        <v>1724</v>
      </c>
      <c r="L234" s="35" t="n">
        <v>1507</v>
      </c>
      <c r="M234" s="35" t="n">
        <v>2036</v>
      </c>
      <c r="N234" s="35" t="n">
        <v>2540</v>
      </c>
      <c r="O234" s="35" t="n">
        <v>2555</v>
      </c>
      <c r="P234" s="35" t="n">
        <v>2653</v>
      </c>
      <c r="Q234" s="35" t="n">
        <v>2568</v>
      </c>
      <c r="R234" s="35" t="n">
        <v>2472</v>
      </c>
      <c r="S234" s="35" t="n">
        <v>1986</v>
      </c>
      <c r="T234" s="35" t="n">
        <v>2116</v>
      </c>
      <c r="U234" s="35" t="n">
        <v>1895</v>
      </c>
      <c r="V234" s="35" t="n">
        <v>2139</v>
      </c>
      <c r="W234" s="35" t="n">
        <v>1924</v>
      </c>
      <c r="X234" s="35" t="n">
        <v>1698</v>
      </c>
      <c r="Y234" s="35" t="n">
        <v>2085</v>
      </c>
      <c r="Z234" s="35" t="n">
        <v>2086</v>
      </c>
      <c r="AA234" s="35" t="n">
        <v>2087</v>
      </c>
      <c r="AB234" s="36">
        <f>AB42*0.25543282310137994</f>
        <v/>
      </c>
      <c r="AC234" s="36">
        <f>AC42*0.25543282310137994</f>
        <v/>
      </c>
      <c r="AD234" s="36">
        <f>AD42*0.25543282310137994</f>
        <v/>
      </c>
      <c r="AE234" s="36">
        <f>AE42*0.25543282310137994</f>
        <v/>
      </c>
      <c r="AF234" s="36">
        <f>AF42*0.25543282310137994</f>
        <v/>
      </c>
      <c r="AG234" s="36">
        <f>AG42*0.25543282310137994</f>
        <v/>
      </c>
      <c r="AH234" s="36">
        <f>AH42*0.25543282310137994</f>
        <v/>
      </c>
      <c r="AI234" s="36">
        <f>AI42*0.25543282310137994</f>
        <v/>
      </c>
      <c r="AK234" s="35" t="n">
        <v>9814</v>
      </c>
      <c r="AL234" s="35" t="n">
        <v>7807</v>
      </c>
      <c r="AM234" s="35" t="n">
        <v>10248</v>
      </c>
      <c r="AN234" s="35" t="n">
        <v>8136</v>
      </c>
      <c r="AO234" s="35" t="n">
        <v>7793</v>
      </c>
      <c r="AP234" s="36">
        <f>AA234+AB234+AC234+AD234</f>
        <v/>
      </c>
      <c r="AQ234" s="36">
        <f>AE234+AF234+AG234+AH234</f>
        <v/>
      </c>
      <c r="AR234" s="36">
        <f>AR42*0.25543282310137994</f>
        <v/>
      </c>
      <c r="AS234" s="36">
        <f>AS42*0.25543282310137994</f>
        <v/>
      </c>
      <c r="AT234" s="36">
        <f>AT42*0.25543282310137994</f>
        <v/>
      </c>
    </row>
    <row r="235">
      <c r="C235" s="15" t="inlineStr">
        <is>
          <t>Global Banking IB Fees ($M)</t>
        </is>
      </c>
      <c r="G235" s="35" t="n">
        <v>1172</v>
      </c>
      <c r="H235" s="35" t="n">
        <v>1173</v>
      </c>
      <c r="I235" s="35" t="n">
        <v>1297</v>
      </c>
      <c r="J235" s="35" t="n">
        <v>1465</v>
      </c>
      <c r="K235" s="35" t="n">
        <v>880</v>
      </c>
      <c r="L235" s="35" t="n">
        <v>692</v>
      </c>
      <c r="M235" s="35" t="n">
        <v>726</v>
      </c>
      <c r="N235" s="35" t="n">
        <v>706</v>
      </c>
      <c r="O235" s="35" t="n">
        <v>668</v>
      </c>
      <c r="P235" s="35" t="n">
        <v>718</v>
      </c>
      <c r="Q235" s="35" t="n">
        <v>743</v>
      </c>
      <c r="R235" s="35" t="n">
        <v>690</v>
      </c>
      <c r="S235" s="35" t="n">
        <v>850</v>
      </c>
      <c r="T235" s="35" t="n">
        <v>835</v>
      </c>
      <c r="U235" s="35" t="n">
        <v>783</v>
      </c>
      <c r="V235" s="35" t="n">
        <v>985</v>
      </c>
      <c r="W235" s="35" t="n">
        <v>847</v>
      </c>
      <c r="X235" s="35" t="n">
        <v>767</v>
      </c>
      <c r="Y235" s="35" t="n">
        <v>1155</v>
      </c>
      <c r="Z235" s="35" t="n">
        <v>973</v>
      </c>
      <c r="AA235" s="35" t="n">
        <v>1047</v>
      </c>
      <c r="AB235" s="35" t="n">
        <v>1047</v>
      </c>
      <c r="AC235" s="35" t="n">
        <v>1047</v>
      </c>
      <c r="AD235" s="35" t="n">
        <v>1047</v>
      </c>
      <c r="AE235" s="35" t="n">
        <v>1047</v>
      </c>
      <c r="AF235" s="35" t="n">
        <v>1047</v>
      </c>
      <c r="AG235" s="35" t="n">
        <v>1047</v>
      </c>
      <c r="AH235" s="35" t="n">
        <v>1047</v>
      </c>
      <c r="AI235" s="35" t="n">
        <v>1047</v>
      </c>
      <c r="AK235" s="35" t="n">
        <v>5107</v>
      </c>
      <c r="AL235" s="35" t="n">
        <v>3004</v>
      </c>
      <c r="AM235" s="35" t="n">
        <v>2819</v>
      </c>
      <c r="AN235" s="35" t="n">
        <v>3453</v>
      </c>
      <c r="AO235" s="35" t="n">
        <v>3742</v>
      </c>
      <c r="AP235" s="36">
        <f>AA235+AB235+AC235+AD235</f>
        <v/>
      </c>
      <c r="AQ235" s="36">
        <f>AE235+AF235+AG235+AH235</f>
        <v/>
      </c>
      <c r="AR235" s="36">
        <f>AQ235*(1+0.0)</f>
        <v/>
      </c>
      <c r="AS235" s="36">
        <f>AR235*(1+0.0)</f>
        <v/>
      </c>
      <c r="AT235" s="36">
        <f>AS235*(1+0.0)</f>
        <v/>
      </c>
    </row>
    <row r="237">
      <c r="B237" s="2" t="inlineStr">
        <is>
          <t>Global Markets</t>
        </is>
      </c>
    </row>
    <row r="238">
      <c r="C238" s="15" t="inlineStr">
        <is>
          <t>Global Markets Total Revenue</t>
        </is>
      </c>
      <c r="G238" s="35" t="n">
        <v>6198</v>
      </c>
      <c r="H238" s="35" t="n">
        <v>4720</v>
      </c>
      <c r="I238" s="35" t="n">
        <v>4519</v>
      </c>
      <c r="J238" s="35" t="n">
        <v>3818</v>
      </c>
      <c r="K238" s="35" t="n">
        <v>5292</v>
      </c>
      <c r="L238" s="35" t="n">
        <v>4502</v>
      </c>
      <c r="M238" s="35" t="n">
        <v>4483</v>
      </c>
      <c r="N238" s="35" t="n">
        <v>3861</v>
      </c>
      <c r="O238" s="35" t="n">
        <v>5626</v>
      </c>
      <c r="P238" s="35" t="n">
        <v>4871</v>
      </c>
      <c r="Q238" s="35" t="n">
        <v>4942</v>
      </c>
      <c r="R238" s="35" t="n">
        <v>4088</v>
      </c>
      <c r="S238" s="35" t="n">
        <v>5883</v>
      </c>
      <c r="T238" s="35" t="n">
        <v>5459</v>
      </c>
      <c r="U238" s="35" t="n">
        <v>5630</v>
      </c>
      <c r="V238" s="35" t="n">
        <v>4840</v>
      </c>
      <c r="W238" s="35" t="n">
        <v>6585</v>
      </c>
      <c r="X238" s="35" t="n">
        <v>5982</v>
      </c>
      <c r="Y238" s="35" t="n">
        <v>6225</v>
      </c>
      <c r="Z238" s="35" t="n">
        <v>5304</v>
      </c>
      <c r="AA238" s="35" t="n">
        <v>7109</v>
      </c>
      <c r="AB238" s="35" t="n">
        <v>7109</v>
      </c>
      <c r="AC238" s="35" t="n">
        <v>7109</v>
      </c>
      <c r="AD238" s="35" t="n">
        <v>7109</v>
      </c>
      <c r="AE238" s="35" t="n">
        <v>7109</v>
      </c>
      <c r="AF238" s="35" t="n">
        <v>7109</v>
      </c>
      <c r="AG238" s="35" t="n">
        <v>7109</v>
      </c>
      <c r="AH238" s="35" t="n">
        <v>7109</v>
      </c>
      <c r="AI238" s="35" t="n">
        <v>7109</v>
      </c>
      <c r="AK238" s="35" t="n">
        <v>19255</v>
      </c>
      <c r="AL238" s="35" t="n">
        <v>18138</v>
      </c>
      <c r="AM238" s="35" t="n">
        <v>19527</v>
      </c>
      <c r="AN238" s="35" t="n">
        <v>21812</v>
      </c>
      <c r="AO238" s="35" t="n">
        <v>24096</v>
      </c>
      <c r="AP238" s="36">
        <f>AA238+AB238+AC238+AD238</f>
        <v/>
      </c>
      <c r="AQ238" s="36">
        <f>AE238+AF238+AG238+AH238</f>
        <v/>
      </c>
      <c r="AR238" s="36">
        <f>AQ238*(1+0.0)</f>
        <v/>
      </c>
      <c r="AS238" s="36">
        <f>AR238*(1+0.0)</f>
        <v/>
      </c>
      <c r="AT238" s="36">
        <f>AS238*(1+0.0)</f>
        <v/>
      </c>
    </row>
    <row r="239">
      <c r="C239" s="15" t="inlineStr">
        <is>
          <t>Global Markets S&amp;T Revenue (FICC, ex-DVA)</t>
        </is>
      </c>
      <c r="G239" s="35" t="n">
        <v>3242</v>
      </c>
      <c r="H239" s="35" t="n">
        <v>1937</v>
      </c>
      <c r="I239" s="35" t="n">
        <v>2009</v>
      </c>
      <c r="J239" s="35" t="n">
        <v>1573</v>
      </c>
      <c r="K239" s="35" t="n">
        <v>2708</v>
      </c>
      <c r="L239" s="35" t="n">
        <v>2500</v>
      </c>
      <c r="M239" s="35" t="n">
        <v>2552</v>
      </c>
      <c r="N239" s="35" t="n">
        <v>2157</v>
      </c>
      <c r="O239" s="35" t="n">
        <v>3440</v>
      </c>
      <c r="P239" s="35" t="n">
        <v>2667</v>
      </c>
      <c r="Q239" s="35" t="n">
        <v>2710</v>
      </c>
      <c r="R239" s="35" t="n">
        <v>2079</v>
      </c>
      <c r="S239" s="35" t="n">
        <v>3231</v>
      </c>
      <c r="T239" s="35" t="n">
        <v>2742</v>
      </c>
      <c r="U239" s="35" t="n">
        <v>2934</v>
      </c>
      <c r="V239" s="35" t="n">
        <v>2464</v>
      </c>
      <c r="W239" s="35" t="n">
        <v>3479</v>
      </c>
      <c r="X239" s="35" t="n">
        <v>3195</v>
      </c>
      <c r="Y239" s="35" t="n">
        <v>3092</v>
      </c>
      <c r="Z239" s="35" t="n">
        <v>2501</v>
      </c>
      <c r="AA239" s="35" t="n">
        <v>3545</v>
      </c>
      <c r="AB239" s="35" t="n">
        <v>3545</v>
      </c>
      <c r="AC239" s="35" t="n">
        <v>3545</v>
      </c>
      <c r="AD239" s="35" t="n">
        <v>3545</v>
      </c>
      <c r="AE239" s="35" t="n">
        <v>3545</v>
      </c>
      <c r="AF239" s="35" t="n">
        <v>3545</v>
      </c>
      <c r="AG239" s="35" t="n">
        <v>3545</v>
      </c>
      <c r="AH239" s="35" t="n">
        <v>3545</v>
      </c>
      <c r="AI239" s="35" t="n">
        <v>3545</v>
      </c>
      <c r="AK239" s="35" t="n">
        <v>8761</v>
      </c>
      <c r="AL239" s="35" t="n">
        <v>9917</v>
      </c>
      <c r="AM239" s="35" t="n">
        <v>10896</v>
      </c>
      <c r="AN239" s="35" t="n">
        <v>11371</v>
      </c>
      <c r="AO239" s="35" t="n">
        <v>12267</v>
      </c>
      <c r="AP239" s="36">
        <f>AA239+AB239+AC239+AD239</f>
        <v/>
      </c>
      <c r="AQ239" s="36">
        <f>AE239+AF239+AG239+AH239</f>
        <v/>
      </c>
      <c r="AR239" s="36">
        <f>AQ239*(1+0.0)</f>
        <v/>
      </c>
      <c r="AS239" s="36">
        <f>AR239*(1+0.0)</f>
        <v/>
      </c>
      <c r="AT239" s="36">
        <f>AS239*(1+0.0)</f>
        <v/>
      </c>
    </row>
    <row r="240">
      <c r="C240" s="15" t="inlineStr">
        <is>
          <t>Global Markets S&amp;T Revenue (Equities, ex-DVA)</t>
        </is>
      </c>
      <c r="G240" s="35" t="n">
        <v>1836</v>
      </c>
      <c r="H240" s="35" t="n">
        <v>1624</v>
      </c>
      <c r="I240" s="35" t="n">
        <v>1605</v>
      </c>
      <c r="J240" s="35" t="n">
        <v>1363</v>
      </c>
      <c r="K240" s="35" t="n">
        <v>2011</v>
      </c>
      <c r="L240" s="35" t="n">
        <v>1653</v>
      </c>
      <c r="M240" s="35" t="n">
        <v>1540</v>
      </c>
      <c r="N240" s="35" t="n">
        <v>1368</v>
      </c>
      <c r="O240" s="35" t="n">
        <v>1627</v>
      </c>
      <c r="P240" s="35" t="n">
        <v>1618</v>
      </c>
      <c r="Q240" s="35" t="n">
        <v>1695</v>
      </c>
      <c r="R240" s="35" t="n">
        <v>1540</v>
      </c>
      <c r="S240" s="35" t="n">
        <v>1861</v>
      </c>
      <c r="T240" s="35" t="n">
        <v>1937</v>
      </c>
      <c r="U240" s="35" t="n">
        <v>1996</v>
      </c>
      <c r="V240" s="35" t="n">
        <v>1642</v>
      </c>
      <c r="W240" s="35" t="n">
        <v>2186</v>
      </c>
      <c r="X240" s="35" t="n">
        <v>2133</v>
      </c>
      <c r="Y240" s="35" t="n">
        <v>2270</v>
      </c>
      <c r="Z240" s="35" t="n">
        <v>2015</v>
      </c>
      <c r="AA240" s="35" t="n">
        <v>2842</v>
      </c>
      <c r="AB240" s="35" t="n">
        <v>2842</v>
      </c>
      <c r="AC240" s="35" t="n">
        <v>2842</v>
      </c>
      <c r="AD240" s="35" t="n">
        <v>2842</v>
      </c>
      <c r="AE240" s="35" t="n">
        <v>2842</v>
      </c>
      <c r="AF240" s="35" t="n">
        <v>2842</v>
      </c>
      <c r="AG240" s="35" t="n">
        <v>2842</v>
      </c>
      <c r="AH240" s="35" t="n">
        <v>2842</v>
      </c>
      <c r="AI240" s="35" t="n">
        <v>2842</v>
      </c>
      <c r="AK240" s="35" t="n">
        <v>6428</v>
      </c>
      <c r="AL240" s="35" t="n">
        <v>6572</v>
      </c>
      <c r="AM240" s="35" t="n">
        <v>6480</v>
      </c>
      <c r="AN240" s="35" t="n">
        <v>7436</v>
      </c>
      <c r="AO240" s="35" t="n">
        <v>8604</v>
      </c>
      <c r="AP240" s="36">
        <f>AA240+AB240+AC240+AD240</f>
        <v/>
      </c>
      <c r="AQ240" s="36">
        <f>AE240+AF240+AG240+AH240</f>
        <v/>
      </c>
      <c r="AR240" s="36">
        <f>AQ240*(1+0.0)</f>
        <v/>
      </c>
      <c r="AS240" s="36">
        <f>AR240*(1+0.0)</f>
        <v/>
      </c>
      <c r="AT240" s="36">
        <f>AS240*(1+0.0)</f>
        <v/>
      </c>
    </row>
    <row r="241">
      <c r="C241" s="15" t="inlineStr">
        <is>
          <t>Global Markets Provision</t>
        </is>
      </c>
      <c r="G241" s="35" t="n">
        <v>5</v>
      </c>
      <c r="H241" s="35" t="n">
        <v>-22</v>
      </c>
      <c r="I241" s="35" t="n">
        <v>-16</v>
      </c>
      <c r="J241" s="35" t="n">
        <v>-32</v>
      </c>
      <c r="K241" s="35" t="n">
        <v>-5</v>
      </c>
      <c r="L241" s="35" t="n">
        <v>-8</v>
      </c>
      <c r="M241" s="35" t="n">
        <v>-11</v>
      </c>
      <c r="N241" s="35" t="n">
        <v>-4</v>
      </c>
      <c r="O241" s="35" t="n">
        <v>53</v>
      </c>
      <c r="P241" s="35" t="n">
        <v>4</v>
      </c>
      <c r="Q241" s="35" t="n">
        <v>14</v>
      </c>
      <c r="R241" s="35" t="n">
        <v>60</v>
      </c>
      <c r="S241" s="35" t="n">
        <v>36</v>
      </c>
      <c r="T241" s="35" t="n">
        <v>13</v>
      </c>
      <c r="U241" s="35" t="n">
        <v>-7</v>
      </c>
      <c r="V241" s="35" t="n">
        <v>-10</v>
      </c>
      <c r="W241" s="35" t="n">
        <v>-28</v>
      </c>
      <c r="X241" s="35" t="n">
        <v>-22</v>
      </c>
      <c r="Y241" s="35" t="n">
        <v>-9</v>
      </c>
      <c r="Z241" s="35" t="n">
        <v>-12</v>
      </c>
      <c r="AA241" s="35" t="n">
        <v>-27</v>
      </c>
      <c r="AB241" s="35" t="n">
        <v>-27</v>
      </c>
      <c r="AC241" s="35" t="n">
        <v>-27</v>
      </c>
      <c r="AD241" s="35" t="n">
        <v>-27</v>
      </c>
      <c r="AE241" s="35" t="n">
        <v>-27</v>
      </c>
      <c r="AF241" s="35" t="n">
        <v>-27</v>
      </c>
      <c r="AG241" s="35" t="n">
        <v>-27</v>
      </c>
      <c r="AH241" s="35" t="n">
        <v>-27</v>
      </c>
      <c r="AI241" s="35" t="n">
        <v>-27</v>
      </c>
      <c r="AK241" s="35" t="n">
        <v>-65</v>
      </c>
      <c r="AL241" s="35" t="n">
        <v>-28</v>
      </c>
      <c r="AM241" s="35" t="n">
        <v>131</v>
      </c>
      <c r="AN241" s="35" t="n">
        <v>32</v>
      </c>
      <c r="AO241" s="35" t="n">
        <v>-71</v>
      </c>
      <c r="AP241" s="36">
        <f>AA241+AB241+AC241+AD241</f>
        <v/>
      </c>
      <c r="AQ241" s="36">
        <f>AE241+AF241+AG241+AH241</f>
        <v/>
      </c>
      <c r="AR241" s="36">
        <f>AQ241*(1+0.0)</f>
        <v/>
      </c>
      <c r="AS241" s="36">
        <f>AR241*(1+0.0)</f>
        <v/>
      </c>
      <c r="AT241" s="36">
        <f>AS241*(1+0.0)</f>
        <v/>
      </c>
    </row>
    <row r="242">
      <c r="C242" s="15" t="inlineStr">
        <is>
          <t>Global Markets Non-Interest Expense</t>
        </is>
      </c>
      <c r="G242" s="35" t="n">
        <v>-3427</v>
      </c>
      <c r="H242" s="35" t="n">
        <v>-3471</v>
      </c>
      <c r="I242" s="35" t="n">
        <v>-3252</v>
      </c>
      <c r="J242" s="35" t="n">
        <v>-2882</v>
      </c>
      <c r="K242" s="35" t="n">
        <v>-3117</v>
      </c>
      <c r="L242" s="35" t="n">
        <v>-3109</v>
      </c>
      <c r="M242" s="35" t="n">
        <v>-3023</v>
      </c>
      <c r="N242" s="35" t="n">
        <v>-3171</v>
      </c>
      <c r="O242" s="35" t="n">
        <v>-3351</v>
      </c>
      <c r="P242" s="35" t="n">
        <v>-3349</v>
      </c>
      <c r="Q242" s="35" t="n">
        <v>-3235</v>
      </c>
      <c r="R242" s="35" t="n">
        <v>-3271</v>
      </c>
      <c r="S242" s="35" t="n">
        <v>-3492</v>
      </c>
      <c r="T242" s="35" t="n">
        <v>-3486</v>
      </c>
      <c r="U242" s="35" t="n">
        <v>-3443</v>
      </c>
      <c r="V242" s="35" t="n">
        <v>-3505</v>
      </c>
      <c r="W242" s="35" t="n">
        <v>-3811</v>
      </c>
      <c r="X242" s="35" t="n">
        <v>-3806</v>
      </c>
      <c r="Y242" s="35" t="n">
        <v>-3895</v>
      </c>
      <c r="Z242" s="35" t="n">
        <v>-3906</v>
      </c>
      <c r="AA242" s="35" t="n">
        <v>-4370</v>
      </c>
      <c r="AB242" s="35" t="n">
        <v>-4370</v>
      </c>
      <c r="AC242" s="35" t="n">
        <v>-4370</v>
      </c>
      <c r="AD242" s="35" t="n">
        <v>-4370</v>
      </c>
      <c r="AE242" s="35" t="n">
        <v>-4370</v>
      </c>
      <c r="AF242" s="35" t="n">
        <v>-4370</v>
      </c>
      <c r="AG242" s="35" t="n">
        <v>-4370</v>
      </c>
      <c r="AH242" s="35" t="n">
        <v>-4370</v>
      </c>
      <c r="AI242" s="35" t="n">
        <v>-4370</v>
      </c>
      <c r="AK242" s="35" t="n">
        <v>-13032</v>
      </c>
      <c r="AL242" s="35" t="n">
        <v>-12420</v>
      </c>
      <c r="AM242" s="35" t="n">
        <v>-13206</v>
      </c>
      <c r="AN242" s="35" t="n">
        <v>-13926</v>
      </c>
      <c r="AO242" s="35" t="n">
        <v>-15418</v>
      </c>
      <c r="AP242" s="36">
        <f>AA242+AB242+AC242+AD242</f>
        <v/>
      </c>
      <c r="AQ242" s="36">
        <f>AE242+AF242+AG242+AH242</f>
        <v/>
      </c>
      <c r="AR242" s="36">
        <f>AQ242*(1+0.0)</f>
        <v/>
      </c>
      <c r="AS242" s="36">
        <f>AR242*(1+0.0)</f>
        <v/>
      </c>
      <c r="AT242" s="36">
        <f>AS242*(1+0.0)</f>
        <v/>
      </c>
    </row>
    <row r="243">
      <c r="C243" s="15" t="inlineStr">
        <is>
          <t>Global Markets Net Income</t>
        </is>
      </c>
      <c r="G243" s="35" t="n">
        <v>2054</v>
      </c>
      <c r="H243" s="35" t="n">
        <v>908</v>
      </c>
      <c r="I243" s="35" t="n">
        <v>926</v>
      </c>
      <c r="J243" s="35" t="n">
        <v>669</v>
      </c>
      <c r="K243" s="35" t="n">
        <v>1595</v>
      </c>
      <c r="L243" s="35" t="n">
        <v>1018</v>
      </c>
      <c r="M243" s="35" t="n">
        <v>1065</v>
      </c>
      <c r="N243" s="35" t="n">
        <v>504</v>
      </c>
      <c r="O243" s="35" t="n">
        <v>1688</v>
      </c>
      <c r="P243" s="35" t="n">
        <v>1106</v>
      </c>
      <c r="Q243" s="35" t="n">
        <v>1248</v>
      </c>
      <c r="R243" s="35" t="n">
        <v>636</v>
      </c>
      <c r="S243" s="35" t="n">
        <v>1723</v>
      </c>
      <c r="T243" s="35" t="n">
        <v>1410</v>
      </c>
      <c r="U243" s="35" t="n">
        <v>1548</v>
      </c>
      <c r="V243" s="35" t="n">
        <v>941</v>
      </c>
      <c r="W243" s="35" t="n">
        <v>1950</v>
      </c>
      <c r="X243" s="35" t="n">
        <v>1529</v>
      </c>
      <c r="Y243" s="35" t="n">
        <v>1648</v>
      </c>
      <c r="Z243" s="35" t="n">
        <v>984</v>
      </c>
      <c r="AA243" s="35" t="n">
        <v>2007</v>
      </c>
      <c r="AB243" s="36">
        <f>AB42*0.20030155036218822</f>
        <v/>
      </c>
      <c r="AC243" s="36">
        <f>AC42*0.20030155036218822</f>
        <v/>
      </c>
      <c r="AD243" s="36">
        <f>AD42*0.20030155036218822</f>
        <v/>
      </c>
      <c r="AE243" s="36">
        <f>AE42*0.20030155036218822</f>
        <v/>
      </c>
      <c r="AF243" s="36">
        <f>AF42*0.20030155036218822</f>
        <v/>
      </c>
      <c r="AG243" s="36">
        <f>AG42*0.20030155036218822</f>
        <v/>
      </c>
      <c r="AH243" s="36">
        <f>AH42*0.20030155036218822</f>
        <v/>
      </c>
      <c r="AI243" s="36">
        <f>AI42*0.20030155036218822</f>
        <v/>
      </c>
      <c r="AK243" s="35" t="n">
        <v>4557</v>
      </c>
      <c r="AL243" s="35" t="n">
        <v>4182</v>
      </c>
      <c r="AM243" s="35" t="n">
        <v>4678</v>
      </c>
      <c r="AN243" s="35" t="n">
        <v>5622</v>
      </c>
      <c r="AO243" s="35" t="n">
        <v>6111</v>
      </c>
      <c r="AP243" s="36">
        <f>AA243+AB243+AC243+AD243</f>
        <v/>
      </c>
      <c r="AQ243" s="36">
        <f>AE243+AF243+AG243+AH243</f>
        <v/>
      </c>
      <c r="AR243" s="36">
        <f>AR42*0.20030155036218822</f>
        <v/>
      </c>
      <c r="AS243" s="36">
        <f>AS42*0.20030155036218822</f>
        <v/>
      </c>
      <c r="AT243" s="36">
        <f>AT42*0.20030155036218822</f>
        <v/>
      </c>
    </row>
    <row r="245">
      <c r="B245" s="2" t="inlineStr">
        <is>
          <t>All Other</t>
        </is>
      </c>
    </row>
    <row r="246">
      <c r="C246" s="15" t="inlineStr">
        <is>
          <t>All Other Total Revenue</t>
        </is>
      </c>
      <c r="G246" s="35" t="n">
        <v>-939</v>
      </c>
      <c r="H246" s="35" t="n">
        <v>-1485</v>
      </c>
      <c r="I246" s="35" t="n">
        <v>-1045</v>
      </c>
      <c r="J246" s="35" t="n">
        <v>-1874</v>
      </c>
      <c r="K246" s="35" t="n">
        <v>-1441</v>
      </c>
      <c r="L246" s="35" t="n">
        <v>-1286</v>
      </c>
      <c r="M246" s="35" t="n">
        <v>-799</v>
      </c>
      <c r="N246" s="35" t="n">
        <v>-1836</v>
      </c>
      <c r="O246" s="35" t="n">
        <v>-1458</v>
      </c>
      <c r="P246" s="35" t="n">
        <v>-1767</v>
      </c>
      <c r="Q246" s="35" t="n">
        <v>-1618</v>
      </c>
      <c r="R246" s="35" t="n">
        <v>-3468</v>
      </c>
      <c r="S246" s="35" t="n">
        <v>-1644</v>
      </c>
      <c r="T246" s="35" t="n">
        <v>-1755</v>
      </c>
      <c r="U246" s="35" t="n">
        <v>-2152</v>
      </c>
      <c r="V246" s="35" t="n">
        <v>-2078</v>
      </c>
      <c r="W246" s="35" t="n">
        <v>-694</v>
      </c>
      <c r="X246" s="35" t="n">
        <v>-833</v>
      </c>
      <c r="Y246" s="35" t="n">
        <v>-698</v>
      </c>
      <c r="Z246" s="35" t="n">
        <v>-829</v>
      </c>
      <c r="AA246" s="35" t="n">
        <v>-723</v>
      </c>
      <c r="AB246" s="35" t="n">
        <v>-723</v>
      </c>
      <c r="AC246" s="35" t="n">
        <v>-723</v>
      </c>
      <c r="AD246" s="35" t="n">
        <v>-723</v>
      </c>
      <c r="AE246" s="35" t="n">
        <v>-723</v>
      </c>
      <c r="AF246" s="35" t="n">
        <v>-723</v>
      </c>
      <c r="AG246" s="35" t="n">
        <v>-723</v>
      </c>
      <c r="AH246" s="35" t="n">
        <v>-723</v>
      </c>
      <c r="AI246" s="35" t="n">
        <v>-723</v>
      </c>
      <c r="AK246" s="35" t="n">
        <v>-5343</v>
      </c>
      <c r="AL246" s="35" t="n">
        <v>-5362</v>
      </c>
      <c r="AM246" s="35" t="n">
        <v>-8311</v>
      </c>
      <c r="AN246" s="35" t="n">
        <v>-7629</v>
      </c>
      <c r="AO246" s="35" t="n">
        <v>-3054</v>
      </c>
      <c r="AP246" s="36">
        <f>AA246+AB246+AC246+AD246</f>
        <v/>
      </c>
      <c r="AQ246" s="36">
        <f>AE246+AF246+AG246+AH246</f>
        <v/>
      </c>
      <c r="AR246" s="36">
        <f>AQ246*(1+0.0)</f>
        <v/>
      </c>
      <c r="AS246" s="36">
        <f>AR246*(1+0.0)</f>
        <v/>
      </c>
      <c r="AT246" s="36">
        <f>AS246*(1+0.0)</f>
        <v/>
      </c>
    </row>
    <row r="247">
      <c r="C247" s="15" t="inlineStr">
        <is>
          <t>All Other Net Income</t>
        </is>
      </c>
      <c r="G247" s="35" t="n">
        <v>256</v>
      </c>
      <c r="H247" s="35" t="n">
        <v>1861</v>
      </c>
      <c r="I247" s="35" t="n">
        <v>-55</v>
      </c>
      <c r="J247" s="35" t="n">
        <v>-673</v>
      </c>
      <c r="K247" s="35" t="n">
        <v>-364</v>
      </c>
      <c r="L247" s="35" t="n">
        <v>-318</v>
      </c>
      <c r="M247" s="35" t="n">
        <v>-281</v>
      </c>
      <c r="N247" s="35" t="n">
        <v>-689</v>
      </c>
      <c r="O247" s="35" t="n">
        <v>-107</v>
      </c>
      <c r="P247" s="35" t="n">
        <v>-182</v>
      </c>
      <c r="Q247" s="35" t="n">
        <v>89</v>
      </c>
      <c r="R247" s="35" t="n">
        <v>-3751</v>
      </c>
      <c r="S247" s="35" t="n">
        <v>-696</v>
      </c>
      <c r="T247" s="35" t="n">
        <v>-250</v>
      </c>
      <c r="U247" s="35" t="n">
        <v>-295</v>
      </c>
      <c r="V247" s="35" t="n">
        <v>-407</v>
      </c>
      <c r="W247" s="35" t="n">
        <v>-52</v>
      </c>
      <c r="X247" s="35" t="n">
        <v>-23</v>
      </c>
      <c r="Y247" s="35" t="n">
        <v>-103</v>
      </c>
      <c r="Z247" s="35" t="n">
        <v>-132</v>
      </c>
      <c r="AA247" s="35" t="n">
        <v>101</v>
      </c>
      <c r="AB247" s="36">
        <f>AB42*-0.010160936117211314</f>
        <v/>
      </c>
      <c r="AC247" s="36">
        <f>AC42*-0.010160936117211314</f>
        <v/>
      </c>
      <c r="AD247" s="36">
        <f>AD42*-0.010160936117211314</f>
        <v/>
      </c>
      <c r="AE247" s="36">
        <f>AE42*-0.010160936117211314</f>
        <v/>
      </c>
      <c r="AF247" s="36">
        <f>AF42*-0.010160936117211314</f>
        <v/>
      </c>
      <c r="AG247" s="36">
        <f>AG42*-0.010160936117211314</f>
        <v/>
      </c>
      <c r="AH247" s="36">
        <f>AH42*-0.010160936117211314</f>
        <v/>
      </c>
      <c r="AI247" s="36">
        <f>AI42*-0.010160936117211314</f>
        <v/>
      </c>
      <c r="AK247" s="35" t="n">
        <v>1389</v>
      </c>
      <c r="AL247" s="35" t="n">
        <v>-1652</v>
      </c>
      <c r="AM247" s="35" t="n">
        <v>-3951</v>
      </c>
      <c r="AN247" s="35" t="n">
        <v>-1648</v>
      </c>
      <c r="AO247" s="35" t="n">
        <v>-310</v>
      </c>
      <c r="AP247" s="36">
        <f>AA247+AB247+AC247+AD247</f>
        <v/>
      </c>
      <c r="AQ247" s="36">
        <f>AE247+AF247+AG247+AH247</f>
        <v/>
      </c>
      <c r="AR247" s="36">
        <f>AR42*-0.010160936117211314</f>
        <v/>
      </c>
      <c r="AS247" s="36">
        <f>AS42*-0.010160936117211314</f>
        <v/>
      </c>
      <c r="AT247" s="36">
        <f>AT42*-0.010160936117211314</f>
        <v/>
      </c>
    </row>
    <row r="249">
      <c r="B249" s="2" t="inlineStr">
        <is>
          <t>Consolidated Total Revenue (Σ 5 segments)</t>
        </is>
      </c>
      <c r="G249" s="37">
        <f>G215+G223+G231+G238+G246</f>
        <v/>
      </c>
      <c r="H249" s="37">
        <f>H215+H223+H231+H238+H246</f>
        <v/>
      </c>
      <c r="I249" s="37">
        <f>I215+I223+I231+I238+I246</f>
        <v/>
      </c>
      <c r="J249" s="37">
        <f>J215+J223+J231+J238+J246</f>
        <v/>
      </c>
      <c r="K249" s="37">
        <f>K215+K223+K231+K238+K246</f>
        <v/>
      </c>
      <c r="L249" s="37">
        <f>L215+L223+L231+L238+L246</f>
        <v/>
      </c>
      <c r="M249" s="37">
        <f>M215+M223+M231+M238+M246</f>
        <v/>
      </c>
      <c r="N249" s="37">
        <f>N215+N223+N231+N238+N246</f>
        <v/>
      </c>
      <c r="O249" s="37">
        <f>O215+O223+O231+O238+O246</f>
        <v/>
      </c>
      <c r="P249" s="37">
        <f>P215+P223+P231+P238+P246</f>
        <v/>
      </c>
      <c r="Q249" s="37">
        <f>Q215+Q223+Q231+Q238+Q246</f>
        <v/>
      </c>
      <c r="R249" s="37">
        <f>R215+R223+R231+R238+R246</f>
        <v/>
      </c>
      <c r="S249" s="37">
        <f>S215+S223+S231+S238+S246</f>
        <v/>
      </c>
      <c r="T249" s="37">
        <f>T215+T223+T231+T238+T246</f>
        <v/>
      </c>
      <c r="U249" s="37">
        <f>U215+U223+U231+U238+U246</f>
        <v/>
      </c>
      <c r="V249" s="37">
        <f>V215+V223+V231+V238+V246</f>
        <v/>
      </c>
      <c r="W249" s="37">
        <f>W215+W223+W231+W238+W246</f>
        <v/>
      </c>
      <c r="X249" s="37">
        <f>X215+X223+X231+X238+X246</f>
        <v/>
      </c>
      <c r="Y249" s="37">
        <f>Y215+Y223+Y231+Y238+Y246</f>
        <v/>
      </c>
      <c r="Z249" s="37">
        <f>Z215+Z223+Z231+Z238+Z246</f>
        <v/>
      </c>
      <c r="AA249" s="37">
        <f>AA215+AA223+AA231+AA238+AA246</f>
        <v/>
      </c>
      <c r="AB249" s="37">
        <f>AB215+AB223+AB231+AB238+AB246</f>
        <v/>
      </c>
      <c r="AC249" s="37">
        <f>AC215+AC223+AC231+AC238+AC246</f>
        <v/>
      </c>
      <c r="AD249" s="37">
        <f>AD215+AD223+AD231+AD238+AD246</f>
        <v/>
      </c>
      <c r="AE249" s="37">
        <f>AE215+AE223+AE231+AE238+AE246</f>
        <v/>
      </c>
      <c r="AF249" s="37">
        <f>AF215+AF223+AF231+AF238+AF246</f>
        <v/>
      </c>
      <c r="AG249" s="37">
        <f>AG215+AG223+AG231+AG238+AG246</f>
        <v/>
      </c>
      <c r="AH249" s="37">
        <f>AH215+AH223+AH231+AH238+AH246</f>
        <v/>
      </c>
      <c r="AI249" s="37">
        <f>AI215+AI223+AI231+AI238+AI246</f>
        <v/>
      </c>
      <c r="AK249" s="37">
        <f>AK215+AK223+AK231+AK238+AK246</f>
        <v/>
      </c>
      <c r="AL249" s="37">
        <f>AL215+AL223+AL231+AL238+AL246</f>
        <v/>
      </c>
      <c r="AM249" s="37">
        <f>AM215+AM223+AM231+AM238+AM246</f>
        <v/>
      </c>
      <c r="AN249" s="37">
        <f>AN215+AN223+AN231+AN238+AN246</f>
        <v/>
      </c>
      <c r="AO249" s="37">
        <f>AO215+AO223+AO231+AO238+AO246</f>
        <v/>
      </c>
      <c r="AP249" s="37">
        <f>AP215+AP223+AP231+AP238+AP246</f>
        <v/>
      </c>
      <c r="AQ249" s="37">
        <f>AQ215+AQ223+AQ231+AQ238+AQ246</f>
        <v/>
      </c>
      <c r="AR249" s="37">
        <f>AR215+AR223+AR231+AR238+AR246</f>
        <v/>
      </c>
      <c r="AS249" s="37">
        <f>AS215+AS223+AS231+AS238+AS246</f>
        <v/>
      </c>
      <c r="AT249" s="37">
        <f>AT215+AT223+AT231+AT238+AT246</f>
        <v/>
      </c>
    </row>
    <row r="250">
      <c r="D250" s="17" t="inlineStr">
        <is>
          <t>Recon: SEG Revenue vs IS Total Revenue</t>
        </is>
      </c>
      <c r="G250" s="18">
        <f>G249-G22</f>
        <v/>
      </c>
      <c r="H250" s="18">
        <f>H249-H22</f>
        <v/>
      </c>
      <c r="I250" s="18">
        <f>I249-I22</f>
        <v/>
      </c>
      <c r="J250" s="18">
        <f>J249-J22</f>
        <v/>
      </c>
      <c r="K250" s="18">
        <f>K249-K22</f>
        <v/>
      </c>
      <c r="L250" s="18">
        <f>L249-L22</f>
        <v/>
      </c>
      <c r="M250" s="18">
        <f>M249-M22</f>
        <v/>
      </c>
      <c r="N250" s="18">
        <f>N249-N22</f>
        <v/>
      </c>
      <c r="O250" s="18">
        <f>O249-O22</f>
        <v/>
      </c>
      <c r="P250" s="18">
        <f>P249-P22</f>
        <v/>
      </c>
      <c r="Q250" s="18">
        <f>Q249-Q22</f>
        <v/>
      </c>
      <c r="R250" s="18">
        <f>R249-R22</f>
        <v/>
      </c>
      <c r="S250" s="18">
        <f>S249-S22</f>
        <v/>
      </c>
      <c r="T250" s="18">
        <f>T249-T22</f>
        <v/>
      </c>
      <c r="U250" s="18">
        <f>U249-U22</f>
        <v/>
      </c>
      <c r="V250" s="18">
        <f>V249-V22</f>
        <v/>
      </c>
      <c r="W250" s="18">
        <f>W249-W22</f>
        <v/>
      </c>
      <c r="X250" s="18">
        <f>X249-X22</f>
        <v/>
      </c>
      <c r="Y250" s="18">
        <f>Y249-Y22</f>
        <v/>
      </c>
      <c r="Z250" s="18">
        <f>Z249-Z22</f>
        <v/>
      </c>
      <c r="AA250" s="18">
        <f>AA249-AA22</f>
        <v/>
      </c>
      <c r="AK250" s="18">
        <f>AK249-AK22</f>
        <v/>
      </c>
      <c r="AL250" s="18">
        <f>AL249-AL22</f>
        <v/>
      </c>
      <c r="AM250" s="18">
        <f>AM249-AM22</f>
        <v/>
      </c>
      <c r="AN250" s="18">
        <f>AN249-AN22</f>
        <v/>
      </c>
      <c r="AO250" s="18">
        <f>AO249-AO22</f>
        <v/>
      </c>
    </row>
    <row r="251">
      <c r="B251" s="2" t="inlineStr">
        <is>
          <t>Consolidated Net Income (Σ 5 segments)</t>
        </is>
      </c>
      <c r="G251" s="37">
        <f>G218+G226+G234+G243+G247</f>
        <v/>
      </c>
      <c r="H251" s="37">
        <f>H218+H226+H234+H243+H247</f>
        <v/>
      </c>
      <c r="I251" s="37">
        <f>I218+I226+I234+I243+I247</f>
        <v/>
      </c>
      <c r="J251" s="37">
        <f>J218+J226+J234+J243+J247</f>
        <v/>
      </c>
      <c r="K251" s="37">
        <f>K218+K226+K234+K243+K247</f>
        <v/>
      </c>
      <c r="L251" s="37">
        <f>L218+L226+L234+L243+L247</f>
        <v/>
      </c>
      <c r="M251" s="37">
        <f>M218+M226+M234+M243+M247</f>
        <v/>
      </c>
      <c r="N251" s="37">
        <f>N218+N226+N234+N243+N247</f>
        <v/>
      </c>
      <c r="O251" s="37">
        <f>O218+O226+O234+O243+O247</f>
        <v/>
      </c>
      <c r="P251" s="37">
        <f>P218+P226+P234+P243+P247</f>
        <v/>
      </c>
      <c r="Q251" s="37">
        <f>Q218+Q226+Q234+Q243+Q247</f>
        <v/>
      </c>
      <c r="R251" s="37">
        <f>R218+R226+R234+R243+R247</f>
        <v/>
      </c>
      <c r="S251" s="37">
        <f>S218+S226+S234+S243+S247</f>
        <v/>
      </c>
      <c r="T251" s="37">
        <f>T218+T226+T234+T243+T247</f>
        <v/>
      </c>
      <c r="U251" s="37">
        <f>U218+U226+U234+U243+U247</f>
        <v/>
      </c>
      <c r="V251" s="37">
        <f>V218+V226+V234+V243+V247</f>
        <v/>
      </c>
      <c r="W251" s="37">
        <f>W218+W226+W234+W243+W247</f>
        <v/>
      </c>
      <c r="X251" s="37">
        <f>X218+X226+X234+X243+X247</f>
        <v/>
      </c>
      <c r="Y251" s="37">
        <f>Y218+Y226+Y234+Y243+Y247</f>
        <v/>
      </c>
      <c r="Z251" s="37">
        <f>Z218+Z226+Z234+Z243+Z247</f>
        <v/>
      </c>
      <c r="AA251" s="37">
        <f>AA218+AA226+AA234+AA243+AA247</f>
        <v/>
      </c>
      <c r="AB251" s="37">
        <f>AB218+AB226+AB234+AB243+AB247</f>
        <v/>
      </c>
      <c r="AC251" s="37">
        <f>AC218+AC226+AC234+AC243+AC247</f>
        <v/>
      </c>
      <c r="AD251" s="37">
        <f>AD218+AD226+AD234+AD243+AD247</f>
        <v/>
      </c>
      <c r="AE251" s="37">
        <f>AE218+AE226+AE234+AE243+AE247</f>
        <v/>
      </c>
      <c r="AF251" s="37">
        <f>AF218+AF226+AF234+AF243+AF247</f>
        <v/>
      </c>
      <c r="AG251" s="37">
        <f>AG218+AG226+AG234+AG243+AG247</f>
        <v/>
      </c>
      <c r="AH251" s="37">
        <f>AH218+AH226+AH234+AH243+AH247</f>
        <v/>
      </c>
      <c r="AI251" s="37">
        <f>AI218+AI226+AI234+AI243+AI247</f>
        <v/>
      </c>
      <c r="AK251" s="37">
        <f>AK218+AK226+AK234+AK243+AK247</f>
        <v/>
      </c>
      <c r="AL251" s="37">
        <f>AL218+AL226+AL234+AL243+AL247</f>
        <v/>
      </c>
      <c r="AM251" s="37">
        <f>AM218+AM226+AM234+AM243+AM247</f>
        <v/>
      </c>
      <c r="AN251" s="37">
        <f>AN218+AN226+AN234+AN243+AN247</f>
        <v/>
      </c>
      <c r="AO251" s="37">
        <f>AO218+AO226+AO234+AO243+AO247</f>
        <v/>
      </c>
      <c r="AP251" s="37">
        <f>AP218+AP226+AP234+AP243+AP247</f>
        <v/>
      </c>
      <c r="AQ251" s="37">
        <f>AQ218+AQ226+AQ234+AQ243+AQ247</f>
        <v/>
      </c>
      <c r="AR251" s="37">
        <f>AR218+AR226+AR234+AR243+AR247</f>
        <v/>
      </c>
      <c r="AS251" s="37">
        <f>AS218+AS226+AS234+AS243+AS247</f>
        <v/>
      </c>
      <c r="AT251" s="37">
        <f>AT218+AT226+AT234+AT243+AT247</f>
        <v/>
      </c>
    </row>
    <row r="252">
      <c r="D252" s="17" t="inlineStr">
        <is>
          <t>Recon: SEG NI vs IS Net Income</t>
        </is>
      </c>
      <c r="G252" s="18">
        <f>G251-G42</f>
        <v/>
      </c>
      <c r="H252" s="18">
        <f>H251-H42</f>
        <v/>
      </c>
      <c r="I252" s="18">
        <f>I251-I42</f>
        <v/>
      </c>
      <c r="J252" s="18">
        <f>J251-J42</f>
        <v/>
      </c>
      <c r="K252" s="18">
        <f>K251-K42</f>
        <v/>
      </c>
      <c r="L252" s="18">
        <f>L251-L42</f>
        <v/>
      </c>
      <c r="M252" s="18">
        <f>M251-M42</f>
        <v/>
      </c>
      <c r="N252" s="18">
        <f>N251-N42</f>
        <v/>
      </c>
      <c r="O252" s="18">
        <f>O251-O42</f>
        <v/>
      </c>
      <c r="P252" s="18">
        <f>P251-P42</f>
        <v/>
      </c>
      <c r="Q252" s="18">
        <f>Q251-Q42</f>
        <v/>
      </c>
      <c r="R252" s="18">
        <f>R251-R42</f>
        <v/>
      </c>
      <c r="S252" s="18">
        <f>S251-S42</f>
        <v/>
      </c>
      <c r="T252" s="18">
        <f>T251-T42</f>
        <v/>
      </c>
      <c r="U252" s="18">
        <f>U251-U42</f>
        <v/>
      </c>
      <c r="V252" s="18">
        <f>V251-V42</f>
        <v/>
      </c>
      <c r="W252" s="18">
        <f>W251-W42</f>
        <v/>
      </c>
      <c r="X252" s="18">
        <f>X251-X42</f>
        <v/>
      </c>
      <c r="Y252" s="18">
        <f>Y251-Y42</f>
        <v/>
      </c>
      <c r="Z252" s="18">
        <f>Z251-Z42</f>
        <v/>
      </c>
      <c r="AA252" s="18">
        <f>AA251-AA42</f>
        <v/>
      </c>
      <c r="AK252" s="18">
        <f>AK251-AK42</f>
        <v/>
      </c>
      <c r="AL252" s="18">
        <f>AL251-AL42</f>
        <v/>
      </c>
      <c r="AM252" s="18">
        <f>AM251-AM42</f>
        <v/>
      </c>
      <c r="AN252" s="18">
        <f>AN251-AN42</f>
        <v/>
      </c>
      <c r="AO252" s="18">
        <f>AO251-AO42</f>
        <v/>
      </c>
    </row>
    <row r="253">
      <c r="B253" s="47" t="inlineStr">
        <is>
          <t>Revenue Component Growth Drivers (C15)</t>
        </is>
      </c>
    </row>
    <row r="255">
      <c r="D255" s="17" t="inlineStr">
        <is>
          <t>Interest Income growth (Q: QoQ; A: YoY)</t>
        </is>
      </c>
      <c r="H255" s="48">
        <f>IFERROR(H10/G10-1,"")</f>
        <v/>
      </c>
      <c r="I255" s="48">
        <f>IFERROR(I10/H10-1,"")</f>
        <v/>
      </c>
      <c r="J255" s="48">
        <f>IFERROR(J10/I10-1,"")</f>
        <v/>
      </c>
      <c r="K255" s="48">
        <f>IFERROR(K10/J10-1,"")</f>
        <v/>
      </c>
      <c r="L255" s="48">
        <f>IFERROR(L10/K10-1,"")</f>
        <v/>
      </c>
      <c r="M255" s="48">
        <f>IFERROR(M10/L10-1,"")</f>
        <v/>
      </c>
      <c r="N255" s="48">
        <f>IFERROR(N10/M10-1,"")</f>
        <v/>
      </c>
      <c r="O255" s="48">
        <f>IFERROR(O10/N10-1,"")</f>
        <v/>
      </c>
      <c r="P255" s="48">
        <f>IFERROR(P10/O10-1,"")</f>
        <v/>
      </c>
      <c r="Q255" s="48">
        <f>IFERROR(Q10/P10-1,"")</f>
        <v/>
      </c>
      <c r="R255" s="48">
        <f>IFERROR(R10/Q10-1,"")</f>
        <v/>
      </c>
      <c r="S255" s="48">
        <f>IFERROR(S10/R10-1,"")</f>
        <v/>
      </c>
      <c r="T255" s="48">
        <f>IFERROR(T10/S10-1,"")</f>
        <v/>
      </c>
      <c r="U255" s="48">
        <f>IFERROR(U10/T10-1,"")</f>
        <v/>
      </c>
      <c r="V255" s="48">
        <f>IFERROR(V10/U10-1,"")</f>
        <v/>
      </c>
      <c r="W255" s="48">
        <f>IFERROR(W10/V10-1,"")</f>
        <v/>
      </c>
      <c r="X255" s="48">
        <f>IFERROR(X10/W10-1,"")</f>
        <v/>
      </c>
      <c r="Y255" s="48">
        <f>IFERROR(Y10/X10-1,"")</f>
        <v/>
      </c>
      <c r="Z255" s="48">
        <f>IFERROR(Z10/Y10-1,"")</f>
        <v/>
      </c>
      <c r="AA255" s="48">
        <f>IFERROR(AA10/Z10-1,"")</f>
        <v/>
      </c>
      <c r="AB255" s="49" t="n">
        <v>0.005</v>
      </c>
      <c r="AC255" s="49" t="n">
        <v>0.005</v>
      </c>
      <c r="AD255" s="49" t="n">
        <v>0.005</v>
      </c>
      <c r="AE255" s="49" t="n">
        <v>0.005</v>
      </c>
      <c r="AF255" s="49" t="n">
        <v>0.005</v>
      </c>
      <c r="AG255" s="49" t="n">
        <v>0.005</v>
      </c>
      <c r="AH255" s="49" t="n">
        <v>0.005</v>
      </c>
      <c r="AI255" s="49" t="n">
        <v>0.005</v>
      </c>
      <c r="AL255" s="48">
        <f>IFERROR(AL10/AK10-1,"")</f>
        <v/>
      </c>
      <c r="AM255" s="48">
        <f>IFERROR(AM10/AL10-1,"")</f>
        <v/>
      </c>
      <c r="AN255" s="48">
        <f>IFERROR(AN10/AM10-1,"")</f>
        <v/>
      </c>
      <c r="AO255" s="48">
        <f>IFERROR(AO10/AN10-1,"")</f>
        <v/>
      </c>
      <c r="AP255" s="48">
        <f>IFERROR(AP10/AO10-1,"")</f>
        <v/>
      </c>
      <c r="AQ255" s="48">
        <f>IFERROR(AQ10/AP10-1,"")</f>
        <v/>
      </c>
      <c r="AR255" s="49" t="n">
        <v>0.02</v>
      </c>
      <c r="AS255" s="49" t="n">
        <v>0.02</v>
      </c>
      <c r="AT255" s="49" t="n">
        <v>0.02</v>
      </c>
    </row>
    <row r="256">
      <c r="D256" s="17" t="inlineStr">
        <is>
          <t>Interest Expense growth (Q: QoQ; A: YoY) — applied to NEG values</t>
        </is>
      </c>
      <c r="H256" s="48">
        <f>IFERROR(H11/G11-1,"")</f>
        <v/>
      </c>
      <c r="I256" s="48">
        <f>IFERROR(I11/H11-1,"")</f>
        <v/>
      </c>
      <c r="J256" s="48">
        <f>IFERROR(J11/I11-1,"")</f>
        <v/>
      </c>
      <c r="K256" s="48">
        <f>IFERROR(K11/J11-1,"")</f>
        <v/>
      </c>
      <c r="L256" s="48">
        <f>IFERROR(L11/K11-1,"")</f>
        <v/>
      </c>
      <c r="M256" s="48">
        <f>IFERROR(M11/L11-1,"")</f>
        <v/>
      </c>
      <c r="N256" s="48">
        <f>IFERROR(N11/M11-1,"")</f>
        <v/>
      </c>
      <c r="O256" s="48">
        <f>IFERROR(O11/N11-1,"")</f>
        <v/>
      </c>
      <c r="P256" s="48">
        <f>IFERROR(P11/O11-1,"")</f>
        <v/>
      </c>
      <c r="Q256" s="48">
        <f>IFERROR(Q11/P11-1,"")</f>
        <v/>
      </c>
      <c r="R256" s="48">
        <f>IFERROR(R11/Q11-1,"")</f>
        <v/>
      </c>
      <c r="S256" s="48">
        <f>IFERROR(S11/R11-1,"")</f>
        <v/>
      </c>
      <c r="T256" s="48">
        <f>IFERROR(T11/S11-1,"")</f>
        <v/>
      </c>
      <c r="U256" s="48">
        <f>IFERROR(U11/T11-1,"")</f>
        <v/>
      </c>
      <c r="V256" s="48">
        <f>IFERROR(V11/U11-1,"")</f>
        <v/>
      </c>
      <c r="W256" s="48">
        <f>IFERROR(W11/V11-1,"")</f>
        <v/>
      </c>
      <c r="X256" s="48">
        <f>IFERROR(X11/W11-1,"")</f>
        <v/>
      </c>
      <c r="Y256" s="48">
        <f>IFERROR(Y11/X11-1,"")</f>
        <v/>
      </c>
      <c r="Z256" s="48">
        <f>IFERROR(Z11/Y11-1,"")</f>
        <v/>
      </c>
      <c r="AA256" s="48">
        <f>IFERROR(AA11/Z11-1,"")</f>
        <v/>
      </c>
      <c r="AB256" s="49" t="n">
        <v>0.003</v>
      </c>
      <c r="AC256" s="49" t="n">
        <v>0.003</v>
      </c>
      <c r="AD256" s="49" t="n">
        <v>0.003</v>
      </c>
      <c r="AE256" s="49" t="n">
        <v>0.003</v>
      </c>
      <c r="AF256" s="49" t="n">
        <v>0.003</v>
      </c>
      <c r="AG256" s="49" t="n">
        <v>0.003</v>
      </c>
      <c r="AH256" s="49" t="n">
        <v>0.003</v>
      </c>
      <c r="AI256" s="49" t="n">
        <v>0.003</v>
      </c>
      <c r="AL256" s="48">
        <f>IFERROR(AL11/AK11-1,"")</f>
        <v/>
      </c>
      <c r="AM256" s="48">
        <f>IFERROR(AM11/AL11-1,"")</f>
        <v/>
      </c>
      <c r="AN256" s="48">
        <f>IFERROR(AN11/AM11-1,"")</f>
        <v/>
      </c>
      <c r="AO256" s="48">
        <f>IFERROR(AO11/AN11-1,"")</f>
        <v/>
      </c>
      <c r="AP256" s="48">
        <f>IFERROR(AP11/AO11-1,"")</f>
        <v/>
      </c>
      <c r="AQ256" s="48">
        <f>IFERROR(AQ11/AP11-1,"")</f>
        <v/>
      </c>
      <c r="AR256" s="49" t="n">
        <v>0.015</v>
      </c>
      <c r="AS256" s="49" t="n">
        <v>0.015</v>
      </c>
      <c r="AT256" s="49" t="n">
        <v>0.015</v>
      </c>
    </row>
    <row r="257">
      <c r="D257" s="17" t="inlineStr">
        <is>
          <t>Fees &amp; Commissions growth (Q: QoQ; A: YoY)</t>
        </is>
      </c>
      <c r="H257" s="48">
        <f>IFERROR(H16/G16-1,"")</f>
        <v/>
      </c>
      <c r="I257" s="48">
        <f>IFERROR(I16/H16-1,"")</f>
        <v/>
      </c>
      <c r="J257" s="48">
        <f>IFERROR(J16/I16-1,"")</f>
        <v/>
      </c>
      <c r="K257" s="48">
        <f>IFERROR(K16/J16-1,"")</f>
        <v/>
      </c>
      <c r="L257" s="48">
        <f>IFERROR(L16/K16-1,"")</f>
        <v/>
      </c>
      <c r="M257" s="48">
        <f>IFERROR(M16/L16-1,"")</f>
        <v/>
      </c>
      <c r="N257" s="48">
        <f>IFERROR(N16/M16-1,"")</f>
        <v/>
      </c>
      <c r="O257" s="48">
        <f>IFERROR(O16/N16-1,"")</f>
        <v/>
      </c>
      <c r="P257" s="48">
        <f>IFERROR(P16/O16-1,"")</f>
        <v/>
      </c>
      <c r="Q257" s="48">
        <f>IFERROR(Q16/P16-1,"")</f>
        <v/>
      </c>
      <c r="R257" s="48">
        <f>IFERROR(R16/Q16-1,"")</f>
        <v/>
      </c>
      <c r="S257" s="48">
        <f>IFERROR(S16/R16-1,"")</f>
        <v/>
      </c>
      <c r="T257" s="48">
        <f>IFERROR(T16/S16-1,"")</f>
        <v/>
      </c>
      <c r="U257" s="48">
        <f>IFERROR(U16/T16-1,"")</f>
        <v/>
      </c>
      <c r="V257" s="48">
        <f>IFERROR(V16/U16-1,"")</f>
        <v/>
      </c>
      <c r="W257" s="48">
        <f>IFERROR(W16/V16-1,"")</f>
        <v/>
      </c>
      <c r="X257" s="48">
        <f>IFERROR(X16/W16-1,"")</f>
        <v/>
      </c>
      <c r="Y257" s="48">
        <f>IFERROR(Y16/X16-1,"")</f>
        <v/>
      </c>
      <c r="Z257" s="48">
        <f>IFERROR(Z16/Y16-1,"")</f>
        <v/>
      </c>
      <c r="AA257" s="48">
        <f>IFERROR(AA16/Z16-1,"")</f>
        <v/>
      </c>
      <c r="AB257" s="49" t="n">
        <v>0.015</v>
      </c>
      <c r="AC257" s="49" t="n">
        <v>0.015</v>
      </c>
      <c r="AD257" s="49" t="n">
        <v>0.015</v>
      </c>
      <c r="AE257" s="49" t="n">
        <v>0.015</v>
      </c>
      <c r="AF257" s="49" t="n">
        <v>0.015</v>
      </c>
      <c r="AG257" s="49" t="n">
        <v>0.015</v>
      </c>
      <c r="AH257" s="49" t="n">
        <v>0.015</v>
      </c>
      <c r="AI257" s="49" t="n">
        <v>0.015</v>
      </c>
      <c r="AL257" s="48">
        <f>IFERROR(AL16/AK16-1,"")</f>
        <v/>
      </c>
      <c r="AM257" s="48">
        <f>IFERROR(AM16/AL16-1,"")</f>
        <v/>
      </c>
      <c r="AN257" s="48">
        <f>IFERROR(AN16/AM16-1,"")</f>
        <v/>
      </c>
      <c r="AO257" s="48">
        <f>IFERROR(AO16/AN16-1,"")</f>
        <v/>
      </c>
      <c r="AP257" s="48">
        <f>IFERROR(AP16/AO16-1,"")</f>
        <v/>
      </c>
      <c r="AQ257" s="48">
        <f>IFERROR(AQ16/AP16-1,"")</f>
        <v/>
      </c>
      <c r="AR257" s="49" t="n">
        <v>0.06</v>
      </c>
      <c r="AS257" s="49" t="n">
        <v>0.06</v>
      </c>
      <c r="AT257" s="49" t="n">
        <v>0.06</v>
      </c>
    </row>
    <row r="258">
      <c r="D258" s="17" t="inlineStr">
        <is>
          <t>Market Making growth (Q: QoQ; A: YoY)</t>
        </is>
      </c>
      <c r="H258" s="48">
        <f>IFERROR(H17/G17-1,"")</f>
        <v/>
      </c>
      <c r="I258" s="48">
        <f>IFERROR(I17/H17-1,"")</f>
        <v/>
      </c>
      <c r="J258" s="48">
        <f>IFERROR(J17/I17-1,"")</f>
        <v/>
      </c>
      <c r="K258" s="48">
        <f>IFERROR(K17/J17-1,"")</f>
        <v/>
      </c>
      <c r="L258" s="48">
        <f>IFERROR(L17/K17-1,"")</f>
        <v/>
      </c>
      <c r="M258" s="48">
        <f>IFERROR(M17/L17-1,"")</f>
        <v/>
      </c>
      <c r="N258" s="48">
        <f>IFERROR(N17/M17-1,"")</f>
        <v/>
      </c>
      <c r="O258" s="48">
        <f>IFERROR(O17/N17-1,"")</f>
        <v/>
      </c>
      <c r="P258" s="48">
        <f>IFERROR(P17/O17-1,"")</f>
        <v/>
      </c>
      <c r="Q258" s="48">
        <f>IFERROR(Q17/P17-1,"")</f>
        <v/>
      </c>
      <c r="R258" s="48">
        <f>IFERROR(R17/Q17-1,"")</f>
        <v/>
      </c>
      <c r="S258" s="48">
        <f>IFERROR(S17/R17-1,"")</f>
        <v/>
      </c>
      <c r="T258" s="48">
        <f>IFERROR(T17/S17-1,"")</f>
        <v/>
      </c>
      <c r="U258" s="48">
        <f>IFERROR(U17/T17-1,"")</f>
        <v/>
      </c>
      <c r="V258" s="48">
        <f>IFERROR(V17/U17-1,"")</f>
        <v/>
      </c>
      <c r="W258" s="48">
        <f>IFERROR(W17/V17-1,"")</f>
        <v/>
      </c>
      <c r="X258" s="48">
        <f>IFERROR(X17/W17-1,"")</f>
        <v/>
      </c>
      <c r="Y258" s="48">
        <f>IFERROR(Y17/X17-1,"")</f>
        <v/>
      </c>
      <c r="Z258" s="48">
        <f>IFERROR(Z17/Y17-1,"")</f>
        <v/>
      </c>
      <c r="AA258" s="48">
        <f>IFERROR(AA17/Z17-1,"")</f>
        <v/>
      </c>
      <c r="AB258" s="49" t="n">
        <v>0.01</v>
      </c>
      <c r="AC258" s="49" t="n">
        <v>0.01</v>
      </c>
      <c r="AD258" s="49" t="n">
        <v>0.01</v>
      </c>
      <c r="AE258" s="49" t="n">
        <v>0.01</v>
      </c>
      <c r="AF258" s="49" t="n">
        <v>0.01</v>
      </c>
      <c r="AG258" s="49" t="n">
        <v>0.01</v>
      </c>
      <c r="AH258" s="49" t="n">
        <v>0.01</v>
      </c>
      <c r="AI258" s="49" t="n">
        <v>0.01</v>
      </c>
      <c r="AL258" s="48">
        <f>IFERROR(AL17/AK17-1,"")</f>
        <v/>
      </c>
      <c r="AM258" s="48">
        <f>IFERROR(AM17/AL17-1,"")</f>
        <v/>
      </c>
      <c r="AN258" s="48">
        <f>IFERROR(AN17/AM17-1,"")</f>
        <v/>
      </c>
      <c r="AO258" s="48">
        <f>IFERROR(AO17/AN17-1,"")</f>
        <v/>
      </c>
      <c r="AP258" s="48">
        <f>IFERROR(AP17/AO17-1,"")</f>
        <v/>
      </c>
      <c r="AQ258" s="48">
        <f>IFERROR(AQ17/AP17-1,"")</f>
        <v/>
      </c>
      <c r="AR258" s="49" t="n">
        <v>0.04</v>
      </c>
      <c r="AS258" s="49" t="n">
        <v>0.04</v>
      </c>
      <c r="AT258" s="49" t="n">
        <v>0.04</v>
      </c>
    </row>
    <row r="259">
      <c r="D259" s="17" t="inlineStr">
        <is>
          <t>Other Income growth (Q: QoQ; A: YoY)</t>
        </is>
      </c>
      <c r="H259" s="48">
        <f>IFERROR(H18/G18-1,"")</f>
        <v/>
      </c>
      <c r="I259" s="48">
        <f>IFERROR(I18/H18-1,"")</f>
        <v/>
      </c>
      <c r="J259" s="48">
        <f>IFERROR(J18/I18-1,"")</f>
        <v/>
      </c>
      <c r="K259" s="48">
        <f>IFERROR(K18/J18-1,"")</f>
        <v/>
      </c>
      <c r="L259" s="48">
        <f>IFERROR(L18/K18-1,"")</f>
        <v/>
      </c>
      <c r="M259" s="48">
        <f>IFERROR(M18/L18-1,"")</f>
        <v/>
      </c>
      <c r="N259" s="48">
        <f>IFERROR(N18/M18-1,"")</f>
        <v/>
      </c>
      <c r="O259" s="48">
        <f>IFERROR(O18/N18-1,"")</f>
        <v/>
      </c>
      <c r="P259" s="48">
        <f>IFERROR(P18/O18-1,"")</f>
        <v/>
      </c>
      <c r="Q259" s="48">
        <f>IFERROR(Q18/P18-1,"")</f>
        <v/>
      </c>
      <c r="R259" s="48">
        <f>IFERROR(R18/Q18-1,"")</f>
        <v/>
      </c>
      <c r="S259" s="48">
        <f>IFERROR(S18/R18-1,"")</f>
        <v/>
      </c>
      <c r="T259" s="48">
        <f>IFERROR(T18/S18-1,"")</f>
        <v/>
      </c>
      <c r="U259" s="48">
        <f>IFERROR(U18/T18-1,"")</f>
        <v/>
      </c>
      <c r="V259" s="48">
        <f>IFERROR(V18/U18-1,"")</f>
        <v/>
      </c>
      <c r="W259" s="48">
        <f>IFERROR(W18/V18-1,"")</f>
        <v/>
      </c>
      <c r="X259" s="48">
        <f>IFERROR(X18/W18-1,"")</f>
        <v/>
      </c>
      <c r="Y259" s="48">
        <f>IFERROR(Y18/X18-1,"")</f>
        <v/>
      </c>
      <c r="Z259" s="48">
        <f>IFERROR(Z18/Y18-1,"")</f>
        <v/>
      </c>
      <c r="AA259" s="48">
        <f>IFERROR(AA18/Z18-1,"")</f>
        <v/>
      </c>
      <c r="AB259" s="49" t="n">
        <v>-0.5</v>
      </c>
      <c r="AC259" s="49" t="n">
        <v>0</v>
      </c>
      <c r="AD259" s="49" t="n">
        <v>0</v>
      </c>
      <c r="AE259" s="49" t="n">
        <v>0</v>
      </c>
      <c r="AF259" s="49" t="n">
        <v>0</v>
      </c>
      <c r="AG259" s="49" t="n">
        <v>0</v>
      </c>
      <c r="AH259" s="49" t="n">
        <v>0</v>
      </c>
      <c r="AI259" s="49" t="n">
        <v>0</v>
      </c>
      <c r="AL259" s="48">
        <f>IFERROR(AL18/AK18-1,"")</f>
        <v/>
      </c>
      <c r="AM259" s="48">
        <f>IFERROR(AM18/AL18-1,"")</f>
        <v/>
      </c>
      <c r="AN259" s="48">
        <f>IFERROR(AN18/AM18-1,"")</f>
        <v/>
      </c>
      <c r="AO259" s="48">
        <f>IFERROR(AO18/AN18-1,"")</f>
        <v/>
      </c>
      <c r="AP259" s="48">
        <f>IFERROR(AP18/AO18-1,"")</f>
        <v/>
      </c>
      <c r="AQ259" s="48">
        <f>IFERROR(AQ18/AP18-1,"")</f>
        <v/>
      </c>
      <c r="AR259" s="49" t="n">
        <v>0</v>
      </c>
      <c r="AS259" s="49" t="n">
        <v>0</v>
      </c>
      <c r="AT259" s="49" t="n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B1:AO26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sheetData>
    <row r="1">
      <c r="B1" s="29" t="inlineStr">
        <is>
          <t>_reported subtotals — as filed</t>
        </is>
      </c>
    </row>
    <row r="2">
      <c r="B2" s="30" t="inlineStr">
        <is>
          <t>Used by financials sheet for reconciliation rows</t>
        </is>
      </c>
    </row>
    <row r="5">
      <c r="G5" s="11" t="inlineStr">
        <is>
          <t>Q1'21</t>
        </is>
      </c>
      <c r="H5" s="11" t="inlineStr">
        <is>
          <t>Q2'21</t>
        </is>
      </c>
      <c r="I5" s="11" t="inlineStr">
        <is>
          <t>Q3'21</t>
        </is>
      </c>
      <c r="J5" s="11" t="inlineStr">
        <is>
          <t>Q4'21</t>
        </is>
      </c>
      <c r="K5" s="11" t="inlineStr">
        <is>
          <t>Q1'22</t>
        </is>
      </c>
      <c r="L5" s="11" t="inlineStr">
        <is>
          <t>Q2'22</t>
        </is>
      </c>
      <c r="M5" s="11" t="inlineStr">
        <is>
          <t>Q3'22</t>
        </is>
      </c>
      <c r="N5" s="11" t="inlineStr">
        <is>
          <t>Q4'22</t>
        </is>
      </c>
      <c r="O5" s="11" t="inlineStr">
        <is>
          <t>Q1'23</t>
        </is>
      </c>
      <c r="P5" s="11" t="inlineStr">
        <is>
          <t>Q2'23</t>
        </is>
      </c>
      <c r="Q5" s="11" t="inlineStr">
        <is>
          <t>Q3'23</t>
        </is>
      </c>
      <c r="R5" s="11" t="inlineStr">
        <is>
          <t>Q4'23</t>
        </is>
      </c>
      <c r="S5" s="11" t="inlineStr">
        <is>
          <t>Q1'24</t>
        </is>
      </c>
      <c r="T5" s="11" t="inlineStr">
        <is>
          <t>Q2'24</t>
        </is>
      </c>
      <c r="U5" s="11" t="inlineStr">
        <is>
          <t>Q3'24</t>
        </is>
      </c>
      <c r="V5" s="11" t="inlineStr">
        <is>
          <t>Q4'24</t>
        </is>
      </c>
      <c r="W5" s="11" t="inlineStr">
        <is>
          <t>Q1'25</t>
        </is>
      </c>
      <c r="X5" s="11" t="inlineStr">
        <is>
          <t>Q2'25</t>
        </is>
      </c>
      <c r="Y5" s="11" t="inlineStr">
        <is>
          <t>Q3'25</t>
        </is>
      </c>
      <c r="Z5" s="11" t="inlineStr">
        <is>
          <t>Q4'25</t>
        </is>
      </c>
      <c r="AA5" s="11" t="inlineStr">
        <is>
          <t>Q1'26</t>
        </is>
      </c>
      <c r="AK5" s="11" t="inlineStr">
        <is>
          <t>FY2021</t>
        </is>
      </c>
      <c r="AL5" s="11" t="inlineStr">
        <is>
          <t>FY2022</t>
        </is>
      </c>
      <c r="AM5" s="11" t="inlineStr">
        <is>
          <t>FY2023</t>
        </is>
      </c>
      <c r="AN5" s="11" t="inlineStr">
        <is>
          <t>FY2024</t>
        </is>
      </c>
      <c r="AO5" s="11" t="inlineStr">
        <is>
          <t>FY2025</t>
        </is>
      </c>
    </row>
    <row r="7">
      <c r="B7" s="31" t="inlineStr">
        <is>
          <t>IS: nii</t>
        </is>
      </c>
      <c r="G7" s="32" t="n">
        <v>10197</v>
      </c>
      <c r="H7" s="32" t="n">
        <v>10233</v>
      </c>
      <c r="I7" s="32" t="n">
        <v>11094</v>
      </c>
      <c r="J7" s="32" t="n">
        <v>11410</v>
      </c>
      <c r="K7" s="32" t="n">
        <v>11572</v>
      </c>
      <c r="L7" s="32" t="n">
        <v>12444</v>
      </c>
      <c r="M7" s="32" t="n">
        <v>13765</v>
      </c>
      <c r="N7" s="32" t="n">
        <v>14681</v>
      </c>
      <c r="O7" s="32" t="n">
        <v>14448</v>
      </c>
      <c r="P7" s="32" t="n">
        <v>14158</v>
      </c>
      <c r="Q7" s="32" t="n">
        <v>14379</v>
      </c>
      <c r="R7" s="32" t="n">
        <v>13946</v>
      </c>
      <c r="S7" s="32" t="n">
        <v>14032</v>
      </c>
      <c r="T7" s="32" t="n">
        <v>13702</v>
      </c>
      <c r="U7" s="32" t="n">
        <v>13967</v>
      </c>
      <c r="V7" s="32" t="n">
        <v>14359</v>
      </c>
      <c r="W7" s="32" t="n">
        <v>14443</v>
      </c>
      <c r="X7" s="32" t="n">
        <v>14670</v>
      </c>
      <c r="Y7" s="32" t="n">
        <v>15233</v>
      </c>
      <c r="Z7" s="32" t="n">
        <v>15750</v>
      </c>
      <c r="AA7" s="32" t="n">
        <v>15745</v>
      </c>
      <c r="AK7" s="32" t="n">
        <v>42934</v>
      </c>
      <c r="AL7" s="32" t="n">
        <v>52462</v>
      </c>
      <c r="AM7" s="32" t="n">
        <v>56931</v>
      </c>
      <c r="AN7" s="32" t="n">
        <v>56060</v>
      </c>
      <c r="AO7" s="32" t="n">
        <v>60096</v>
      </c>
    </row>
    <row r="8">
      <c r="B8" s="31" t="inlineStr">
        <is>
          <t>IS: total_noninterest_income</t>
        </is>
      </c>
      <c r="G8" s="32" t="n">
        <v>12624</v>
      </c>
      <c r="H8" s="32" t="n">
        <v>11233</v>
      </c>
      <c r="I8" s="32" t="n">
        <v>11672</v>
      </c>
      <c r="J8" s="32" t="n">
        <v>10650</v>
      </c>
      <c r="K8" s="32" t="n">
        <v>11656</v>
      </c>
      <c r="L8" s="32" t="n">
        <v>10244</v>
      </c>
      <c r="M8" s="32" t="n">
        <v>10737</v>
      </c>
      <c r="N8" s="32" t="n">
        <v>9851</v>
      </c>
      <c r="O8" s="32" t="n">
        <v>11810</v>
      </c>
      <c r="P8" s="32" t="n">
        <v>11039</v>
      </c>
      <c r="Q8" s="32" t="n">
        <v>10788</v>
      </c>
      <c r="R8" s="32" t="n">
        <v>8013</v>
      </c>
      <c r="S8" s="32" t="n">
        <v>11786</v>
      </c>
      <c r="T8" s="32" t="n">
        <v>11675</v>
      </c>
      <c r="U8" s="32" t="n">
        <v>11378</v>
      </c>
      <c r="V8" s="32" t="n">
        <v>10988</v>
      </c>
      <c r="W8" s="32" t="n">
        <v>13804</v>
      </c>
      <c r="X8" s="32" t="n">
        <v>12773</v>
      </c>
      <c r="Y8" s="32" t="n">
        <v>13807</v>
      </c>
      <c r="Z8" s="32" t="n">
        <v>12617</v>
      </c>
      <c r="AA8" s="32" t="n">
        <v>14527</v>
      </c>
      <c r="AK8" s="32" t="n">
        <v>46179</v>
      </c>
      <c r="AL8" s="32" t="n">
        <v>42488</v>
      </c>
      <c r="AM8" s="32" t="n">
        <v>41650</v>
      </c>
      <c r="AN8" s="32" t="n">
        <v>45827</v>
      </c>
      <c r="AO8" s="32" t="n">
        <v>53001</v>
      </c>
    </row>
    <row r="9">
      <c r="B9" s="31" t="inlineStr">
        <is>
          <t>IS: total_net_revenue</t>
        </is>
      </c>
      <c r="G9" s="32" t="n">
        <v>22821</v>
      </c>
      <c r="H9" s="32" t="n">
        <v>21466</v>
      </c>
      <c r="I9" s="32" t="n">
        <v>22766</v>
      </c>
      <c r="J9" s="32" t="n">
        <v>22060</v>
      </c>
      <c r="K9" s="32" t="n">
        <v>23228</v>
      </c>
      <c r="L9" s="32" t="n">
        <v>22688</v>
      </c>
      <c r="M9" s="32" t="n">
        <v>24502</v>
      </c>
      <c r="N9" s="32" t="n">
        <v>24532</v>
      </c>
      <c r="O9" s="32" t="n">
        <v>26258</v>
      </c>
      <c r="P9" s="32" t="n">
        <v>25197</v>
      </c>
      <c r="Q9" s="32" t="n">
        <v>25167</v>
      </c>
      <c r="R9" s="32" t="n">
        <v>21959</v>
      </c>
      <c r="S9" s="32" t="n">
        <v>25818</v>
      </c>
      <c r="T9" s="32" t="n">
        <v>25377</v>
      </c>
      <c r="U9" s="32" t="n">
        <v>25345</v>
      </c>
      <c r="V9" s="32" t="n">
        <v>25347</v>
      </c>
      <c r="W9" s="32" t="n">
        <v>28247</v>
      </c>
      <c r="X9" s="32" t="n">
        <v>27443</v>
      </c>
      <c r="Y9" s="32" t="n">
        <v>29040</v>
      </c>
      <c r="Z9" s="32" t="n">
        <v>28367</v>
      </c>
      <c r="AA9" s="32" t="n">
        <v>30272</v>
      </c>
      <c r="AK9" s="32" t="n">
        <v>89113</v>
      </c>
      <c r="AL9" s="32" t="n">
        <v>94950</v>
      </c>
      <c r="AM9" s="32" t="n">
        <v>98581</v>
      </c>
      <c r="AN9" s="32" t="n">
        <v>101887</v>
      </c>
      <c r="AO9" s="32" t="n">
        <v>113097</v>
      </c>
    </row>
    <row r="10">
      <c r="B10" s="31" t="inlineStr">
        <is>
          <t>IS: total_noninterest_expense</t>
        </is>
      </c>
      <c r="G10" s="32" t="n">
        <v>-15515</v>
      </c>
      <c r="H10" s="32" t="n">
        <v>-15045</v>
      </c>
      <c r="I10" s="32" t="n">
        <v>-14440</v>
      </c>
      <c r="J10" s="32" t="n">
        <v>-14731</v>
      </c>
      <c r="K10" s="32" t="n">
        <v>-15319</v>
      </c>
      <c r="L10" s="32" t="n">
        <v>-15273</v>
      </c>
      <c r="M10" s="32" t="n">
        <v>-15303</v>
      </c>
      <c r="N10" s="32" t="n">
        <v>-15543</v>
      </c>
      <c r="O10" s="32" t="n">
        <v>-16238</v>
      </c>
      <c r="P10" s="32" t="n">
        <v>-16038</v>
      </c>
      <c r="Q10" s="32" t="n">
        <v>-15838</v>
      </c>
      <c r="R10" s="32" t="n">
        <v>-17731</v>
      </c>
      <c r="S10" s="32" t="n">
        <v>-17237</v>
      </c>
      <c r="T10" s="32" t="n">
        <v>-16309</v>
      </c>
      <c r="U10" s="32" t="n">
        <v>-16479</v>
      </c>
      <c r="V10" s="32" t="n">
        <v>-16787</v>
      </c>
      <c r="W10" s="32" t="n">
        <v>-17770</v>
      </c>
      <c r="X10" s="32" t="n">
        <v>-17183</v>
      </c>
      <c r="Y10" s="32" t="n">
        <v>-17337</v>
      </c>
      <c r="Z10" s="32" t="n">
        <v>-17437</v>
      </c>
      <c r="AA10" s="32" t="n">
        <v>-18531</v>
      </c>
      <c r="AK10" s="32" t="n">
        <v>-59731</v>
      </c>
      <c r="AL10" s="32" t="n">
        <v>-61438</v>
      </c>
      <c r="AM10" s="32" t="n">
        <v>-65845</v>
      </c>
      <c r="AN10" s="32" t="n">
        <v>-66812</v>
      </c>
      <c r="AO10" s="32" t="n">
        <v>-69727</v>
      </c>
    </row>
    <row r="11">
      <c r="B11" s="31" t="inlineStr">
        <is>
          <t>IS: pretax</t>
        </is>
      </c>
      <c r="G11" s="32" t="n">
        <v>9166</v>
      </c>
      <c r="H11" s="32" t="n">
        <v>8042</v>
      </c>
      <c r="I11" s="32" t="n">
        <v>8950</v>
      </c>
      <c r="J11" s="32" t="n">
        <v>7818</v>
      </c>
      <c r="K11" s="32" t="n">
        <v>7879</v>
      </c>
      <c r="L11" s="32" t="n">
        <v>6892</v>
      </c>
      <c r="M11" s="32" t="n">
        <v>8301</v>
      </c>
      <c r="N11" s="32" t="n">
        <v>7897</v>
      </c>
      <c r="O11" s="32" t="n">
        <v>9089</v>
      </c>
      <c r="P11" s="32" t="n">
        <v>8034</v>
      </c>
      <c r="Q11" s="32" t="n">
        <v>8095</v>
      </c>
      <c r="R11" s="32" t="n">
        <v>3124</v>
      </c>
      <c r="S11" s="32" t="n">
        <v>7262</v>
      </c>
      <c r="T11" s="32" t="n">
        <v>7560</v>
      </c>
      <c r="U11" s="32" t="n">
        <v>7324</v>
      </c>
      <c r="V11" s="32" t="n">
        <v>7108</v>
      </c>
      <c r="W11" s="32" t="n">
        <v>8997</v>
      </c>
      <c r="X11" s="32" t="n">
        <v>8668</v>
      </c>
      <c r="Y11" s="32" t="n">
        <v>10408</v>
      </c>
      <c r="Z11" s="32" t="n">
        <v>9622</v>
      </c>
      <c r="AA11" s="32" t="n">
        <v>10404</v>
      </c>
      <c r="AK11" s="32" t="n">
        <v>33976</v>
      </c>
      <c r="AL11" s="32" t="n">
        <v>30969</v>
      </c>
      <c r="AM11" s="32" t="n">
        <v>28342</v>
      </c>
      <c r="AN11" s="32" t="n">
        <v>29254</v>
      </c>
      <c r="AO11" s="32" t="n">
        <v>37695</v>
      </c>
    </row>
    <row r="12">
      <c r="B12" s="31" t="inlineStr">
        <is>
          <t>IS: net_income</t>
        </is>
      </c>
      <c r="G12" s="32" t="n">
        <v>8050</v>
      </c>
      <c r="H12" s="32" t="n">
        <v>9224</v>
      </c>
      <c r="I12" s="32" t="n">
        <v>7691</v>
      </c>
      <c r="J12" s="32" t="n">
        <v>7013</v>
      </c>
      <c r="K12" s="32" t="n">
        <v>7067</v>
      </c>
      <c r="L12" s="32" t="n">
        <v>6247</v>
      </c>
      <c r="M12" s="32" t="n">
        <v>7082</v>
      </c>
      <c r="N12" s="32" t="n">
        <v>7132</v>
      </c>
      <c r="O12" s="32" t="n">
        <v>8161</v>
      </c>
      <c r="P12" s="32" t="n">
        <v>7408</v>
      </c>
      <c r="Q12" s="32" t="n">
        <v>7802</v>
      </c>
      <c r="R12" s="32" t="n">
        <v>3144</v>
      </c>
      <c r="S12" s="32" t="n">
        <v>6674</v>
      </c>
      <c r="T12" s="32" t="n">
        <v>6897</v>
      </c>
      <c r="U12" s="32" t="n">
        <v>6896</v>
      </c>
      <c r="V12" s="32" t="n">
        <v>6665</v>
      </c>
      <c r="W12" s="32" t="n">
        <v>7360</v>
      </c>
      <c r="X12" s="32" t="n">
        <v>7170</v>
      </c>
      <c r="Y12" s="32" t="n">
        <v>8332</v>
      </c>
      <c r="Z12" s="32" t="n">
        <v>7647</v>
      </c>
      <c r="AA12" s="32" t="n">
        <v>8584</v>
      </c>
      <c r="AK12" s="32" t="n">
        <v>31978</v>
      </c>
      <c r="AL12" s="32" t="n">
        <v>27528</v>
      </c>
      <c r="AM12" s="32" t="n">
        <v>26515</v>
      </c>
      <c r="AN12" s="32" t="n">
        <v>27132</v>
      </c>
      <c r="AO12" s="32" t="n">
        <v>30509</v>
      </c>
    </row>
    <row r="13">
      <c r="B13" s="31" t="inlineStr">
        <is>
          <t>IS: ni_avail_common</t>
        </is>
      </c>
      <c r="G13" s="32" t="n">
        <v>7560</v>
      </c>
      <c r="H13" s="32" t="n">
        <v>8964</v>
      </c>
      <c r="I13" s="32" t="n">
        <v>7260</v>
      </c>
      <c r="J13" s="32" t="n">
        <v>6773</v>
      </c>
      <c r="K13" s="32" t="n">
        <v>6600</v>
      </c>
      <c r="L13" s="32" t="n">
        <v>5932</v>
      </c>
      <c r="M13" s="32" t="n">
        <v>6579</v>
      </c>
      <c r="N13" s="32" t="n">
        <v>6904</v>
      </c>
      <c r="O13" s="32" t="n">
        <v>7656</v>
      </c>
      <c r="P13" s="32" t="n">
        <v>7102</v>
      </c>
      <c r="Q13" s="32" t="n">
        <v>7270</v>
      </c>
      <c r="R13" s="32" t="n">
        <v>2838</v>
      </c>
      <c r="S13" s="32" t="n">
        <v>6142</v>
      </c>
      <c r="T13" s="32" t="n">
        <v>6582</v>
      </c>
      <c r="U13" s="32" t="n">
        <v>6380</v>
      </c>
      <c r="V13" s="32" t="n">
        <v>6399</v>
      </c>
      <c r="W13" s="32" t="n">
        <v>6954</v>
      </c>
      <c r="X13" s="32" t="n">
        <v>6879</v>
      </c>
      <c r="Y13" s="32" t="n">
        <v>7903</v>
      </c>
      <c r="Z13" s="32" t="n">
        <v>7319</v>
      </c>
      <c r="AA13" s="32" t="n">
        <v>8155</v>
      </c>
      <c r="AK13" s="32" t="n">
        <v>30557</v>
      </c>
      <c r="AL13" s="32" t="n">
        <v>26015</v>
      </c>
      <c r="AM13" s="32" t="n">
        <v>24866</v>
      </c>
      <c r="AN13" s="32" t="n">
        <v>25503</v>
      </c>
      <c r="AO13" s="32" t="n">
        <v>29055</v>
      </c>
    </row>
    <row r="14">
      <c r="B14" s="31" t="inlineStr">
        <is>
          <t>BS: loans_leases_net</t>
        </is>
      </c>
      <c r="G14" s="32" t="n">
        <v>886920</v>
      </c>
      <c r="H14" s="32" t="n">
        <v>904833</v>
      </c>
      <c r="I14" s="32" t="n">
        <v>914581</v>
      </c>
      <c r="J14" s="32" t="n">
        <v>966737</v>
      </c>
      <c r="K14" s="32" t="n">
        <v>981041</v>
      </c>
      <c r="L14" s="32" t="n">
        <v>1018793</v>
      </c>
      <c r="M14" s="32" t="n">
        <v>1020164</v>
      </c>
      <c r="N14" s="32" t="n">
        <v>1033065</v>
      </c>
      <c r="O14" s="32" t="n">
        <v>1033892</v>
      </c>
      <c r="P14" s="32" t="n">
        <v>1038274</v>
      </c>
      <c r="Q14" s="32" t="n">
        <v>1035862</v>
      </c>
      <c r="R14" s="32" t="n">
        <v>1040390</v>
      </c>
      <c r="S14" s="32" t="n">
        <v>1035943</v>
      </c>
      <c r="T14" s="32" t="n">
        <v>1043547</v>
      </c>
      <c r="U14" s="32" t="n">
        <v>1062549</v>
      </c>
      <c r="V14" s="32" t="n">
        <v>1082595</v>
      </c>
      <c r="W14" s="32" t="n">
        <v>1097369</v>
      </c>
      <c r="X14" s="32" t="n">
        <v>1133765</v>
      </c>
      <c r="Y14" s="32" t="n">
        <v>1152648</v>
      </c>
      <c r="Z14" s="32" t="n">
        <v>1172497</v>
      </c>
      <c r="AA14" s="32" t="n">
        <v>1191887</v>
      </c>
      <c r="AK14" s="32" t="n">
        <v>966737</v>
      </c>
      <c r="AL14" s="32" t="n">
        <v>1033065</v>
      </c>
      <c r="AM14" s="32" t="n">
        <v>1040390</v>
      </c>
      <c r="AN14" s="32" t="n">
        <v>1082595</v>
      </c>
      <c r="AO14" s="32" t="n">
        <v>1172497</v>
      </c>
    </row>
    <row r="15">
      <c r="B15" s="31" t="inlineStr">
        <is>
          <t>BS: total_assets</t>
        </is>
      </c>
      <c r="G15" s="32" t="n">
        <v>2969992</v>
      </c>
      <c r="H15" s="32" t="n">
        <v>3029894</v>
      </c>
      <c r="I15" s="32" t="n">
        <v>3085446</v>
      </c>
      <c r="J15" s="32" t="n">
        <v>3169495</v>
      </c>
      <c r="K15" s="32" t="n">
        <v>3238223</v>
      </c>
      <c r="L15" s="32" t="n">
        <v>3111606</v>
      </c>
      <c r="M15" s="32" t="n">
        <v>3072953</v>
      </c>
      <c r="N15" s="32" t="n">
        <v>3051375</v>
      </c>
      <c r="O15" s="32" t="n">
        <v>3194657</v>
      </c>
      <c r="P15" s="32" t="n">
        <v>3123198</v>
      </c>
      <c r="Q15" s="32" t="n">
        <v>3153090</v>
      </c>
      <c r="R15" s="32" t="n">
        <v>3180151</v>
      </c>
      <c r="S15" s="32" t="n">
        <v>3273803</v>
      </c>
      <c r="T15" s="32" t="n">
        <v>3257996</v>
      </c>
      <c r="U15" s="32" t="n">
        <v>3324293</v>
      </c>
      <c r="V15" s="32" t="n">
        <v>3261519</v>
      </c>
      <c r="W15" s="32" t="n">
        <v>3349424</v>
      </c>
      <c r="X15" s="32" t="n">
        <v>3441142</v>
      </c>
      <c r="Y15" s="32" t="n">
        <v>3403716</v>
      </c>
      <c r="Z15" s="32" t="n">
        <v>3411738</v>
      </c>
      <c r="AA15" s="32" t="n">
        <v>3496186</v>
      </c>
      <c r="AK15" s="32" t="n">
        <v>3169495</v>
      </c>
      <c r="AL15" s="32" t="n">
        <v>3051375</v>
      </c>
      <c r="AM15" s="32" t="n">
        <v>3180151</v>
      </c>
      <c r="AN15" s="32" t="n">
        <v>3261519</v>
      </c>
      <c r="AO15" s="32" t="n">
        <v>3411738</v>
      </c>
    </row>
    <row r="16">
      <c r="B16" s="31" t="inlineStr">
        <is>
          <t>BS: total_deposits</t>
        </is>
      </c>
      <c r="G16" s="32" t="n">
        <v>1884938</v>
      </c>
      <c r="H16" s="32" t="n">
        <v>1909142</v>
      </c>
      <c r="I16" s="32" t="n">
        <v>1964804</v>
      </c>
      <c r="J16" s="32" t="n">
        <v>2064446</v>
      </c>
      <c r="K16" s="32" t="n">
        <v>2072409</v>
      </c>
      <c r="L16" s="32" t="n">
        <v>1984349</v>
      </c>
      <c r="M16" s="32" t="n">
        <v>1938097</v>
      </c>
      <c r="N16" s="32" t="n">
        <v>1930341</v>
      </c>
      <c r="O16" s="32" t="n">
        <v>1910402</v>
      </c>
      <c r="P16" s="32" t="n">
        <v>1877209</v>
      </c>
      <c r="Q16" s="32" t="n">
        <v>1884601</v>
      </c>
      <c r="R16" s="32" t="n">
        <v>1923827</v>
      </c>
      <c r="S16" s="32" t="n">
        <v>1946496</v>
      </c>
      <c r="T16" s="32" t="n">
        <v>1910491</v>
      </c>
      <c r="U16" s="32" t="n">
        <v>1930352</v>
      </c>
      <c r="V16" s="32" t="n">
        <v>1965467</v>
      </c>
      <c r="W16" s="32" t="n">
        <v>1989564</v>
      </c>
      <c r="X16" s="32" t="n">
        <v>2011613</v>
      </c>
      <c r="Y16" s="32" t="n">
        <v>2002208</v>
      </c>
      <c r="Z16" s="32" t="n">
        <v>2018729</v>
      </c>
      <c r="AA16" s="32" t="n">
        <v>2037663</v>
      </c>
      <c r="AK16" s="32" t="n">
        <v>2064446</v>
      </c>
      <c r="AL16" s="32" t="n">
        <v>1930341</v>
      </c>
      <c r="AM16" s="32" t="n">
        <v>1923827</v>
      </c>
      <c r="AN16" s="32" t="n">
        <v>1965467</v>
      </c>
      <c r="AO16" s="32" t="n">
        <v>2018729</v>
      </c>
    </row>
    <row r="17">
      <c r="B17" s="31" t="inlineStr">
        <is>
          <t>BS: total_liabilities</t>
        </is>
      </c>
      <c r="G17" s="32" t="n">
        <v>2695992</v>
      </c>
      <c r="H17" s="32" t="n">
        <v>2752775</v>
      </c>
      <c r="I17" s="32" t="n">
        <v>2812982</v>
      </c>
      <c r="J17" s="32" t="n">
        <v>2899429</v>
      </c>
      <c r="K17" s="32" t="n">
        <v>2971606</v>
      </c>
      <c r="L17" s="32" t="n">
        <v>2842488</v>
      </c>
      <c r="M17" s="32" t="n">
        <v>2803429</v>
      </c>
      <c r="N17" s="32" t="n">
        <v>2778178</v>
      </c>
      <c r="O17" s="32" t="n">
        <v>2914461</v>
      </c>
      <c r="P17" s="32" t="n">
        <v>2839879</v>
      </c>
      <c r="Q17" s="32" t="n">
        <v>2866026</v>
      </c>
      <c r="R17" s="32" t="n">
        <v>2888505</v>
      </c>
      <c r="S17" s="32" t="n">
        <v>2980251</v>
      </c>
      <c r="T17" s="32" t="n">
        <v>2964104</v>
      </c>
      <c r="U17" s="32" t="n">
        <v>3027781</v>
      </c>
      <c r="V17" s="32" t="n">
        <v>2965960</v>
      </c>
      <c r="W17" s="32" t="n">
        <v>3053843</v>
      </c>
      <c r="X17" s="32" t="n">
        <v>3141543</v>
      </c>
      <c r="Y17" s="32" t="n">
        <v>3099564</v>
      </c>
      <c r="Z17" s="32" t="n">
        <v>3108495</v>
      </c>
      <c r="AA17" s="32" t="n">
        <v>3195518</v>
      </c>
      <c r="AK17" s="32" t="n">
        <v>2899429</v>
      </c>
      <c r="AL17" s="32" t="n">
        <v>2778178</v>
      </c>
      <c r="AM17" s="32" t="n">
        <v>2888505</v>
      </c>
      <c r="AN17" s="32" t="n">
        <v>2965960</v>
      </c>
      <c r="AO17" s="32" t="n">
        <v>3108495</v>
      </c>
    </row>
    <row r="18">
      <c r="B18" s="31" t="inlineStr">
        <is>
          <t>BS: total_stockholders_equity</t>
        </is>
      </c>
      <c r="G18" s="32" t="n">
        <v>274000</v>
      </c>
      <c r="H18" s="32" t="n">
        <v>277119</v>
      </c>
      <c r="I18" s="32" t="n">
        <v>272464</v>
      </c>
      <c r="J18" s="32" t="n">
        <v>270066</v>
      </c>
      <c r="K18" s="32" t="n">
        <v>266617</v>
      </c>
      <c r="L18" s="32" t="n">
        <v>269118</v>
      </c>
      <c r="M18" s="32" t="n">
        <v>269524</v>
      </c>
      <c r="N18" s="32" t="n">
        <v>273197</v>
      </c>
      <c r="O18" s="32" t="n">
        <v>280196</v>
      </c>
      <c r="P18" s="32" t="n">
        <v>283319</v>
      </c>
      <c r="Q18" s="32" t="n">
        <v>287064</v>
      </c>
      <c r="R18" s="32" t="n">
        <v>291646</v>
      </c>
      <c r="S18" s="32" t="n">
        <v>293552</v>
      </c>
      <c r="T18" s="32" t="n">
        <v>293892</v>
      </c>
      <c r="U18" s="32" t="n">
        <v>296512</v>
      </c>
      <c r="V18" s="32" t="n">
        <v>295559</v>
      </c>
      <c r="W18" s="32" t="n">
        <v>295581</v>
      </c>
      <c r="X18" s="32" t="n">
        <v>299599</v>
      </c>
      <c r="Y18" s="32" t="n">
        <v>304152</v>
      </c>
      <c r="Z18" s="32" t="n">
        <v>303243</v>
      </c>
      <c r="AA18" s="32" t="n">
        <v>300668</v>
      </c>
      <c r="AK18" s="32" t="n">
        <v>270066</v>
      </c>
      <c r="AL18" s="32" t="n">
        <v>273197</v>
      </c>
      <c r="AM18" s="32" t="n">
        <v>291646</v>
      </c>
      <c r="AN18" s="32" t="n">
        <v>295559</v>
      </c>
      <c r="AO18" s="32" t="n">
        <v>303243</v>
      </c>
    </row>
    <row r="19">
      <c r="B19" s="31" t="inlineStr">
        <is>
          <t>BS: total_equity</t>
        </is>
      </c>
      <c r="G19" s="32" t="n">
        <v>274000</v>
      </c>
      <c r="H19" s="32" t="n">
        <v>277119</v>
      </c>
      <c r="I19" s="32" t="n">
        <v>272464</v>
      </c>
      <c r="J19" s="32" t="n">
        <v>270066</v>
      </c>
      <c r="K19" s="32" t="n">
        <v>266617</v>
      </c>
      <c r="L19" s="32" t="n">
        <v>269118</v>
      </c>
      <c r="M19" s="32" t="n">
        <v>269524</v>
      </c>
      <c r="N19" s="32" t="n">
        <v>273197</v>
      </c>
      <c r="O19" s="32" t="n">
        <v>280196</v>
      </c>
      <c r="P19" s="32" t="n">
        <v>283319</v>
      </c>
      <c r="Q19" s="32" t="n">
        <v>287064</v>
      </c>
      <c r="R19" s="32" t="n">
        <v>291646</v>
      </c>
      <c r="S19" s="32" t="n">
        <v>293552</v>
      </c>
      <c r="T19" s="32" t="n">
        <v>293892</v>
      </c>
      <c r="U19" s="32" t="n">
        <v>296512</v>
      </c>
      <c r="V19" s="32" t="n">
        <v>295559</v>
      </c>
      <c r="W19" s="32" t="n">
        <v>295581</v>
      </c>
      <c r="X19" s="32" t="n">
        <v>299599</v>
      </c>
      <c r="Y19" s="32" t="n">
        <v>304152</v>
      </c>
      <c r="Z19" s="32" t="n">
        <v>303243</v>
      </c>
      <c r="AA19" s="32" t="n">
        <v>300668</v>
      </c>
      <c r="AK19" s="32" t="n">
        <v>270066</v>
      </c>
      <c r="AL19" s="32" t="n">
        <v>273197</v>
      </c>
      <c r="AM19" s="32" t="n">
        <v>291646</v>
      </c>
      <c r="AN19" s="32" t="n">
        <v>295559</v>
      </c>
      <c r="AO19" s="32" t="n">
        <v>303243</v>
      </c>
    </row>
    <row r="20">
      <c r="B20" s="31" t="inlineStr">
        <is>
          <t>BS: total_l_and_e</t>
        </is>
      </c>
      <c r="G20" s="32" t="n">
        <v>2969992</v>
      </c>
      <c r="H20" s="32" t="n">
        <v>3029894</v>
      </c>
      <c r="I20" s="32" t="n">
        <v>3085446</v>
      </c>
      <c r="J20" s="32" t="n">
        <v>3169495</v>
      </c>
      <c r="K20" s="32" t="n">
        <v>3238223</v>
      </c>
      <c r="L20" s="32" t="n">
        <v>3111606</v>
      </c>
      <c r="M20" s="32" t="n">
        <v>3072953</v>
      </c>
      <c r="N20" s="32" t="n">
        <v>3051375</v>
      </c>
      <c r="O20" s="32" t="n">
        <v>3194657</v>
      </c>
      <c r="P20" s="32" t="n">
        <v>3123198</v>
      </c>
      <c r="Q20" s="32" t="n">
        <v>3153090</v>
      </c>
      <c r="R20" s="32" t="n">
        <v>3180151</v>
      </c>
      <c r="S20" s="32" t="n">
        <v>3273803</v>
      </c>
      <c r="T20" s="32" t="n">
        <v>3257996</v>
      </c>
      <c r="U20" s="32" t="n">
        <v>3324293</v>
      </c>
      <c r="V20" s="32" t="n">
        <v>3261519</v>
      </c>
      <c r="W20" s="32" t="n">
        <v>3349424</v>
      </c>
      <c r="X20" s="32" t="n">
        <v>3441142</v>
      </c>
      <c r="Y20" s="32" t="n">
        <v>3403716</v>
      </c>
      <c r="Z20" s="32" t="n">
        <v>3411738</v>
      </c>
      <c r="AA20" s="32" t="n">
        <v>3496186</v>
      </c>
      <c r="AK20" s="32" t="n">
        <v>3169495</v>
      </c>
      <c r="AL20" s="32" t="n">
        <v>3051375</v>
      </c>
      <c r="AM20" s="32" t="n">
        <v>3180151</v>
      </c>
      <c r="AN20" s="32" t="n">
        <v>3261519</v>
      </c>
      <c r="AO20" s="32" t="n">
        <v>3411738</v>
      </c>
    </row>
    <row r="21">
      <c r="B21" s="31" t="inlineStr">
        <is>
          <t>CF: cfo</t>
        </is>
      </c>
      <c r="G21" s="32" t="n">
        <v>-52328</v>
      </c>
      <c r="H21" s="32" t="n">
        <v>-9311</v>
      </c>
      <c r="I21" s="32" t="n">
        <v>9795</v>
      </c>
      <c r="J21" s="32" t="n">
        <v>44651</v>
      </c>
      <c r="K21" s="32" t="n">
        <v>-45430</v>
      </c>
      <c r="L21" s="32" t="n">
        <v>-5049</v>
      </c>
      <c r="M21" s="32" t="n">
        <v>13154</v>
      </c>
      <c r="N21" s="32" t="n">
        <v>30998</v>
      </c>
      <c r="O21" s="32" t="n">
        <v>-11300</v>
      </c>
      <c r="P21" s="32" t="n">
        <v>11786</v>
      </c>
      <c r="Q21" s="32" t="n">
        <v>11772</v>
      </c>
      <c r="R21" s="32" t="n">
        <v>32724</v>
      </c>
      <c r="S21" s="32" t="n">
        <v>-15539</v>
      </c>
      <c r="T21" s="32" t="n">
        <v>18096</v>
      </c>
      <c r="U21" s="32" t="n">
        <v>-37276</v>
      </c>
      <c r="V21" s="32" t="n">
        <v>25914</v>
      </c>
      <c r="W21" s="32" t="n">
        <v>-2184</v>
      </c>
      <c r="X21" s="32" t="n">
        <v>-9132</v>
      </c>
      <c r="Y21" s="32" t="n">
        <v>46874</v>
      </c>
      <c r="Z21" s="32" t="n">
        <v>-22945</v>
      </c>
      <c r="AA21" s="32" t="n">
        <v>41770</v>
      </c>
      <c r="AK21" s="32" t="n">
        <v>-7193</v>
      </c>
      <c r="AL21" s="32" t="n">
        <v>-6327</v>
      </c>
      <c r="AM21" s="32" t="n">
        <v>44982</v>
      </c>
      <c r="AN21" s="32" t="n">
        <v>-8805</v>
      </c>
      <c r="AO21" s="32" t="n">
        <v>12613</v>
      </c>
    </row>
    <row r="22">
      <c r="B22" s="31" t="inlineStr">
        <is>
          <t>CF: cfi</t>
        </is>
      </c>
      <c r="G22" s="32" t="n">
        <v>-113080</v>
      </c>
      <c r="H22" s="32" t="n">
        <v>-108606</v>
      </c>
      <c r="I22" s="32" t="n">
        <v>-32698</v>
      </c>
      <c r="J22" s="32" t="n">
        <v>-58907</v>
      </c>
      <c r="K22" s="32" t="n">
        <v>-68408</v>
      </c>
      <c r="L22" s="32" t="n">
        <v>16738</v>
      </c>
      <c r="M22" s="32" t="n">
        <v>34761</v>
      </c>
      <c r="N22" s="32" t="n">
        <v>14380</v>
      </c>
      <c r="O22" s="32" t="n">
        <v>30846</v>
      </c>
      <c r="P22" s="32" t="n">
        <v>57884</v>
      </c>
      <c r="Q22" s="32" t="n">
        <v>-59934</v>
      </c>
      <c r="R22" s="32" t="n">
        <v>-64183</v>
      </c>
      <c r="S22" s="32" t="n">
        <v>-71322</v>
      </c>
      <c r="T22" s="32" t="n">
        <v>-1523</v>
      </c>
      <c r="U22" s="32" t="n">
        <v>-27258</v>
      </c>
      <c r="V22" s="32" t="n">
        <v>9410</v>
      </c>
      <c r="W22" s="32" t="n">
        <v>-89010</v>
      </c>
      <c r="X22" s="32" t="n">
        <v>-56918</v>
      </c>
      <c r="Y22" s="32" t="n">
        <v>1943</v>
      </c>
      <c r="Z22" s="32" t="n">
        <v>-1172</v>
      </c>
      <c r="AA22" s="32" t="n">
        <v>-66451</v>
      </c>
      <c r="AK22" s="32" t="n">
        <v>-313291</v>
      </c>
      <c r="AL22" s="32" t="n">
        <v>-2529</v>
      </c>
      <c r="AM22" s="32" t="n">
        <v>-35387</v>
      </c>
      <c r="AN22" s="32" t="n">
        <v>-90693</v>
      </c>
      <c r="AO22" s="32" t="n">
        <v>-145157</v>
      </c>
    </row>
    <row r="23">
      <c r="B23" s="31" t="inlineStr">
        <is>
          <t>CF: cff</t>
        </is>
      </c>
      <c r="G23" s="32" t="n">
        <v>113627</v>
      </c>
      <c r="H23" s="32" t="n">
        <v>51320</v>
      </c>
      <c r="I23" s="32" t="n">
        <v>43663</v>
      </c>
      <c r="J23" s="32" t="n">
        <v>83040</v>
      </c>
      <c r="K23" s="32" t="n">
        <v>40886</v>
      </c>
      <c r="L23" s="32" t="n">
        <v>-84651</v>
      </c>
      <c r="M23" s="32" t="n">
        <v>-37889</v>
      </c>
      <c r="N23" s="32" t="n">
        <v>-24385</v>
      </c>
      <c r="O23" s="32" t="n">
        <v>126121</v>
      </c>
      <c r="P23" s="32" t="n">
        <v>-71695</v>
      </c>
      <c r="Q23" s="32" t="n">
        <v>27628</v>
      </c>
      <c r="R23" s="32" t="n">
        <v>11291</v>
      </c>
      <c r="S23" s="32" t="n">
        <v>68658</v>
      </c>
      <c r="T23" s="32" t="n">
        <v>-6446</v>
      </c>
      <c r="U23" s="32" t="n">
        <v>38779</v>
      </c>
      <c r="V23" s="32" t="n">
        <v>-35368</v>
      </c>
      <c r="W23" s="32" t="n">
        <v>72832</v>
      </c>
      <c r="X23" s="32" t="n">
        <v>52063</v>
      </c>
      <c r="Y23" s="32" t="n">
        <v>-67990</v>
      </c>
      <c r="Z23" s="32" t="n">
        <v>10047</v>
      </c>
      <c r="AA23" s="32" t="n">
        <v>35915</v>
      </c>
      <c r="AK23" s="32" t="n">
        <v>291650</v>
      </c>
      <c r="AL23" s="32" t="n">
        <v>-106039</v>
      </c>
      <c r="AM23" s="32" t="n">
        <v>93345</v>
      </c>
      <c r="AN23" s="32" t="n">
        <v>60369</v>
      </c>
      <c r="AO23" s="32" t="n">
        <v>69948</v>
      </c>
    </row>
    <row r="24">
      <c r="B24" s="31" t="inlineStr">
        <is>
          <t>CF: net_change_cash</t>
        </is>
      </c>
      <c r="G24" s="32" t="n">
        <v>-54362</v>
      </c>
      <c r="H24" s="32" t="n">
        <v>-66071</v>
      </c>
      <c r="I24" s="32" t="n">
        <v>19824</v>
      </c>
      <c r="J24" s="32" t="n">
        <v>68367</v>
      </c>
      <c r="K24" s="32" t="n">
        <v>-74287</v>
      </c>
      <c r="L24" s="32" t="n">
        <v>-75932</v>
      </c>
      <c r="M24" s="32" t="n">
        <v>6974</v>
      </c>
      <c r="N24" s="32" t="n">
        <v>25227</v>
      </c>
      <c r="O24" s="32" t="n">
        <v>146015</v>
      </c>
      <c r="P24" s="32" t="n">
        <v>-2665</v>
      </c>
      <c r="Q24" s="32" t="n">
        <v>-21827</v>
      </c>
      <c r="R24" s="32" t="n">
        <v>-18653</v>
      </c>
      <c r="S24" s="32" t="n">
        <v>-19669</v>
      </c>
      <c r="T24" s="32" t="n">
        <v>9082</v>
      </c>
      <c r="U24" s="32" t="n">
        <v>-23043</v>
      </c>
      <c r="V24" s="32" t="n">
        <v>-4075</v>
      </c>
      <c r="W24" s="32" t="n">
        <v>-16535</v>
      </c>
      <c r="X24" s="32" t="n">
        <v>-10564</v>
      </c>
      <c r="Y24" s="32" t="n">
        <v>-19504</v>
      </c>
      <c r="Z24" s="32" t="n">
        <v>-14662</v>
      </c>
      <c r="AA24" s="32" t="n">
        <v>10634</v>
      </c>
      <c r="AK24" s="32" t="n">
        <v>-32242</v>
      </c>
      <c r="AL24" s="32" t="n">
        <v>-118018</v>
      </c>
      <c r="AM24" s="32" t="n">
        <v>102870</v>
      </c>
      <c r="AN24" s="32" t="n">
        <v>-42959</v>
      </c>
      <c r="AO24" s="32" t="n">
        <v>-58269</v>
      </c>
    </row>
    <row r="25">
      <c r="B25" s="31" t="inlineStr">
        <is>
          <t>SEG: consolidated_total_revenue</t>
        </is>
      </c>
      <c r="G25" s="32" t="n">
        <v>22932</v>
      </c>
      <c r="H25" s="32" t="n">
        <v>21576</v>
      </c>
      <c r="I25" s="32" t="n">
        <v>22867</v>
      </c>
      <c r="J25" s="32" t="n">
        <v>22165</v>
      </c>
      <c r="K25" s="32" t="n">
        <v>23334</v>
      </c>
      <c r="L25" s="32" t="n">
        <v>22791</v>
      </c>
      <c r="M25" s="32" t="n">
        <v>24608</v>
      </c>
      <c r="N25" s="32" t="n">
        <v>24655</v>
      </c>
      <c r="O25" s="32" t="n">
        <v>26392</v>
      </c>
      <c r="P25" s="32" t="n">
        <v>25332</v>
      </c>
      <c r="Q25" s="32" t="n">
        <v>25320</v>
      </c>
      <c r="R25" s="32" t="n">
        <v>22104</v>
      </c>
      <c r="S25" s="32" t="n">
        <v>25976</v>
      </c>
      <c r="T25" s="32" t="n">
        <v>25537</v>
      </c>
      <c r="U25" s="32" t="n">
        <v>25492</v>
      </c>
      <c r="V25" s="32" t="n">
        <v>25501</v>
      </c>
      <c r="W25" s="32" t="n">
        <v>28392</v>
      </c>
      <c r="X25" s="32" t="n">
        <v>27588</v>
      </c>
      <c r="Y25" s="32" t="n">
        <v>29194</v>
      </c>
      <c r="Z25" s="32" t="n">
        <v>28532</v>
      </c>
      <c r="AA25" s="32" t="n">
        <v>30434</v>
      </c>
      <c r="AK25" s="32" t="n">
        <v>89540</v>
      </c>
      <c r="AL25" s="32" t="n">
        <v>95388</v>
      </c>
      <c r="AM25" s="32" t="n">
        <v>99148</v>
      </c>
      <c r="AN25" s="32" t="n">
        <v>102506</v>
      </c>
      <c r="AO25" s="32" t="n">
        <v>113706</v>
      </c>
    </row>
    <row r="26">
      <c r="B26" s="31" t="inlineStr">
        <is>
          <t>SEG: consolidated_net_income</t>
        </is>
      </c>
      <c r="G26" s="32" t="n">
        <v>8050</v>
      </c>
      <c r="H26" s="32" t="n">
        <v>9224</v>
      </c>
      <c r="I26" s="32" t="n">
        <v>7691</v>
      </c>
      <c r="J26" s="32" t="n">
        <v>7013</v>
      </c>
      <c r="K26" s="32" t="n">
        <v>7067</v>
      </c>
      <c r="L26" s="32" t="n">
        <v>6247</v>
      </c>
      <c r="M26" s="32" t="n">
        <v>7082</v>
      </c>
      <c r="N26" s="32" t="n">
        <v>7132</v>
      </c>
      <c r="O26" s="32" t="n">
        <v>8161</v>
      </c>
      <c r="P26" s="32" t="n">
        <v>7408</v>
      </c>
      <c r="Q26" s="32" t="n">
        <v>7802</v>
      </c>
      <c r="R26" s="32" t="n">
        <v>3144</v>
      </c>
      <c r="S26" s="32" t="n">
        <v>6674</v>
      </c>
      <c r="T26" s="32" t="n">
        <v>6897</v>
      </c>
      <c r="U26" s="32" t="n">
        <v>6896</v>
      </c>
      <c r="V26" s="32" t="n">
        <v>6665</v>
      </c>
      <c r="W26" s="32" t="n">
        <v>7360</v>
      </c>
      <c r="X26" s="32" t="n">
        <v>7170</v>
      </c>
      <c r="Y26" s="32" t="n">
        <v>8332</v>
      </c>
      <c r="Z26" s="32" t="n">
        <v>7647</v>
      </c>
      <c r="AA26" s="32" t="n">
        <v>8584</v>
      </c>
      <c r="AK26" s="32" t="n">
        <v>31978</v>
      </c>
      <c r="AL26" s="32" t="n">
        <v>27528</v>
      </c>
      <c r="AM26" s="32" t="n">
        <v>26515</v>
      </c>
      <c r="AN26" s="32" t="n">
        <v>27132</v>
      </c>
      <c r="AO26" s="32" t="n">
        <v>30509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366FF"/>
    <outlinePr summaryBelow="1" summaryRight="1"/>
    <pageSetUpPr/>
  </sheetPr>
  <dimension ref="A3:F14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30" customWidth="1" min="2" max="2"/>
    <col width="30" customWidth="1" min="6" max="6"/>
  </cols>
  <sheetData>
    <row r="3">
      <c r="A3" s="1" t="inlineStr">
        <is>
          <t>X</t>
        </is>
      </c>
      <c r="B3" s="2" t="inlineStr">
        <is>
          <t>Company Name</t>
        </is>
      </c>
      <c r="F3" s="3" t="inlineStr">
        <is>
          <t>Bank of America Corporation</t>
        </is>
      </c>
    </row>
    <row r="5">
      <c r="B5" s="2" t="inlineStr">
        <is>
          <t>Sub-header</t>
        </is>
      </c>
      <c r="F5" s="4" t="inlineStr">
        <is>
          <t>Dollars in millions, except per share</t>
        </is>
      </c>
    </row>
    <row r="7">
      <c r="B7" s="2" t="inlineStr">
        <is>
          <t>Last Fiscal Year End</t>
        </is>
      </c>
      <c r="F7" s="33" t="n">
        <v>46022</v>
      </c>
    </row>
    <row r="9">
      <c r="B9" s="2" t="inlineStr">
        <is>
          <t>Today</t>
        </is>
      </c>
      <c r="F9" s="33" t="n">
        <v>46150</v>
      </c>
    </row>
    <row r="10">
      <c r="B10" s="2" t="n"/>
      <c r="F10" s="34" t="n"/>
    </row>
    <row r="14">
      <c r="A14" s="1" t="inlineStr">
        <is>
          <t>X</t>
        </is>
      </c>
      <c r="B14" s="2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2026-05-17T18:31:54Z</dcterms:created>
  <dcterms:modified xmlns:dcterms="http://purl.org/dc/terms/" xmlns:xsi="http://www.w3.org/2001/XMLSchema-instance" xsi:type="dcterms:W3CDTF">2026-05-25T18:04:42Z</dcterms:modified>
</cp:coreProperties>
</file>