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_);(&quot;$&quot;#,##0.0)"/>
    <numFmt numFmtId="165" formatCode="#,##0.000_);(#,##0.000)"/>
    <numFmt numFmtId="166" formatCode="#,##0.0_);(#,##0.0)"/>
    <numFmt numFmtId="167" formatCode="#,##0.0%_);(#,##0.0%)"/>
    <numFmt numFmtId="168" formatCode="0.00&quot;x&quot;"/>
  </numFmts>
  <fonts count="11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5" fillId="0" borderId="0" pivotButton="0" quotePrefix="0" xfId="0"/>
    <xf numFmtId="14" fontId="8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9" fillId="2" borderId="0" applyAlignment="1" pivotButton="0" quotePrefix="0" xfId="0">
      <alignment horizontal="centerContinuous"/>
    </xf>
    <xf numFmtId="0" fontId="6" fillId="0" borderId="0" pivotButton="0" quotePrefix="0" xfId="0"/>
    <xf numFmtId="164" fontId="3" fillId="0" borderId="0" pivotButton="0" quotePrefix="0" xfId="0"/>
    <xf numFmtId="164" fontId="2" fillId="0" borderId="1" pivotButton="0" quotePrefix="0" xfId="0"/>
    <xf numFmtId="165" fontId="10" fillId="0" borderId="0" pivotButton="0" quotePrefix="0" xfId="0"/>
    <xf numFmtId="164" fontId="7" fillId="0" borderId="0" pivotButton="0" quotePrefix="0" xfId="0"/>
    <xf numFmtId="7" fontId="3" fillId="0" borderId="0" pivotButton="0" quotePrefix="0" xfId="0"/>
    <xf numFmtId="166" fontId="3" fillId="0" borderId="0" pivotButton="0" quotePrefix="0" xfId="0"/>
    <xf numFmtId="167" fontId="6" fillId="0" borderId="0" pivotButton="0" quotePrefix="0" xfId="0"/>
    <xf numFmtId="0" fontId="9" fillId="3" borderId="0" applyAlignment="1" pivotButton="0" quotePrefix="0" xfId="0">
      <alignment horizontal="centerContinuous"/>
    </xf>
    <xf numFmtId="165" fontId="2" fillId="0" borderId="1" pivotButton="0" quotePrefix="0" xfId="0"/>
    <xf numFmtId="168" fontId="6" fillId="0" borderId="0" pivotButton="0" quotePrefix="0" xfId="0"/>
    <xf numFmtId="164" fontId="6" fillId="0" borderId="0" pivotButton="0" quotePrefix="0" xfId="0"/>
    <xf numFmtId="166" fontId="6" fillId="0" borderId="0" pivotButton="0" quotePrefix="0" xfId="0"/>
    <xf numFmtId="0" fontId="9" fillId="4" borderId="0" applyAlignment="1" pivotButton="0" quotePrefix="0" xfId="0">
      <alignment horizontal="centerContinuous"/>
    </xf>
    <xf numFmtId="164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67" fontId="0" fillId="0" borderId="0" pivotButton="0" quotePrefix="0" xfId="0"/>
    <xf numFmtId="164" fontId="3" fillId="0" borderId="0" pivotButton="0" quotePrefix="0" xfId="0"/>
    <xf numFmtId="164" fontId="6" fillId="0" borderId="0" applyAlignment="1" pivotButton="0" quotePrefix="0" xfId="0">
      <alignment horizontal="right"/>
    </xf>
    <xf numFmtId="166" fontId="3" fillId="0" borderId="0" pivotButton="0" quotePrefix="0" xfId="0"/>
    <xf numFmtId="166" fontId="6" fillId="0" borderId="0" applyAlignment="1" pivotButton="0" quotePrefix="0" xfId="0">
      <alignment horizontal="right"/>
    </xf>
    <xf numFmtId="164" fontId="2" fillId="0" borderId="1" pivotButton="0" quotePrefix="0" xfId="0"/>
    <xf numFmtId="164" fontId="2" fillId="0" borderId="1" applyAlignment="1" pivotButton="0" quotePrefix="0" xfId="0">
      <alignment horizontal="right"/>
    </xf>
    <xf numFmtId="165" fontId="10" fillId="0" borderId="0" pivotButton="0" quotePrefix="0" xfId="0"/>
    <xf numFmtId="166" fontId="3" fillId="0" borderId="0" applyAlignment="1" pivotButton="0" quotePrefix="0" xfId="0">
      <alignment horizontal="right"/>
    </xf>
    <xf numFmtId="166" fontId="7" fillId="0" borderId="0" pivotButton="0" quotePrefix="0" xfId="0"/>
    <xf numFmtId="164" fontId="3" fillId="0" borderId="0" applyAlignment="1" pivotButton="0" quotePrefix="0" xfId="0">
      <alignment horizontal="right"/>
    </xf>
    <xf numFmtId="7" fontId="6" fillId="0" borderId="0" applyAlignment="1" pivotButton="0" quotePrefix="0" xfId="0">
      <alignment horizontal="right"/>
    </xf>
    <xf numFmtId="167" fontId="6" fillId="0" borderId="0" pivotButton="0" quotePrefix="0" xfId="0"/>
    <xf numFmtId="167" fontId="6" fillId="0" borderId="0" applyAlignment="1" pivotButton="0" quotePrefix="0" xfId="0">
      <alignment horizontal="right"/>
    </xf>
    <xf numFmtId="167" fontId="3" fillId="0" borderId="0" applyAlignment="1" pivotButton="0" quotePrefix="0" xfId="0">
      <alignment horizontal="right"/>
    </xf>
    <xf numFmtId="165" fontId="2" fillId="0" borderId="1" pivotButton="0" quotePrefix="0" xfId="0"/>
    <xf numFmtId="165" fontId="2" fillId="0" borderId="1" applyAlignment="1" pivotButton="0" quotePrefix="0" xfId="0">
      <alignment horizontal="right"/>
    </xf>
    <xf numFmtId="168" fontId="6" fillId="0" borderId="0" pivotButton="0" quotePrefix="0" xfId="0"/>
    <xf numFmtId="168" fontId="6" fillId="0" borderId="0" applyAlignment="1" pivotButton="0" quotePrefix="0" xfId="0">
      <alignment horizontal="right"/>
    </xf>
    <xf numFmtId="164" fontId="6" fillId="0" borderId="0" pivotButton="0" quotePrefix="0" xfId="0"/>
    <xf numFmtId="166" fontId="6" fillId="0" borderId="0" pivotButton="0" quotePrefix="0" xfId="0"/>
    <xf numFmtId="165" fontId="6" fillId="0" borderId="0" applyAlignment="1" pivotButton="0" quotePrefix="0" xfId="0">
      <alignment horizontal="right"/>
    </xf>
    <xf numFmtId="164" fontId="2" fillId="0" borderId="0" pivotButton="0" quotePrefix="0" xfId="0"/>
    <xf numFmtId="165" fontId="10" fillId="0" borderId="0" applyAlignment="1" pivotButton="0" quotePrefix="0" xfId="0">
      <alignment horizontal="right"/>
    </xf>
    <xf numFmtId="167" fontId="0" fillId="0" borderId="0" pivotButton="0" quotePrefix="0" xfId="0"/>
    <xf numFmtId="0" fontId="9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V275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46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3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3" customWidth="1" min="46" max="46"/>
    <col width="11" customWidth="1" min="47" max="47"/>
    <col width="11" customWidth="1" min="48" max="48"/>
  </cols>
  <sheetData>
    <row r="1">
      <c r="B1" s="1" t="inlineStr">
        <is>
          <t>Broadcom Inc.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AVGO  |  52/53-wk FY ends Sunday nearest Oct 31 (FY24 = 53 wks)  |  Revenue = Semiconductor Solutions + Infrastructure Software segments (tie total exactly; VMware consolidated from Q1'24)  |  EPS/shares at post-split basis (10-for-1 Jul 2024)  |  Q3'24 NI -$1.9B on one-time ~$4.5B IP-transfer tax</t>
        </is>
      </c>
    </row>
    <row r="4">
      <c r="G4" s="4" t="n">
        <v>44227</v>
      </c>
      <c r="H4" s="4" t="n">
        <v>44318</v>
      </c>
      <c r="I4" s="4" t="n">
        <v>44409</v>
      </c>
      <c r="J4" s="4" t="n">
        <v>44500</v>
      </c>
      <c r="K4" s="4" t="n">
        <v>44591</v>
      </c>
      <c r="L4" s="4" t="n">
        <v>44682</v>
      </c>
      <c r="M4" s="4" t="n">
        <v>44773</v>
      </c>
      <c r="N4" s="4" t="n">
        <v>44864</v>
      </c>
      <c r="O4" s="4" t="n">
        <v>44955</v>
      </c>
      <c r="P4" s="4" t="n">
        <v>45046</v>
      </c>
      <c r="Q4" s="4" t="n">
        <v>45137</v>
      </c>
      <c r="R4" s="4" t="n">
        <v>45228</v>
      </c>
      <c r="S4" s="4" t="n">
        <v>45326</v>
      </c>
      <c r="T4" s="4" t="n">
        <v>45417</v>
      </c>
      <c r="U4" s="4" t="n">
        <v>45508</v>
      </c>
      <c r="V4" s="4" t="n">
        <v>45599</v>
      </c>
      <c r="W4" s="4" t="n">
        <v>45690</v>
      </c>
      <c r="X4" s="4" t="n">
        <v>45781</v>
      </c>
      <c r="Y4" s="4" t="n">
        <v>45872</v>
      </c>
      <c r="Z4" s="4" t="n">
        <v>45963</v>
      </c>
      <c r="AA4" s="4" t="n">
        <v>46054</v>
      </c>
      <c r="AB4" s="4" t="n">
        <v>46145</v>
      </c>
      <c r="AC4" s="4" t="n">
        <v>46236</v>
      </c>
      <c r="AD4" s="4" t="n">
        <v>46327</v>
      </c>
      <c r="AE4" s="4" t="n">
        <v>46418</v>
      </c>
      <c r="AF4" s="4" t="n">
        <v>46509</v>
      </c>
      <c r="AG4" s="4" t="n">
        <v>46600</v>
      </c>
      <c r="AH4" s="4" t="n">
        <v>46691</v>
      </c>
      <c r="AJ4" s="4" t="n">
        <v>44500</v>
      </c>
      <c r="AK4" s="4" t="n">
        <v>44864</v>
      </c>
      <c r="AL4" s="4" t="n">
        <v>45228</v>
      </c>
      <c r="AM4" s="4" t="n">
        <v>45599</v>
      </c>
      <c r="AN4" s="4" t="n">
        <v>45963</v>
      </c>
      <c r="AO4" s="4" t="n">
        <v>46327</v>
      </c>
      <c r="AP4" s="4" t="n">
        <v>46691</v>
      </c>
      <c r="AQ4" s="4" t="n">
        <v>47055</v>
      </c>
      <c r="AR4" s="4" t="n">
        <v>47419</v>
      </c>
      <c r="AS4" s="4" t="n">
        <v>47788</v>
      </c>
    </row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</t>
        </is>
      </c>
      <c r="AC5" s="5" t="inlineStr">
        <is>
          <t>Q3'26E</t>
        </is>
      </c>
      <c r="AD5" s="5" t="inlineStr">
        <is>
          <t>Q4'26E</t>
        </is>
      </c>
      <c r="AE5" s="5" t="inlineStr">
        <is>
          <t>Q1'27E</t>
        </is>
      </c>
      <c r="AF5" s="5" t="inlineStr">
        <is>
          <t>Q2'27E</t>
        </is>
      </c>
      <c r="AG5" s="5" t="inlineStr">
        <is>
          <t>Q3'27E</t>
        </is>
      </c>
      <c r="AH5" s="5" t="inlineStr">
        <is>
          <t>Q4'27E</t>
        </is>
      </c>
      <c r="AJ5" s="5" t="inlineStr">
        <is>
          <t>FY21</t>
        </is>
      </c>
      <c r="AK5" s="5" t="inlineStr">
        <is>
          <t>FY22</t>
        </is>
      </c>
      <c r="AL5" s="5" t="inlineStr">
        <is>
          <t>FY23</t>
        </is>
      </c>
      <c r="AM5" s="5" t="inlineStr">
        <is>
          <t>FY24</t>
        </is>
      </c>
      <c r="AN5" s="5" t="inlineStr">
        <is>
          <t>FY25</t>
        </is>
      </c>
      <c r="AO5" s="5" t="inlineStr">
        <is>
          <t>FY26E</t>
        </is>
      </c>
      <c r="AP5" s="5" t="inlineStr">
        <is>
          <t>FY27E</t>
        </is>
      </c>
      <c r="AQ5" s="5" t="inlineStr">
        <is>
          <t>FY28E</t>
        </is>
      </c>
      <c r="AR5" s="5" t="inlineStr">
        <is>
          <t>FY29E</t>
        </is>
      </c>
      <c r="AS5" s="5" t="inlineStr">
        <is>
          <t>FY30E</t>
        </is>
      </c>
      <c r="AU5" s="6" t="inlineStr">
        <is>
          <t>CAGR</t>
        </is>
      </c>
      <c r="AV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J8" s="7" t="n"/>
      <c r="AK8" s="7" t="n"/>
      <c r="AL8" s="7" t="n"/>
      <c r="AM8" s="7" t="n"/>
      <c r="AN8" s="7" t="n"/>
      <c r="AO8" s="7" t="n"/>
      <c r="AP8" s="7" t="n"/>
      <c r="AQ8" s="7" t="n"/>
      <c r="AR8" s="7" t="n"/>
      <c r="AS8" s="7" t="n"/>
    </row>
    <row r="9"/>
    <row r="10">
      <c r="C10" s="8" t="inlineStr">
        <is>
          <t>Net Revenue — Semiconductor Solutions</t>
        </is>
      </c>
      <c r="G10" s="26" t="n">
        <v>4908</v>
      </c>
      <c r="H10" s="26" t="n">
        <v>4820</v>
      </c>
      <c r="I10" s="26" t="n">
        <v>5021</v>
      </c>
      <c r="J10" s="26" t="n">
        <v>5634</v>
      </c>
      <c r="K10" s="26" t="n">
        <v>5873</v>
      </c>
      <c r="L10" s="26" t="n">
        <v>6229</v>
      </c>
      <c r="M10" s="26" t="n">
        <v>6624</v>
      </c>
      <c r="N10" s="26" t="n">
        <v>7092</v>
      </c>
      <c r="O10" s="26" t="n">
        <v>7107</v>
      </c>
      <c r="P10" s="26" t="n">
        <v>6808</v>
      </c>
      <c r="Q10" s="26" t="n">
        <v>6941</v>
      </c>
      <c r="R10" s="26" t="n">
        <v>7326</v>
      </c>
      <c r="S10" s="26" t="n">
        <v>7390</v>
      </c>
      <c r="T10" s="26" t="n">
        <v>7202</v>
      </c>
      <c r="U10" s="26" t="n">
        <v>7274</v>
      </c>
      <c r="V10" s="26" t="n">
        <v>8230</v>
      </c>
      <c r="W10" s="26" t="n">
        <v>8212</v>
      </c>
      <c r="X10" s="26" t="n">
        <v>8408</v>
      </c>
      <c r="Y10" s="26" t="n">
        <v>9166</v>
      </c>
      <c r="Z10" s="26" t="n">
        <v>11072</v>
      </c>
      <c r="AA10" s="26" t="n">
        <v>12515</v>
      </c>
      <c r="AB10" s="26" t="n">
        <v>15009</v>
      </c>
      <c r="AC10" s="27">
        <f>AC87</f>
        <v/>
      </c>
      <c r="AD10" s="27">
        <f>AD87</f>
        <v/>
      </c>
      <c r="AE10" s="27">
        <f>AE87</f>
        <v/>
      </c>
      <c r="AF10" s="27">
        <f>AF87</f>
        <v/>
      </c>
      <c r="AG10" s="27">
        <f>AG87</f>
        <v/>
      </c>
      <c r="AH10" s="27">
        <f>AH87</f>
        <v/>
      </c>
      <c r="AJ10" s="26" t="n">
        <v>20383</v>
      </c>
      <c r="AK10" s="26" t="n">
        <v>25818</v>
      </c>
      <c r="AL10" s="26" t="n">
        <v>28182</v>
      </c>
      <c r="AM10" s="26" t="n">
        <v>30096</v>
      </c>
      <c r="AN10" s="26" t="n">
        <v>36858</v>
      </c>
      <c r="AO10" s="27">
        <f>AA10+AB10+AC10+AD10</f>
        <v/>
      </c>
      <c r="AP10" s="27">
        <f>AE10+AF10+AG10+AH10</f>
        <v/>
      </c>
      <c r="AQ10" s="27">
        <f>AQ87</f>
        <v/>
      </c>
      <c r="AR10" s="27">
        <f>AR87</f>
        <v/>
      </c>
      <c r="AS10" s="27">
        <f>AS87</f>
        <v/>
      </c>
    </row>
    <row r="11">
      <c r="C11" s="8" t="inlineStr">
        <is>
          <t>Net Revenue — Infrastructure Software (VMware from Q1'24)</t>
        </is>
      </c>
      <c r="G11" s="28" t="n">
        <v>1747</v>
      </c>
      <c r="H11" s="28" t="n">
        <v>1790</v>
      </c>
      <c r="I11" s="28" t="n">
        <v>1757</v>
      </c>
      <c r="J11" s="28" t="n">
        <v>1773</v>
      </c>
      <c r="K11" s="28" t="n">
        <v>1833</v>
      </c>
      <c r="L11" s="28" t="n">
        <v>1874</v>
      </c>
      <c r="M11" s="28" t="n">
        <v>1840</v>
      </c>
      <c r="N11" s="28" t="n">
        <v>1838</v>
      </c>
      <c r="O11" s="28" t="n">
        <v>1808</v>
      </c>
      <c r="P11" s="28" t="n">
        <v>1925</v>
      </c>
      <c r="Q11" s="28" t="n">
        <v>1935</v>
      </c>
      <c r="R11" s="28" t="n">
        <v>1969</v>
      </c>
      <c r="S11" s="28" t="n">
        <v>4571</v>
      </c>
      <c r="T11" s="28" t="n">
        <v>5285</v>
      </c>
      <c r="U11" s="28" t="n">
        <v>5798</v>
      </c>
      <c r="V11" s="28" t="n">
        <v>5824</v>
      </c>
      <c r="W11" s="28" t="n">
        <v>6704</v>
      </c>
      <c r="X11" s="28" t="n">
        <v>6596</v>
      </c>
      <c r="Y11" s="28" t="n">
        <v>6786</v>
      </c>
      <c r="Z11" s="28" t="n">
        <v>6943</v>
      </c>
      <c r="AA11" s="28" t="n">
        <v>6796</v>
      </c>
      <c r="AB11" s="28" t="n">
        <v>7178</v>
      </c>
      <c r="AC11" s="29">
        <f>AC89</f>
        <v/>
      </c>
      <c r="AD11" s="29">
        <f>AD89</f>
        <v/>
      </c>
      <c r="AE11" s="29">
        <f>AE89</f>
        <v/>
      </c>
      <c r="AF11" s="29">
        <f>AF89</f>
        <v/>
      </c>
      <c r="AG11" s="29">
        <f>AG89</f>
        <v/>
      </c>
      <c r="AH11" s="29">
        <f>AH89</f>
        <v/>
      </c>
      <c r="AJ11" s="28" t="n">
        <v>7067</v>
      </c>
      <c r="AK11" s="28" t="n">
        <v>7385</v>
      </c>
      <c r="AL11" s="28" t="n">
        <v>7637</v>
      </c>
      <c r="AM11" s="28" t="n">
        <v>21478</v>
      </c>
      <c r="AN11" s="28" t="n">
        <v>27029</v>
      </c>
      <c r="AO11" s="29">
        <f>AA11+AB11+AC11+AD11</f>
        <v/>
      </c>
      <c r="AP11" s="29">
        <f>AE11+AF11+AG11+AH11</f>
        <v/>
      </c>
      <c r="AQ11" s="29">
        <f>AQ89</f>
        <v/>
      </c>
      <c r="AR11" s="29">
        <f>AR89</f>
        <v/>
      </c>
      <c r="AS11" s="29">
        <f>AS89</f>
        <v/>
      </c>
    </row>
    <row r="12">
      <c r="B12" s="6" t="inlineStr">
        <is>
          <t>Total Net Revenue</t>
        </is>
      </c>
      <c r="G12" s="30">
        <f>G10+G11</f>
        <v/>
      </c>
      <c r="H12" s="30">
        <f>H10+H11</f>
        <v/>
      </c>
      <c r="I12" s="30">
        <f>I10+I11</f>
        <v/>
      </c>
      <c r="J12" s="30">
        <f>J10+J11</f>
        <v/>
      </c>
      <c r="K12" s="30">
        <f>K10+K11</f>
        <v/>
      </c>
      <c r="L12" s="30">
        <f>L10+L11</f>
        <v/>
      </c>
      <c r="M12" s="30">
        <f>M10+M11</f>
        <v/>
      </c>
      <c r="N12" s="30">
        <f>N10+N11</f>
        <v/>
      </c>
      <c r="O12" s="30">
        <f>O10+O11</f>
        <v/>
      </c>
      <c r="P12" s="30">
        <f>P10+P11</f>
        <v/>
      </c>
      <c r="Q12" s="30">
        <f>Q10+Q11</f>
        <v/>
      </c>
      <c r="R12" s="30">
        <f>R10+R11</f>
        <v/>
      </c>
      <c r="S12" s="30">
        <f>S10+S11</f>
        <v/>
      </c>
      <c r="T12" s="30">
        <f>T10+T11</f>
        <v/>
      </c>
      <c r="U12" s="30">
        <f>U10+U11</f>
        <v/>
      </c>
      <c r="V12" s="30">
        <f>V10+V11</f>
        <v/>
      </c>
      <c r="W12" s="30">
        <f>W10+W11</f>
        <v/>
      </c>
      <c r="X12" s="30">
        <f>X10+X11</f>
        <v/>
      </c>
      <c r="Y12" s="30">
        <f>Y10+Y11</f>
        <v/>
      </c>
      <c r="Z12" s="30">
        <f>Z10+Z11</f>
        <v/>
      </c>
      <c r="AA12" s="30">
        <f>AA10+AA11</f>
        <v/>
      </c>
      <c r="AB12" s="30">
        <f>AB10+AB11</f>
        <v/>
      </c>
      <c r="AC12" s="30">
        <f>AC10+AC11</f>
        <v/>
      </c>
      <c r="AD12" s="30">
        <f>AD10+AD11</f>
        <v/>
      </c>
      <c r="AE12" s="30">
        <f>AE10+AE11</f>
        <v/>
      </c>
      <c r="AF12" s="30">
        <f>AF10+AF11</f>
        <v/>
      </c>
      <c r="AG12" s="30">
        <f>AG10+AG11</f>
        <v/>
      </c>
      <c r="AH12" s="30">
        <f>AH10+AH11</f>
        <v/>
      </c>
      <c r="AJ12" s="30">
        <f>AJ10+AJ11</f>
        <v/>
      </c>
      <c r="AK12" s="30">
        <f>AK10+AK11</f>
        <v/>
      </c>
      <c r="AL12" s="30">
        <f>AL10+AL11</f>
        <v/>
      </c>
      <c r="AM12" s="30">
        <f>AM10+AM11</f>
        <v/>
      </c>
      <c r="AN12" s="30">
        <f>AN10+AN11</f>
        <v/>
      </c>
      <c r="AO12" s="31">
        <f>AA12+AB12+AC12+AD12</f>
        <v/>
      </c>
      <c r="AP12" s="31">
        <f>AE12+AF12+AG12+AH12</f>
        <v/>
      </c>
      <c r="AQ12" s="30">
        <f>AQ10+AQ11</f>
        <v/>
      </c>
      <c r="AR12" s="30">
        <f>AR10+AR11</f>
        <v/>
      </c>
      <c r="AS12" s="30">
        <f>AS10+AS11</f>
        <v/>
      </c>
    </row>
    <row r="13">
      <c r="D13" s="3" t="inlineStr">
        <is>
          <t>Recon: Total Net Revenue</t>
        </is>
      </c>
      <c r="G13" s="32">
        <f>IF(_reported!G9="","",G12-_reported!G9)</f>
        <v/>
      </c>
      <c r="H13" s="32">
        <f>IF(_reported!H9="","",H12-_reported!H9)</f>
        <v/>
      </c>
      <c r="I13" s="32">
        <f>IF(_reported!I9="","",I12-_reported!I9)</f>
        <v/>
      </c>
      <c r="J13" s="32">
        <f>IF(_reported!J9="","",J12-_reported!J9)</f>
        <v/>
      </c>
      <c r="K13" s="32">
        <f>IF(_reported!K9="","",K12-_reported!K9)</f>
        <v/>
      </c>
      <c r="L13" s="32">
        <f>IF(_reported!L9="","",L12-_reported!L9)</f>
        <v/>
      </c>
      <c r="M13" s="32">
        <f>IF(_reported!M9="","",M12-_reported!M9)</f>
        <v/>
      </c>
      <c r="N13" s="32">
        <f>IF(_reported!N9="","",N12-_reported!N9)</f>
        <v/>
      </c>
      <c r="O13" s="32">
        <f>IF(_reported!O9="","",O12-_reported!O9)</f>
        <v/>
      </c>
      <c r="P13" s="32">
        <f>IF(_reported!P9="","",P12-_reported!P9)</f>
        <v/>
      </c>
      <c r="Q13" s="32">
        <f>IF(_reported!Q9="","",Q12-_reported!Q9)</f>
        <v/>
      </c>
      <c r="R13" s="32">
        <f>IF(_reported!R9="","",R12-_reported!R9)</f>
        <v/>
      </c>
      <c r="S13" s="32">
        <f>IF(_reported!S9="","",S12-_reported!S9)</f>
        <v/>
      </c>
      <c r="T13" s="32">
        <f>IF(_reported!T9="","",T12-_reported!T9)</f>
        <v/>
      </c>
      <c r="U13" s="32">
        <f>IF(_reported!U9="","",U12-_reported!U9)</f>
        <v/>
      </c>
      <c r="V13" s="32">
        <f>IF(_reported!V9="","",V12-_reported!V9)</f>
        <v/>
      </c>
      <c r="W13" s="32">
        <f>IF(_reported!W9="","",W12-_reported!W9)</f>
        <v/>
      </c>
      <c r="X13" s="32">
        <f>IF(_reported!X9="","",X12-_reported!X9)</f>
        <v/>
      </c>
      <c r="Y13" s="32">
        <f>IF(_reported!Y9="","",Y12-_reported!Y9)</f>
        <v/>
      </c>
      <c r="Z13" s="32">
        <f>IF(_reported!Z9="","",Z12-_reported!Z9)</f>
        <v/>
      </c>
      <c r="AA13" s="32">
        <f>IF(_reported!AA9="","",AA12-_reported!AA9)</f>
        <v/>
      </c>
      <c r="AB13" s="32">
        <f>IF(_reported!AB9="","",AB12-_reported!AB9)</f>
        <v/>
      </c>
      <c r="AJ13" s="32">
        <f>IF(_reported!AJ9="","",AJ12-_reported!AJ9)</f>
        <v/>
      </c>
      <c r="AK13" s="32">
        <f>IF(_reported!AK9="","",AK12-_reported!AK9)</f>
        <v/>
      </c>
      <c r="AL13" s="32">
        <f>IF(_reported!AL9="","",AL12-_reported!AL9)</f>
        <v/>
      </c>
      <c r="AM13" s="32">
        <f>IF(_reported!AM9="","",AM12-_reported!AM9)</f>
        <v/>
      </c>
      <c r="AN13" s="32">
        <f>IF(_reported!AN9="","",AN12-_reported!AN9)</f>
        <v/>
      </c>
    </row>
    <row r="14"/>
    <row r="15">
      <c r="D15" s="3" t="inlineStr">
        <is>
          <t>memo: Net Revenue — Products (face split; FY25 old basis)</t>
        </is>
      </c>
      <c r="G15" s="26" t="n">
        <v>5081</v>
      </c>
      <c r="H15" s="26" t="n">
        <v>4983</v>
      </c>
      <c r="I15" s="26" t="n">
        <v>5064</v>
      </c>
      <c r="J15" s="26" t="n">
        <v>5758</v>
      </c>
      <c r="K15" s="26" t="n">
        <v>6053</v>
      </c>
      <c r="L15" s="26" t="n">
        <v>6417</v>
      </c>
      <c r="M15" s="26" t="n">
        <v>6627</v>
      </c>
      <c r="N15" s="26" t="n">
        <v>7180</v>
      </c>
      <c r="O15" s="26" t="n">
        <v>7082</v>
      </c>
      <c r="P15" s="26" t="n">
        <v>6741</v>
      </c>
      <c r="Q15" s="26" t="n">
        <v>6917</v>
      </c>
      <c r="R15" s="26" t="n">
        <v>7151</v>
      </c>
      <c r="S15" s="26" t="n">
        <v>7412</v>
      </c>
      <c r="T15" s="26" t="n">
        <v>7192</v>
      </c>
      <c r="U15" s="26" t="n">
        <v>7439</v>
      </c>
      <c r="V15" s="26" t="n">
        <v>8316</v>
      </c>
      <c r="W15" s="26" t="n">
        <v>8171</v>
      </c>
      <c r="X15" s="26" t="n">
        <v>8506</v>
      </c>
      <c r="Y15" s="26" t="n">
        <v>9257</v>
      </c>
      <c r="Z15" s="26" t="n">
        <v>11113</v>
      </c>
      <c r="AA15" s="26" t="n">
        <v>14130</v>
      </c>
      <c r="AB15" s="26" t="n">
        <v>16892</v>
      </c>
      <c r="AJ15" s="26" t="n">
        <v>20886</v>
      </c>
      <c r="AK15" s="26" t="n">
        <v>26277</v>
      </c>
      <c r="AL15" s="26" t="n">
        <v>27891</v>
      </c>
      <c r="AM15" s="26" t="n">
        <v>30359</v>
      </c>
      <c r="AN15" s="26" t="n">
        <v>37047</v>
      </c>
    </row>
    <row r="16">
      <c r="D16" s="3" t="inlineStr">
        <is>
          <t>memo: Net Revenue — Subscriptions &amp; Services (FY25 old basis)</t>
        </is>
      </c>
      <c r="G16" s="28" t="n">
        <v>1574</v>
      </c>
      <c r="H16" s="28" t="n">
        <v>1627</v>
      </c>
      <c r="I16" s="28" t="n">
        <v>1714</v>
      </c>
      <c r="J16" s="28" t="n">
        <v>1649</v>
      </c>
      <c r="K16" s="28" t="n">
        <v>1653</v>
      </c>
      <c r="L16" s="28" t="n">
        <v>1686</v>
      </c>
      <c r="M16" s="28" t="n">
        <v>1837</v>
      </c>
      <c r="N16" s="28" t="n">
        <v>1750</v>
      </c>
      <c r="O16" s="28" t="n">
        <v>1833</v>
      </c>
      <c r="P16" s="28" t="n">
        <v>1992</v>
      </c>
      <c r="Q16" s="28" t="n">
        <v>1959</v>
      </c>
      <c r="R16" s="28" t="n">
        <v>2144</v>
      </c>
      <c r="S16" s="28" t="n">
        <v>4549</v>
      </c>
      <c r="T16" s="28" t="n">
        <v>5295</v>
      </c>
      <c r="U16" s="28" t="n">
        <v>5633</v>
      </c>
      <c r="V16" s="28" t="n">
        <v>5738</v>
      </c>
      <c r="W16" s="28" t="n">
        <v>6745</v>
      </c>
      <c r="X16" s="28" t="n">
        <v>6498</v>
      </c>
      <c r="Y16" s="28" t="n">
        <v>6695</v>
      </c>
      <c r="Z16" s="28" t="n">
        <v>6902</v>
      </c>
      <c r="AA16" s="28" t="n">
        <v>5181</v>
      </c>
      <c r="AB16" s="28" t="n">
        <v>5295</v>
      </c>
      <c r="AJ16" s="28" t="n">
        <v>6564</v>
      </c>
      <c r="AK16" s="28" t="n">
        <v>6926</v>
      </c>
      <c r="AL16" s="28" t="n">
        <v>7928</v>
      </c>
      <c r="AM16" s="28" t="n">
        <v>21215</v>
      </c>
      <c r="AN16" s="28" t="n">
        <v>26840</v>
      </c>
    </row>
    <row r="17">
      <c r="D17" s="3" t="inlineStr">
        <is>
          <t>Check: Products + Subs − Total (must = 0)</t>
        </is>
      </c>
      <c r="G17" s="32">
        <f>G15+G16-G12</f>
        <v/>
      </c>
      <c r="H17" s="32">
        <f>H15+H16-H12</f>
        <v/>
      </c>
      <c r="I17" s="32">
        <f>I15+I16-I12</f>
        <v/>
      </c>
      <c r="J17" s="32">
        <f>J15+J16-J12</f>
        <v/>
      </c>
      <c r="K17" s="32">
        <f>K15+K16-K12</f>
        <v/>
      </c>
      <c r="L17" s="32">
        <f>L15+L16-L12</f>
        <v/>
      </c>
      <c r="M17" s="32">
        <f>M15+M16-M12</f>
        <v/>
      </c>
      <c r="N17" s="32">
        <f>N15+N16-N12</f>
        <v/>
      </c>
      <c r="O17" s="32">
        <f>O15+O16-O12</f>
        <v/>
      </c>
      <c r="P17" s="32">
        <f>P15+P16-P12</f>
        <v/>
      </c>
      <c r="Q17" s="32">
        <f>Q15+Q16-Q12</f>
        <v/>
      </c>
      <c r="R17" s="32">
        <f>R15+R16-R12</f>
        <v/>
      </c>
      <c r="S17" s="32">
        <f>S15+S16-S12</f>
        <v/>
      </c>
      <c r="T17" s="32">
        <f>T15+T16-T12</f>
        <v/>
      </c>
      <c r="U17" s="32">
        <f>U15+U16-U12</f>
        <v/>
      </c>
      <c r="V17" s="32">
        <f>V15+V16-V12</f>
        <v/>
      </c>
      <c r="W17" s="32">
        <f>W15+W16-W12</f>
        <v/>
      </c>
      <c r="X17" s="32">
        <f>X15+X16-X12</f>
        <v/>
      </c>
      <c r="Y17" s="32">
        <f>Y15+Y16-Y12</f>
        <v/>
      </c>
      <c r="Z17" s="32">
        <f>Z15+Z16-Z12</f>
        <v/>
      </c>
      <c r="AA17" s="32">
        <f>AA15+AA16-AA12</f>
        <v/>
      </c>
      <c r="AB17" s="32">
        <f>AB15+AB16-AB12</f>
        <v/>
      </c>
      <c r="AJ17" s="32">
        <f>AJ15+AJ16-AJ12</f>
        <v/>
      </c>
      <c r="AK17" s="32">
        <f>AK15+AK16-AK12</f>
        <v/>
      </c>
      <c r="AL17" s="32">
        <f>AL15+AL16-AL12</f>
        <v/>
      </c>
      <c r="AM17" s="32">
        <f>AM15+AM16-AM12</f>
        <v/>
      </c>
      <c r="AN17" s="32">
        <f>AN15+AN16-AN12</f>
        <v/>
      </c>
    </row>
    <row r="18"/>
    <row r="19">
      <c r="C19" s="8" t="inlineStr">
        <is>
          <t>Less: Cost of Products Sold</t>
        </is>
      </c>
      <c r="G19" s="26" t="n">
        <v>-1672</v>
      </c>
      <c r="H19" s="26" t="n">
        <v>-1548</v>
      </c>
      <c r="I19" s="26" t="n">
        <v>-1572</v>
      </c>
      <c r="J19" s="26" t="n">
        <v>-1763</v>
      </c>
      <c r="K19" s="26" t="n">
        <v>-1769</v>
      </c>
      <c r="L19" s="26" t="n">
        <v>-1798</v>
      </c>
      <c r="M19" s="26" t="n">
        <v>-1921</v>
      </c>
      <c r="N19" s="26" t="n">
        <v>-2141</v>
      </c>
      <c r="O19" s="26" t="n">
        <v>-2225</v>
      </c>
      <c r="P19" s="26" t="n">
        <v>-2019</v>
      </c>
      <c r="Q19" s="26" t="n">
        <v>-2107</v>
      </c>
      <c r="R19" s="26" t="n">
        <v>-2285</v>
      </c>
      <c r="S19" s="26" t="n">
        <v>-2160</v>
      </c>
      <c r="T19" s="26" t="n">
        <v>-2429</v>
      </c>
      <c r="U19" s="26" t="n">
        <v>-2434</v>
      </c>
      <c r="V19" s="26" t="n">
        <v>-2774</v>
      </c>
      <c r="W19" s="26" t="n">
        <v>-2693</v>
      </c>
      <c r="X19" s="26" t="n">
        <v>-2720</v>
      </c>
      <c r="Y19" s="26" t="n">
        <v>-3096</v>
      </c>
      <c r="Z19" s="26" t="n">
        <v>-3606</v>
      </c>
      <c r="AA19" s="26" t="n">
        <v>-4041</v>
      </c>
      <c r="AB19" s="26" t="n">
        <v>-4665</v>
      </c>
      <c r="AC19" s="27">
        <f>-AC12*AC93</f>
        <v/>
      </c>
      <c r="AD19" s="27">
        <f>-AD12*AD93</f>
        <v/>
      </c>
      <c r="AE19" s="27">
        <f>-AE12*AE93</f>
        <v/>
      </c>
      <c r="AF19" s="27">
        <f>-AF12*AF93</f>
        <v/>
      </c>
      <c r="AG19" s="27">
        <f>-AG12*AG93</f>
        <v/>
      </c>
      <c r="AH19" s="27">
        <f>-AH12*AH93</f>
        <v/>
      </c>
      <c r="AJ19" s="26" t="n">
        <v>-6555</v>
      </c>
      <c r="AK19" s="26" t="n">
        <v>-7629</v>
      </c>
      <c r="AL19" s="26" t="n">
        <v>-8636</v>
      </c>
      <c r="AM19" s="26" t="n">
        <v>-9797</v>
      </c>
      <c r="AN19" s="26" t="n">
        <v>-12115</v>
      </c>
      <c r="AO19" s="27">
        <f>AA19+AB19+AC19+AD19</f>
        <v/>
      </c>
      <c r="AP19" s="27">
        <f>AE19+AF19+AG19+AH19</f>
        <v/>
      </c>
      <c r="AQ19" s="27">
        <f>-AQ12*AQ93</f>
        <v/>
      </c>
      <c r="AR19" s="27">
        <f>-AR12*AR93</f>
        <v/>
      </c>
      <c r="AS19" s="27">
        <f>-AS12*AS93</f>
        <v/>
      </c>
    </row>
    <row r="20">
      <c r="C20" s="8" t="inlineStr">
        <is>
          <t>Less: Cost of Subscriptions &amp; Services</t>
        </is>
      </c>
      <c r="G20" s="28" t="n">
        <v>-142</v>
      </c>
      <c r="H20" s="28" t="n">
        <v>-151</v>
      </c>
      <c r="I20" s="28" t="n">
        <v>-157</v>
      </c>
      <c r="J20" s="28" t="n">
        <v>-157</v>
      </c>
      <c r="K20" s="28" t="n">
        <v>-156</v>
      </c>
      <c r="L20" s="28" t="n">
        <v>-158</v>
      </c>
      <c r="M20" s="28" t="n">
        <v>-156</v>
      </c>
      <c r="N20" s="28" t="n">
        <v>-157</v>
      </c>
      <c r="O20" s="28" t="n">
        <v>-149</v>
      </c>
      <c r="P20" s="28" t="n">
        <v>-158</v>
      </c>
      <c r="Q20" s="28" t="n">
        <v>-165</v>
      </c>
      <c r="R20" s="28" t="n">
        <v>-164</v>
      </c>
      <c r="S20" s="28" t="n">
        <v>-954</v>
      </c>
      <c r="T20" s="28" t="n">
        <v>-713</v>
      </c>
      <c r="U20" s="28" t="n">
        <v>-699</v>
      </c>
      <c r="V20" s="28" t="n">
        <v>-625</v>
      </c>
      <c r="W20" s="28" t="n">
        <v>-580</v>
      </c>
      <c r="X20" s="28" t="n">
        <v>-576</v>
      </c>
      <c r="Y20" s="28" t="n">
        <v>-608</v>
      </c>
      <c r="Z20" s="28" t="n">
        <v>-607</v>
      </c>
      <c r="AA20" s="28" t="n">
        <v>-638</v>
      </c>
      <c r="AB20" s="28" t="n">
        <v>-636</v>
      </c>
      <c r="AC20" s="29">
        <f>-AC12*AC94</f>
        <v/>
      </c>
      <c r="AD20" s="29">
        <f>-AD12*AD94</f>
        <v/>
      </c>
      <c r="AE20" s="29">
        <f>-AE12*AE94</f>
        <v/>
      </c>
      <c r="AF20" s="29">
        <f>-AF12*AF94</f>
        <v/>
      </c>
      <c r="AG20" s="29">
        <f>-AG12*AG94</f>
        <v/>
      </c>
      <c r="AH20" s="29">
        <f>-AH12*AH94</f>
        <v/>
      </c>
      <c r="AJ20" s="28" t="n">
        <v>-607</v>
      </c>
      <c r="AK20" s="28" t="n">
        <v>-627</v>
      </c>
      <c r="AL20" s="28" t="n">
        <v>-636</v>
      </c>
      <c r="AM20" s="28" t="n">
        <v>-2991</v>
      </c>
      <c r="AN20" s="28" t="n">
        <v>-2371</v>
      </c>
      <c r="AO20" s="29">
        <f>AA20+AB20+AC20+AD20</f>
        <v/>
      </c>
      <c r="AP20" s="29">
        <f>AE20+AF20+AG20+AH20</f>
        <v/>
      </c>
      <c r="AQ20" s="29">
        <f>-AQ12*AQ94</f>
        <v/>
      </c>
      <c r="AR20" s="29">
        <f>-AR12*AR94</f>
        <v/>
      </c>
      <c r="AS20" s="29">
        <f>-AS12*AS94</f>
        <v/>
      </c>
    </row>
    <row r="21">
      <c r="C21" s="8" t="inlineStr">
        <is>
          <t>Less: Amortization of Acquisition-Related Intangibles (COGS)</t>
        </is>
      </c>
      <c r="G21" s="28" t="n">
        <v>-874</v>
      </c>
      <c r="H21" s="28" t="n">
        <v>-853</v>
      </c>
      <c r="I21" s="28" t="n">
        <v>-851</v>
      </c>
      <c r="J21" s="28" t="n">
        <v>-849</v>
      </c>
      <c r="K21" s="28" t="n">
        <v>-730</v>
      </c>
      <c r="L21" s="28" t="n">
        <v>-707</v>
      </c>
      <c r="M21" s="28" t="n">
        <v>-705</v>
      </c>
      <c r="N21" s="28" t="n">
        <v>-705</v>
      </c>
      <c r="O21" s="28" t="n">
        <v>-535</v>
      </c>
      <c r="P21" s="28" t="n">
        <v>-441</v>
      </c>
      <c r="Q21" s="28" t="n">
        <v>-439</v>
      </c>
      <c r="R21" s="28" t="n">
        <v>-438</v>
      </c>
      <c r="S21" s="28" t="n">
        <v>-1380</v>
      </c>
      <c r="T21" s="28" t="n">
        <v>-1516</v>
      </c>
      <c r="U21" s="28" t="n">
        <v>-1525</v>
      </c>
      <c r="V21" s="28" t="n">
        <v>-1602</v>
      </c>
      <c r="W21" s="28" t="n">
        <v>-1484</v>
      </c>
      <c r="X21" s="28" t="n">
        <v>-1483</v>
      </c>
      <c r="Y21" s="28" t="n">
        <v>-1519</v>
      </c>
      <c r="Z21" s="28" t="n">
        <v>-1545</v>
      </c>
      <c r="AA21" s="28" t="n">
        <v>-1462</v>
      </c>
      <c r="AB21" s="28" t="n">
        <v>-1461</v>
      </c>
      <c r="AC21" s="29">
        <f>-AC95</f>
        <v/>
      </c>
      <c r="AD21" s="29">
        <f>-AD95</f>
        <v/>
      </c>
      <c r="AE21" s="29">
        <f>-AE95</f>
        <v/>
      </c>
      <c r="AF21" s="29">
        <f>-AF95</f>
        <v/>
      </c>
      <c r="AG21" s="29">
        <f>-AG95</f>
        <v/>
      </c>
      <c r="AH21" s="29">
        <f>-AH95</f>
        <v/>
      </c>
      <c r="AJ21" s="28" t="n">
        <v>-3427</v>
      </c>
      <c r="AK21" s="28" t="n">
        <v>-2847</v>
      </c>
      <c r="AL21" s="28" t="n">
        <v>-1853</v>
      </c>
      <c r="AM21" s="28" t="n">
        <v>-6023</v>
      </c>
      <c r="AN21" s="28" t="n">
        <v>-6031</v>
      </c>
      <c r="AO21" s="29">
        <f>AA21+AB21+AC21+AD21</f>
        <v/>
      </c>
      <c r="AP21" s="29">
        <f>AE21+AF21+AG21+AH21</f>
        <v/>
      </c>
      <c r="AQ21" s="29">
        <f>-AQ95</f>
        <v/>
      </c>
      <c r="AR21" s="29">
        <f>-AR95</f>
        <v/>
      </c>
      <c r="AS21" s="29">
        <f>-AS95</f>
        <v/>
      </c>
    </row>
    <row r="22">
      <c r="C22" s="8" t="inlineStr">
        <is>
          <t>Less: Restructuring Charges (COGS)</t>
        </is>
      </c>
      <c r="G22" s="28" t="n">
        <v>-15</v>
      </c>
      <c r="H22" s="28" t="n">
        <v>-1</v>
      </c>
      <c r="I22" s="28" t="n">
        <v>-1</v>
      </c>
      <c r="J22" s="28" t="n">
        <v>0</v>
      </c>
      <c r="K22" s="28" t="n">
        <v>-2</v>
      </c>
      <c r="L22" s="28" t="n">
        <v>-1</v>
      </c>
      <c r="M22" s="28" t="n">
        <v>-1</v>
      </c>
      <c r="N22" s="28" t="n">
        <v>-1</v>
      </c>
      <c r="O22" s="28" t="n">
        <v>-2</v>
      </c>
      <c r="P22" s="28" t="n">
        <v>0</v>
      </c>
      <c r="Q22" s="28" t="n">
        <v>-1</v>
      </c>
      <c r="R22" s="28" t="n">
        <v>-1</v>
      </c>
      <c r="S22" s="28" t="n">
        <v>-92</v>
      </c>
      <c r="T22" s="28" t="n">
        <v>-53</v>
      </c>
      <c r="U22" s="28" t="n">
        <v>-58</v>
      </c>
      <c r="V22" s="28" t="n">
        <v>-51</v>
      </c>
      <c r="W22" s="28" t="n">
        <v>-14</v>
      </c>
      <c r="X22" s="28" t="n">
        <v>-28</v>
      </c>
      <c r="Y22" s="28" t="n">
        <v>-26</v>
      </c>
      <c r="Z22" s="28" t="n">
        <v>-8</v>
      </c>
      <c r="AA22" s="28" t="n">
        <v>-13</v>
      </c>
      <c r="AB22" s="28" t="n">
        <v>-10</v>
      </c>
      <c r="AC22" s="33" t="n">
        <v>0</v>
      </c>
      <c r="AD22" s="33" t="n">
        <v>0</v>
      </c>
      <c r="AE22" s="33" t="n">
        <v>0</v>
      </c>
      <c r="AF22" s="33" t="n">
        <v>0</v>
      </c>
      <c r="AG22" s="33" t="n">
        <v>0</v>
      </c>
      <c r="AH22" s="33" t="n">
        <v>0</v>
      </c>
      <c r="AJ22" s="28" t="n">
        <v>-17</v>
      </c>
      <c r="AK22" s="28" t="n">
        <v>-5</v>
      </c>
      <c r="AL22" s="28" t="n">
        <v>-4</v>
      </c>
      <c r="AM22" s="28" t="n">
        <v>-254</v>
      </c>
      <c r="AN22" s="28" t="n">
        <v>-76</v>
      </c>
      <c r="AO22" s="29">
        <f>AA22+AB22+AC22+AD22</f>
        <v/>
      </c>
      <c r="AP22" s="29">
        <f>AE22+AF22+AG22+AH22</f>
        <v/>
      </c>
      <c r="AQ22" s="33" t="n">
        <v>0</v>
      </c>
      <c r="AR22" s="33" t="n">
        <v>0</v>
      </c>
      <c r="AS22" s="33" t="n">
        <v>0</v>
      </c>
    </row>
    <row r="23">
      <c r="B23" s="6" t="inlineStr">
        <is>
          <t>Total Cost of Revenue</t>
        </is>
      </c>
      <c r="G23" s="30">
        <f>G19+G20+G21+G22</f>
        <v/>
      </c>
      <c r="H23" s="30">
        <f>H19+H20+H21+H22</f>
        <v/>
      </c>
      <c r="I23" s="30">
        <f>I19+I20+I21+I22</f>
        <v/>
      </c>
      <c r="J23" s="30">
        <f>J19+J20+J21+J22</f>
        <v/>
      </c>
      <c r="K23" s="30">
        <f>K19+K20+K21+K22</f>
        <v/>
      </c>
      <c r="L23" s="30">
        <f>L19+L20+L21+L22</f>
        <v/>
      </c>
      <c r="M23" s="30">
        <f>M19+M20+M21+M22</f>
        <v/>
      </c>
      <c r="N23" s="30">
        <f>N19+N20+N21+N22</f>
        <v/>
      </c>
      <c r="O23" s="30">
        <f>O19+O20+O21+O22</f>
        <v/>
      </c>
      <c r="P23" s="30">
        <f>P19+P20+P21+P22</f>
        <v/>
      </c>
      <c r="Q23" s="30">
        <f>Q19+Q20+Q21+Q22</f>
        <v/>
      </c>
      <c r="R23" s="30">
        <f>R19+R20+R21+R22</f>
        <v/>
      </c>
      <c r="S23" s="30">
        <f>S19+S20+S21+S22</f>
        <v/>
      </c>
      <c r="T23" s="30">
        <f>T19+T20+T21+T22</f>
        <v/>
      </c>
      <c r="U23" s="30">
        <f>U19+U20+U21+U22</f>
        <v/>
      </c>
      <c r="V23" s="30">
        <f>V19+V20+V21+V22</f>
        <v/>
      </c>
      <c r="W23" s="30">
        <f>W19+W20+W21+W22</f>
        <v/>
      </c>
      <c r="X23" s="30">
        <f>X19+X20+X21+X22</f>
        <v/>
      </c>
      <c r="Y23" s="30">
        <f>Y19+Y20+Y21+Y22</f>
        <v/>
      </c>
      <c r="Z23" s="30">
        <f>Z19+Z20+Z21+Z22</f>
        <v/>
      </c>
      <c r="AA23" s="30">
        <f>AA19+AA20+AA21+AA22</f>
        <v/>
      </c>
      <c r="AB23" s="30">
        <f>AB19+AB20+AB21+AB22</f>
        <v/>
      </c>
      <c r="AC23" s="30">
        <f>AC19+AC20+AC21+AC22</f>
        <v/>
      </c>
      <c r="AD23" s="30">
        <f>AD19+AD20+AD21+AD22</f>
        <v/>
      </c>
      <c r="AE23" s="30">
        <f>AE19+AE20+AE21+AE22</f>
        <v/>
      </c>
      <c r="AF23" s="30">
        <f>AF19+AF20+AF21+AF22</f>
        <v/>
      </c>
      <c r="AG23" s="30">
        <f>AG19+AG20+AG21+AG22</f>
        <v/>
      </c>
      <c r="AH23" s="30">
        <f>AH19+AH20+AH21+AH22</f>
        <v/>
      </c>
      <c r="AJ23" s="30">
        <f>AJ19+AJ20+AJ21+AJ22</f>
        <v/>
      </c>
      <c r="AK23" s="30">
        <f>AK19+AK20+AK21+AK22</f>
        <v/>
      </c>
      <c r="AL23" s="30">
        <f>AL19+AL20+AL21+AL22</f>
        <v/>
      </c>
      <c r="AM23" s="30">
        <f>AM19+AM20+AM21+AM22</f>
        <v/>
      </c>
      <c r="AN23" s="30">
        <f>AN19+AN20+AN21+AN22</f>
        <v/>
      </c>
      <c r="AO23" s="31">
        <f>AA23+AB23+AC23+AD23</f>
        <v/>
      </c>
      <c r="AP23" s="31">
        <f>AE23+AF23+AG23+AH23</f>
        <v/>
      </c>
      <c r="AQ23" s="30">
        <f>AQ19+AQ20+AQ21+AQ22</f>
        <v/>
      </c>
      <c r="AR23" s="30">
        <f>AR19+AR20+AR21+AR22</f>
        <v/>
      </c>
      <c r="AS23" s="30">
        <f>AS19+AS20+AS21+AS22</f>
        <v/>
      </c>
    </row>
    <row r="24">
      <c r="D24" s="3" t="inlineStr">
        <is>
          <t>Recon: Total Cost of Revenue</t>
        </is>
      </c>
      <c r="G24" s="32">
        <f>IF(_reported!G10="","",G23-_reported!G10)</f>
        <v/>
      </c>
      <c r="H24" s="32">
        <f>IF(_reported!H10="","",H23-_reported!H10)</f>
        <v/>
      </c>
      <c r="I24" s="32">
        <f>IF(_reported!I10="","",I23-_reported!I10)</f>
        <v/>
      </c>
      <c r="J24" s="32">
        <f>IF(_reported!J10="","",J23-_reported!J10)</f>
        <v/>
      </c>
      <c r="K24" s="32">
        <f>IF(_reported!K10="","",K23-_reported!K10)</f>
        <v/>
      </c>
      <c r="L24" s="32">
        <f>IF(_reported!L10="","",L23-_reported!L10)</f>
        <v/>
      </c>
      <c r="M24" s="32">
        <f>IF(_reported!M10="","",M23-_reported!M10)</f>
        <v/>
      </c>
      <c r="N24" s="32">
        <f>IF(_reported!N10="","",N23-_reported!N10)</f>
        <v/>
      </c>
      <c r="O24" s="32">
        <f>IF(_reported!O10="","",O23-_reported!O10)</f>
        <v/>
      </c>
      <c r="P24" s="32">
        <f>IF(_reported!P10="","",P23-_reported!P10)</f>
        <v/>
      </c>
      <c r="Q24" s="32">
        <f>IF(_reported!Q10="","",Q23-_reported!Q10)</f>
        <v/>
      </c>
      <c r="R24" s="32">
        <f>IF(_reported!R10="","",R23-_reported!R10)</f>
        <v/>
      </c>
      <c r="S24" s="32">
        <f>IF(_reported!S10="","",S23-_reported!S10)</f>
        <v/>
      </c>
      <c r="T24" s="32">
        <f>IF(_reported!T10="","",T23-_reported!T10)</f>
        <v/>
      </c>
      <c r="U24" s="32">
        <f>IF(_reported!U10="","",U23-_reported!U10)</f>
        <v/>
      </c>
      <c r="V24" s="32">
        <f>IF(_reported!V10="","",V23-_reported!V10)</f>
        <v/>
      </c>
      <c r="W24" s="32">
        <f>IF(_reported!W10="","",W23-_reported!W10)</f>
        <v/>
      </c>
      <c r="X24" s="32">
        <f>IF(_reported!X10="","",X23-_reported!X10)</f>
        <v/>
      </c>
      <c r="Y24" s="32">
        <f>IF(_reported!Y10="","",Y23-_reported!Y10)</f>
        <v/>
      </c>
      <c r="Z24" s="32">
        <f>IF(_reported!Z10="","",Z23-_reported!Z10)</f>
        <v/>
      </c>
      <c r="AA24" s="32">
        <f>IF(_reported!AA10="","",AA23-_reported!AA10)</f>
        <v/>
      </c>
      <c r="AB24" s="32">
        <f>IF(_reported!AB10="","",AB23-_reported!AB10)</f>
        <v/>
      </c>
      <c r="AJ24" s="32">
        <f>IF(_reported!AJ10="","",AJ23-_reported!AJ10)</f>
        <v/>
      </c>
      <c r="AK24" s="32">
        <f>IF(_reported!AK10="","",AK23-_reported!AK10)</f>
        <v/>
      </c>
      <c r="AL24" s="32">
        <f>IF(_reported!AL10="","",AL23-_reported!AL10)</f>
        <v/>
      </c>
      <c r="AM24" s="32">
        <f>IF(_reported!AM10="","",AM23-_reported!AM10)</f>
        <v/>
      </c>
      <c r="AN24" s="32">
        <f>IF(_reported!AN10="","",AN23-_reported!AN10)</f>
        <v/>
      </c>
    </row>
    <row r="25">
      <c r="B25" s="6" t="inlineStr">
        <is>
          <t>Gross Margin</t>
        </is>
      </c>
      <c r="G25" s="30">
        <f>G12+G23</f>
        <v/>
      </c>
      <c r="H25" s="30">
        <f>H12+H23</f>
        <v/>
      </c>
      <c r="I25" s="30">
        <f>I12+I23</f>
        <v/>
      </c>
      <c r="J25" s="30">
        <f>J12+J23</f>
        <v/>
      </c>
      <c r="K25" s="30">
        <f>K12+K23</f>
        <v/>
      </c>
      <c r="L25" s="30">
        <f>L12+L23</f>
        <v/>
      </c>
      <c r="M25" s="30">
        <f>M12+M23</f>
        <v/>
      </c>
      <c r="N25" s="30">
        <f>N12+N23</f>
        <v/>
      </c>
      <c r="O25" s="30">
        <f>O12+O23</f>
        <v/>
      </c>
      <c r="P25" s="30">
        <f>P12+P23</f>
        <v/>
      </c>
      <c r="Q25" s="30">
        <f>Q12+Q23</f>
        <v/>
      </c>
      <c r="R25" s="30">
        <f>R12+R23</f>
        <v/>
      </c>
      <c r="S25" s="30">
        <f>S12+S23</f>
        <v/>
      </c>
      <c r="T25" s="30">
        <f>T12+T23</f>
        <v/>
      </c>
      <c r="U25" s="30">
        <f>U12+U23</f>
        <v/>
      </c>
      <c r="V25" s="30">
        <f>V12+V23</f>
        <v/>
      </c>
      <c r="W25" s="30">
        <f>W12+W23</f>
        <v/>
      </c>
      <c r="X25" s="30">
        <f>X12+X23</f>
        <v/>
      </c>
      <c r="Y25" s="30">
        <f>Y12+Y23</f>
        <v/>
      </c>
      <c r="Z25" s="30">
        <f>Z12+Z23</f>
        <v/>
      </c>
      <c r="AA25" s="30">
        <f>AA12+AA23</f>
        <v/>
      </c>
      <c r="AB25" s="30">
        <f>AB12+AB23</f>
        <v/>
      </c>
      <c r="AC25" s="30">
        <f>AC12+AC23</f>
        <v/>
      </c>
      <c r="AD25" s="30">
        <f>AD12+AD23</f>
        <v/>
      </c>
      <c r="AE25" s="30">
        <f>AE12+AE23</f>
        <v/>
      </c>
      <c r="AF25" s="30">
        <f>AF12+AF23</f>
        <v/>
      </c>
      <c r="AG25" s="30">
        <f>AG12+AG23</f>
        <v/>
      </c>
      <c r="AH25" s="30">
        <f>AH12+AH23</f>
        <v/>
      </c>
      <c r="AJ25" s="30">
        <f>AJ12+AJ23</f>
        <v/>
      </c>
      <c r="AK25" s="30">
        <f>AK12+AK23</f>
        <v/>
      </c>
      <c r="AL25" s="30">
        <f>AL12+AL23</f>
        <v/>
      </c>
      <c r="AM25" s="30">
        <f>AM12+AM23</f>
        <v/>
      </c>
      <c r="AN25" s="30">
        <f>AN12+AN23</f>
        <v/>
      </c>
      <c r="AO25" s="31">
        <f>AA25+AB25+AC25+AD25</f>
        <v/>
      </c>
      <c r="AP25" s="31">
        <f>AE25+AF25+AG25+AH25</f>
        <v/>
      </c>
      <c r="AQ25" s="30">
        <f>AQ12+AQ23</f>
        <v/>
      </c>
      <c r="AR25" s="30">
        <f>AR12+AR23</f>
        <v/>
      </c>
      <c r="AS25" s="30">
        <f>AS12+AS23</f>
        <v/>
      </c>
    </row>
    <row r="26">
      <c r="D26" s="3" t="inlineStr">
        <is>
          <t>Recon: Gross Margin</t>
        </is>
      </c>
      <c r="G26" s="32">
        <f>IF(_reported!G11="","",G25-_reported!G11)</f>
        <v/>
      </c>
      <c r="H26" s="32">
        <f>IF(_reported!H11="","",H25-_reported!H11)</f>
        <v/>
      </c>
      <c r="I26" s="32">
        <f>IF(_reported!I11="","",I25-_reported!I11)</f>
        <v/>
      </c>
      <c r="J26" s="32">
        <f>IF(_reported!J11="","",J25-_reported!J11)</f>
        <v/>
      </c>
      <c r="K26" s="32">
        <f>IF(_reported!K11="","",K25-_reported!K11)</f>
        <v/>
      </c>
      <c r="L26" s="32">
        <f>IF(_reported!L11="","",L25-_reported!L11)</f>
        <v/>
      </c>
      <c r="M26" s="32">
        <f>IF(_reported!M11="","",M25-_reported!M11)</f>
        <v/>
      </c>
      <c r="N26" s="32">
        <f>IF(_reported!N11="","",N25-_reported!N11)</f>
        <v/>
      </c>
      <c r="O26" s="32">
        <f>IF(_reported!O11="","",O25-_reported!O11)</f>
        <v/>
      </c>
      <c r="P26" s="32">
        <f>IF(_reported!P11="","",P25-_reported!P11)</f>
        <v/>
      </c>
      <c r="Q26" s="32">
        <f>IF(_reported!Q11="","",Q25-_reported!Q11)</f>
        <v/>
      </c>
      <c r="R26" s="32">
        <f>IF(_reported!R11="","",R25-_reported!R11)</f>
        <v/>
      </c>
      <c r="S26" s="32">
        <f>IF(_reported!S11="","",S25-_reported!S11)</f>
        <v/>
      </c>
      <c r="T26" s="32">
        <f>IF(_reported!T11="","",T25-_reported!T11)</f>
        <v/>
      </c>
      <c r="U26" s="32">
        <f>IF(_reported!U11="","",U25-_reported!U11)</f>
        <v/>
      </c>
      <c r="V26" s="32">
        <f>IF(_reported!V11="","",V25-_reported!V11)</f>
        <v/>
      </c>
      <c r="W26" s="32">
        <f>IF(_reported!W11="","",W25-_reported!W11)</f>
        <v/>
      </c>
      <c r="X26" s="32">
        <f>IF(_reported!X11="","",X25-_reported!X11)</f>
        <v/>
      </c>
      <c r="Y26" s="32">
        <f>IF(_reported!Y11="","",Y25-_reported!Y11)</f>
        <v/>
      </c>
      <c r="Z26" s="32">
        <f>IF(_reported!Z11="","",Z25-_reported!Z11)</f>
        <v/>
      </c>
      <c r="AA26" s="32">
        <f>IF(_reported!AA11="","",AA25-_reported!AA11)</f>
        <v/>
      </c>
      <c r="AB26" s="32">
        <f>IF(_reported!AB11="","",AB25-_reported!AB11)</f>
        <v/>
      </c>
      <c r="AJ26" s="32">
        <f>IF(_reported!AJ11="","",AJ25-_reported!AJ11)</f>
        <v/>
      </c>
      <c r="AK26" s="32">
        <f>IF(_reported!AK11="","",AK25-_reported!AK11)</f>
        <v/>
      </c>
      <c r="AL26" s="32">
        <f>IF(_reported!AL11="","",AL25-_reported!AL11)</f>
        <v/>
      </c>
      <c r="AM26" s="32">
        <f>IF(_reported!AM11="","",AM25-_reported!AM11)</f>
        <v/>
      </c>
      <c r="AN26" s="32">
        <f>IF(_reported!AN11="","",AN25-_reported!AN11)</f>
        <v/>
      </c>
    </row>
    <row r="27"/>
    <row r="28">
      <c r="C28" s="8" t="inlineStr">
        <is>
          <t>Less: Research &amp; Development</t>
        </is>
      </c>
      <c r="G28" s="26" t="n">
        <v>-1211</v>
      </c>
      <c r="H28" s="26" t="n">
        <v>-1238</v>
      </c>
      <c r="I28" s="26" t="n">
        <v>-1205</v>
      </c>
      <c r="J28" s="26" t="n">
        <v>-1200</v>
      </c>
      <c r="K28" s="26" t="n">
        <v>-1206</v>
      </c>
      <c r="L28" s="26" t="n">
        <v>-1261</v>
      </c>
      <c r="M28" s="26" t="n">
        <v>-1255</v>
      </c>
      <c r="N28" s="26" t="n">
        <v>-1197</v>
      </c>
      <c r="O28" s="26" t="n">
        <v>-1195</v>
      </c>
      <c r="P28" s="26" t="n">
        <v>-1312</v>
      </c>
      <c r="Q28" s="26" t="n">
        <v>-1358</v>
      </c>
      <c r="R28" s="26" t="n">
        <v>-1388</v>
      </c>
      <c r="S28" s="26" t="n">
        <v>-2308</v>
      </c>
      <c r="T28" s="26" t="n">
        <v>-2415</v>
      </c>
      <c r="U28" s="26" t="n">
        <v>-2353</v>
      </c>
      <c r="V28" s="26" t="n">
        <v>-2234</v>
      </c>
      <c r="W28" s="26" t="n">
        <v>-2253</v>
      </c>
      <c r="X28" s="26" t="n">
        <v>-2693</v>
      </c>
      <c r="Y28" s="26" t="n">
        <v>-3050</v>
      </c>
      <c r="Z28" s="26" t="n">
        <v>-2981</v>
      </c>
      <c r="AA28" s="26" t="n">
        <v>-2965</v>
      </c>
      <c r="AB28" s="26" t="n">
        <v>-2995</v>
      </c>
      <c r="AC28" s="27">
        <f>-AC12*AC71</f>
        <v/>
      </c>
      <c r="AD28" s="27">
        <f>-AD12*AD71</f>
        <v/>
      </c>
      <c r="AE28" s="27">
        <f>-AE12*AE71</f>
        <v/>
      </c>
      <c r="AF28" s="27">
        <f>-AF12*AF71</f>
        <v/>
      </c>
      <c r="AG28" s="27">
        <f>-AG12*AG71</f>
        <v/>
      </c>
      <c r="AH28" s="27">
        <f>-AH12*AH71</f>
        <v/>
      </c>
      <c r="AJ28" s="26" t="n">
        <v>-4854</v>
      </c>
      <c r="AK28" s="26" t="n">
        <v>-4919</v>
      </c>
      <c r="AL28" s="26" t="n">
        <v>-5253</v>
      </c>
      <c r="AM28" s="26" t="n">
        <v>-9310</v>
      </c>
      <c r="AN28" s="26" t="n">
        <v>-10977</v>
      </c>
      <c r="AO28" s="27">
        <f>AA28+AB28+AC28+AD28</f>
        <v/>
      </c>
      <c r="AP28" s="27">
        <f>AE28+AF28+AG28+AH28</f>
        <v/>
      </c>
      <c r="AQ28" s="27">
        <f>-AQ12*AQ71</f>
        <v/>
      </c>
      <c r="AR28" s="27">
        <f>-AR12*AR71</f>
        <v/>
      </c>
      <c r="AS28" s="27">
        <f>-AS12*AS71</f>
        <v/>
      </c>
    </row>
    <row r="29">
      <c r="C29" s="8" t="inlineStr">
        <is>
          <t>Less: Selling, General &amp; Administrative</t>
        </is>
      </c>
      <c r="G29" s="28" t="n">
        <v>-339</v>
      </c>
      <c r="H29" s="28" t="n">
        <v>-325</v>
      </c>
      <c r="I29" s="28" t="n">
        <v>-346</v>
      </c>
      <c r="J29" s="28" t="n">
        <v>-337</v>
      </c>
      <c r="K29" s="28" t="n">
        <v>-321</v>
      </c>
      <c r="L29" s="28" t="n">
        <v>-368</v>
      </c>
      <c r="M29" s="28" t="n">
        <v>-323</v>
      </c>
      <c r="N29" s="28" t="n">
        <v>-370</v>
      </c>
      <c r="O29" s="28" t="n">
        <v>-348</v>
      </c>
      <c r="P29" s="28" t="n">
        <v>-438</v>
      </c>
      <c r="Q29" s="28" t="n">
        <v>-388</v>
      </c>
      <c r="R29" s="28" t="n">
        <v>-418</v>
      </c>
      <c r="S29" s="28" t="n">
        <v>-1572</v>
      </c>
      <c r="T29" s="28" t="n">
        <v>-1277</v>
      </c>
      <c r="U29" s="28" t="n">
        <v>-1100</v>
      </c>
      <c r="V29" s="28" t="n">
        <v>-1010</v>
      </c>
      <c r="W29" s="28" t="n">
        <v>-949</v>
      </c>
      <c r="X29" s="28" t="n">
        <v>-1083</v>
      </c>
      <c r="Y29" s="28" t="n">
        <v>-1072</v>
      </c>
      <c r="Z29" s="28" t="n">
        <v>-1107</v>
      </c>
      <c r="AA29" s="28" t="n">
        <v>-1019</v>
      </c>
      <c r="AB29" s="28" t="n">
        <v>-1055</v>
      </c>
      <c r="AC29" s="29">
        <f>-AC12*AC72</f>
        <v/>
      </c>
      <c r="AD29" s="29">
        <f>-AD12*AD72</f>
        <v/>
      </c>
      <c r="AE29" s="29">
        <f>-AE12*AE72</f>
        <v/>
      </c>
      <c r="AF29" s="29">
        <f>-AF12*AF72</f>
        <v/>
      </c>
      <c r="AG29" s="29">
        <f>-AG12*AG72</f>
        <v/>
      </c>
      <c r="AH29" s="29">
        <f>-AH12*AH72</f>
        <v/>
      </c>
      <c r="AJ29" s="28" t="n">
        <v>-1347</v>
      </c>
      <c r="AK29" s="28" t="n">
        <v>-1382</v>
      </c>
      <c r="AL29" s="28" t="n">
        <v>-1592</v>
      </c>
      <c r="AM29" s="28" t="n">
        <v>-4959</v>
      </c>
      <c r="AN29" s="28" t="n">
        <v>-4211</v>
      </c>
      <c r="AO29" s="29">
        <f>AA29+AB29+AC29+AD29</f>
        <v/>
      </c>
      <c r="AP29" s="29">
        <f>AE29+AF29+AG29+AH29</f>
        <v/>
      </c>
      <c r="AQ29" s="29">
        <f>-AQ12*AQ72</f>
        <v/>
      </c>
      <c r="AR29" s="29">
        <f>-AR12*AR72</f>
        <v/>
      </c>
      <c r="AS29" s="29">
        <f>-AS12*AS72</f>
        <v/>
      </c>
    </row>
    <row r="30">
      <c r="C30" s="8" t="inlineStr">
        <is>
          <t>Less: Amortization of Acquisition-Related Intangibles (OpEx)</t>
        </is>
      </c>
      <c r="G30" s="28" t="n">
        <v>-494</v>
      </c>
      <c r="H30" s="28" t="n">
        <v>-494</v>
      </c>
      <c r="I30" s="28" t="n">
        <v>-494</v>
      </c>
      <c r="J30" s="28" t="n">
        <v>-494</v>
      </c>
      <c r="K30" s="28" t="n">
        <v>-397</v>
      </c>
      <c r="L30" s="28" t="n">
        <v>-398</v>
      </c>
      <c r="M30" s="28" t="n">
        <v>-359</v>
      </c>
      <c r="N30" s="28" t="n">
        <v>-358</v>
      </c>
      <c r="O30" s="28" t="n">
        <v>-348</v>
      </c>
      <c r="P30" s="28" t="n">
        <v>-348</v>
      </c>
      <c r="Q30" s="28" t="n">
        <v>-350</v>
      </c>
      <c r="R30" s="28" t="n">
        <v>-348</v>
      </c>
      <c r="S30" s="28" t="n">
        <v>-792</v>
      </c>
      <c r="T30" s="28" t="n">
        <v>-827</v>
      </c>
      <c r="U30" s="28" t="n">
        <v>-812</v>
      </c>
      <c r="V30" s="28" t="n">
        <v>-813</v>
      </c>
      <c r="W30" s="28" t="n">
        <v>-511</v>
      </c>
      <c r="X30" s="28" t="n">
        <v>-506</v>
      </c>
      <c r="Y30" s="28" t="n">
        <v>-507</v>
      </c>
      <c r="Z30" s="28" t="n">
        <v>-507</v>
      </c>
      <c r="AA30" s="28" t="n">
        <v>-507</v>
      </c>
      <c r="AB30" s="28" t="n">
        <v>-506</v>
      </c>
      <c r="AC30" s="29">
        <f>-AC97</f>
        <v/>
      </c>
      <c r="AD30" s="29">
        <f>-AD97</f>
        <v/>
      </c>
      <c r="AE30" s="29">
        <f>-AE97</f>
        <v/>
      </c>
      <c r="AF30" s="29">
        <f>-AF97</f>
        <v/>
      </c>
      <c r="AG30" s="29">
        <f>-AG97</f>
        <v/>
      </c>
      <c r="AH30" s="29">
        <f>-AH97</f>
        <v/>
      </c>
      <c r="AJ30" s="28" t="n">
        <v>-1976</v>
      </c>
      <c r="AK30" s="28" t="n">
        <v>-1512</v>
      </c>
      <c r="AL30" s="28" t="n">
        <v>-1394</v>
      </c>
      <c r="AM30" s="28" t="n">
        <v>-3244</v>
      </c>
      <c r="AN30" s="28" t="n">
        <v>-2031</v>
      </c>
      <c r="AO30" s="29">
        <f>AA30+AB30+AC30+AD30</f>
        <v/>
      </c>
      <c r="AP30" s="29">
        <f>AE30+AF30+AG30+AH30</f>
        <v/>
      </c>
      <c r="AQ30" s="29">
        <f>-AQ97</f>
        <v/>
      </c>
      <c r="AR30" s="29">
        <f>-AR97</f>
        <v/>
      </c>
      <c r="AS30" s="29">
        <f>-AS97</f>
        <v/>
      </c>
    </row>
    <row r="31">
      <c r="C31" s="8" t="inlineStr">
        <is>
          <t>Less: Restructuring &amp; Other Charges</t>
        </is>
      </c>
      <c r="G31" s="28" t="n">
        <v>-71</v>
      </c>
      <c r="H31" s="28" t="n">
        <v>-25</v>
      </c>
      <c r="I31" s="28" t="n">
        <v>-26</v>
      </c>
      <c r="J31" s="28" t="n">
        <v>-26</v>
      </c>
      <c r="K31" s="28" t="n">
        <v>-17</v>
      </c>
      <c r="L31" s="28" t="n">
        <v>-18</v>
      </c>
      <c r="M31" s="28" t="n">
        <v>-7</v>
      </c>
      <c r="N31" s="28" t="n">
        <v>-15</v>
      </c>
      <c r="O31" s="28" t="n">
        <v>-10</v>
      </c>
      <c r="P31" s="28" t="n">
        <v>-9</v>
      </c>
      <c r="Q31" s="28" t="n">
        <v>-212</v>
      </c>
      <c r="R31" s="28" t="n">
        <v>-13</v>
      </c>
      <c r="S31" s="28" t="n">
        <v>-620</v>
      </c>
      <c r="T31" s="28" t="n">
        <v>-292</v>
      </c>
      <c r="U31" s="28" t="n">
        <v>-303</v>
      </c>
      <c r="V31" s="28" t="n">
        <v>-318</v>
      </c>
      <c r="W31" s="28" t="n">
        <v>-172</v>
      </c>
      <c r="X31" s="28" t="n">
        <v>-86</v>
      </c>
      <c r="Y31" s="28" t="n">
        <v>-187</v>
      </c>
      <c r="Z31" s="28" t="n">
        <v>-146</v>
      </c>
      <c r="AA31" s="28" t="n">
        <v>-103</v>
      </c>
      <c r="AB31" s="28" t="n">
        <v>-71</v>
      </c>
      <c r="AC31" s="33" t="n">
        <v>0</v>
      </c>
      <c r="AD31" s="33" t="n">
        <v>0</v>
      </c>
      <c r="AE31" s="33" t="n">
        <v>0</v>
      </c>
      <c r="AF31" s="33" t="n">
        <v>0</v>
      </c>
      <c r="AG31" s="33" t="n">
        <v>0</v>
      </c>
      <c r="AH31" s="33" t="n">
        <v>0</v>
      </c>
      <c r="AJ31" s="28" t="n">
        <v>-148</v>
      </c>
      <c r="AK31" s="28" t="n">
        <v>-57</v>
      </c>
      <c r="AL31" s="28" t="n">
        <v>-244</v>
      </c>
      <c r="AM31" s="28" t="n">
        <v>-1533</v>
      </c>
      <c r="AN31" s="28" t="n">
        <v>-591</v>
      </c>
      <c r="AO31" s="29">
        <f>AA31+AB31+AC31+AD31</f>
        <v/>
      </c>
      <c r="AP31" s="29">
        <f>AE31+AF31+AG31+AH31</f>
        <v/>
      </c>
      <c r="AQ31" s="33" t="n">
        <v>0</v>
      </c>
      <c r="AR31" s="33" t="n">
        <v>0</v>
      </c>
      <c r="AS31" s="33" t="n">
        <v>0</v>
      </c>
    </row>
    <row r="32">
      <c r="B32" s="6" t="inlineStr">
        <is>
          <t>Total Operating Expenses</t>
        </is>
      </c>
      <c r="G32" s="30">
        <f>G28+G29+G30+G31</f>
        <v/>
      </c>
      <c r="H32" s="30">
        <f>H28+H29+H30+H31</f>
        <v/>
      </c>
      <c r="I32" s="30">
        <f>I28+I29+I30+I31</f>
        <v/>
      </c>
      <c r="J32" s="30">
        <f>J28+J29+J30+J31</f>
        <v/>
      </c>
      <c r="K32" s="30">
        <f>K28+K29+K30+K31</f>
        <v/>
      </c>
      <c r="L32" s="30">
        <f>L28+L29+L30+L31</f>
        <v/>
      </c>
      <c r="M32" s="30">
        <f>M28+M29+M30+M31</f>
        <v/>
      </c>
      <c r="N32" s="30">
        <f>N28+N29+N30+N31</f>
        <v/>
      </c>
      <c r="O32" s="30">
        <f>O28+O29+O30+O31</f>
        <v/>
      </c>
      <c r="P32" s="30">
        <f>P28+P29+P30+P31</f>
        <v/>
      </c>
      <c r="Q32" s="30">
        <f>Q28+Q29+Q30+Q31</f>
        <v/>
      </c>
      <c r="R32" s="30">
        <f>R28+R29+R30+R31</f>
        <v/>
      </c>
      <c r="S32" s="30">
        <f>S28+S29+S30+S31</f>
        <v/>
      </c>
      <c r="T32" s="30">
        <f>T28+T29+T30+T31</f>
        <v/>
      </c>
      <c r="U32" s="30">
        <f>U28+U29+U30+U31</f>
        <v/>
      </c>
      <c r="V32" s="30">
        <f>V28+V29+V30+V31</f>
        <v/>
      </c>
      <c r="W32" s="30">
        <f>W28+W29+W30+W31</f>
        <v/>
      </c>
      <c r="X32" s="30">
        <f>X28+X29+X30+X31</f>
        <v/>
      </c>
      <c r="Y32" s="30">
        <f>Y28+Y29+Y30+Y31</f>
        <v/>
      </c>
      <c r="Z32" s="30">
        <f>Z28+Z29+Z30+Z31</f>
        <v/>
      </c>
      <c r="AA32" s="30">
        <f>AA28+AA29+AA30+AA31</f>
        <v/>
      </c>
      <c r="AB32" s="30">
        <f>AB28+AB29+AB30+AB31</f>
        <v/>
      </c>
      <c r="AC32" s="30">
        <f>AC28+AC29+AC30+AC31</f>
        <v/>
      </c>
      <c r="AD32" s="30">
        <f>AD28+AD29+AD30+AD31</f>
        <v/>
      </c>
      <c r="AE32" s="30">
        <f>AE28+AE29+AE30+AE31</f>
        <v/>
      </c>
      <c r="AF32" s="30">
        <f>AF28+AF29+AF30+AF31</f>
        <v/>
      </c>
      <c r="AG32" s="30">
        <f>AG28+AG29+AG30+AG31</f>
        <v/>
      </c>
      <c r="AH32" s="30">
        <f>AH28+AH29+AH30+AH31</f>
        <v/>
      </c>
      <c r="AJ32" s="30">
        <f>AJ28+AJ29+AJ30+AJ31</f>
        <v/>
      </c>
      <c r="AK32" s="30">
        <f>AK28+AK29+AK30+AK31</f>
        <v/>
      </c>
      <c r="AL32" s="30">
        <f>AL28+AL29+AL30+AL31</f>
        <v/>
      </c>
      <c r="AM32" s="30">
        <f>AM28+AM29+AM30+AM31</f>
        <v/>
      </c>
      <c r="AN32" s="30">
        <f>AN28+AN29+AN30+AN31</f>
        <v/>
      </c>
      <c r="AO32" s="31">
        <f>AA32+AB32+AC32+AD32</f>
        <v/>
      </c>
      <c r="AP32" s="31">
        <f>AE32+AF32+AG32+AH32</f>
        <v/>
      </c>
      <c r="AQ32" s="30">
        <f>AQ28+AQ29+AQ30+AQ31</f>
        <v/>
      </c>
      <c r="AR32" s="30">
        <f>AR28+AR29+AR30+AR31</f>
        <v/>
      </c>
      <c r="AS32" s="30">
        <f>AS28+AS29+AS30+AS31</f>
        <v/>
      </c>
    </row>
    <row r="33">
      <c r="D33" s="3" t="inlineStr">
        <is>
          <t>Recon: Total Operating Expenses</t>
        </is>
      </c>
      <c r="G33" s="32">
        <f>IF(_reported!G12="","",G32-_reported!G12)</f>
        <v/>
      </c>
      <c r="H33" s="32">
        <f>IF(_reported!H12="","",H32-_reported!H12)</f>
        <v/>
      </c>
      <c r="I33" s="32">
        <f>IF(_reported!I12="","",I32-_reported!I12)</f>
        <v/>
      </c>
      <c r="J33" s="32">
        <f>IF(_reported!J12="","",J32-_reported!J12)</f>
        <v/>
      </c>
      <c r="K33" s="32">
        <f>IF(_reported!K12="","",K32-_reported!K12)</f>
        <v/>
      </c>
      <c r="L33" s="32">
        <f>IF(_reported!L12="","",L32-_reported!L12)</f>
        <v/>
      </c>
      <c r="M33" s="32">
        <f>IF(_reported!M12="","",M32-_reported!M12)</f>
        <v/>
      </c>
      <c r="N33" s="32">
        <f>IF(_reported!N12="","",N32-_reported!N12)</f>
        <v/>
      </c>
      <c r="O33" s="32">
        <f>IF(_reported!O12="","",O32-_reported!O12)</f>
        <v/>
      </c>
      <c r="P33" s="32">
        <f>IF(_reported!P12="","",P32-_reported!P12)</f>
        <v/>
      </c>
      <c r="Q33" s="32">
        <f>IF(_reported!Q12="","",Q32-_reported!Q12)</f>
        <v/>
      </c>
      <c r="R33" s="32">
        <f>IF(_reported!R12="","",R32-_reported!R12)</f>
        <v/>
      </c>
      <c r="S33" s="32">
        <f>IF(_reported!S12="","",S32-_reported!S12)</f>
        <v/>
      </c>
      <c r="T33" s="32">
        <f>IF(_reported!T12="","",T32-_reported!T12)</f>
        <v/>
      </c>
      <c r="U33" s="32">
        <f>IF(_reported!U12="","",U32-_reported!U12)</f>
        <v/>
      </c>
      <c r="V33" s="32">
        <f>IF(_reported!V12="","",V32-_reported!V12)</f>
        <v/>
      </c>
      <c r="W33" s="32">
        <f>IF(_reported!W12="","",W32-_reported!W12)</f>
        <v/>
      </c>
      <c r="X33" s="32">
        <f>IF(_reported!X12="","",X32-_reported!X12)</f>
        <v/>
      </c>
      <c r="Y33" s="32">
        <f>IF(_reported!Y12="","",Y32-_reported!Y12)</f>
        <v/>
      </c>
      <c r="Z33" s="32">
        <f>IF(_reported!Z12="","",Z32-_reported!Z12)</f>
        <v/>
      </c>
      <c r="AA33" s="32">
        <f>IF(_reported!AA12="","",AA32-_reported!AA12)</f>
        <v/>
      </c>
      <c r="AB33" s="32">
        <f>IF(_reported!AB12="","",AB32-_reported!AB12)</f>
        <v/>
      </c>
      <c r="AJ33" s="32">
        <f>IF(_reported!AJ12="","",AJ32-_reported!AJ12)</f>
        <v/>
      </c>
      <c r="AK33" s="32">
        <f>IF(_reported!AK12="","",AK32-_reported!AK12)</f>
        <v/>
      </c>
      <c r="AL33" s="32">
        <f>IF(_reported!AL12="","",AL32-_reported!AL12)</f>
        <v/>
      </c>
      <c r="AM33" s="32">
        <f>IF(_reported!AM12="","",AM32-_reported!AM12)</f>
        <v/>
      </c>
      <c r="AN33" s="32">
        <f>IF(_reported!AN12="","",AN32-_reported!AN12)</f>
        <v/>
      </c>
    </row>
    <row r="34">
      <c r="B34" s="6" t="inlineStr">
        <is>
          <t>Operating Income</t>
        </is>
      </c>
      <c r="G34" s="30">
        <f>G25+G32</f>
        <v/>
      </c>
      <c r="H34" s="30">
        <f>H25+H32</f>
        <v/>
      </c>
      <c r="I34" s="30">
        <f>I25+I32</f>
        <v/>
      </c>
      <c r="J34" s="30">
        <f>J25+J32</f>
        <v/>
      </c>
      <c r="K34" s="30">
        <f>K25+K32</f>
        <v/>
      </c>
      <c r="L34" s="30">
        <f>L25+L32</f>
        <v/>
      </c>
      <c r="M34" s="30">
        <f>M25+M32</f>
        <v/>
      </c>
      <c r="N34" s="30">
        <f>N25+N32</f>
        <v/>
      </c>
      <c r="O34" s="30">
        <f>O25+O32</f>
        <v/>
      </c>
      <c r="P34" s="30">
        <f>P25+P32</f>
        <v/>
      </c>
      <c r="Q34" s="30">
        <f>Q25+Q32</f>
        <v/>
      </c>
      <c r="R34" s="30">
        <f>R25+R32</f>
        <v/>
      </c>
      <c r="S34" s="30">
        <f>S25+S32</f>
        <v/>
      </c>
      <c r="T34" s="30">
        <f>T25+T32</f>
        <v/>
      </c>
      <c r="U34" s="30">
        <f>U25+U32</f>
        <v/>
      </c>
      <c r="V34" s="30">
        <f>V25+V32</f>
        <v/>
      </c>
      <c r="W34" s="30">
        <f>W25+W32</f>
        <v/>
      </c>
      <c r="X34" s="30">
        <f>X25+X32</f>
        <v/>
      </c>
      <c r="Y34" s="30">
        <f>Y25+Y32</f>
        <v/>
      </c>
      <c r="Z34" s="30">
        <f>Z25+Z32</f>
        <v/>
      </c>
      <c r="AA34" s="30">
        <f>AA25+AA32</f>
        <v/>
      </c>
      <c r="AB34" s="30">
        <f>AB25+AB32</f>
        <v/>
      </c>
      <c r="AC34" s="30">
        <f>AC25+AC32</f>
        <v/>
      </c>
      <c r="AD34" s="30">
        <f>AD25+AD32</f>
        <v/>
      </c>
      <c r="AE34" s="30">
        <f>AE25+AE32</f>
        <v/>
      </c>
      <c r="AF34" s="30">
        <f>AF25+AF32</f>
        <v/>
      </c>
      <c r="AG34" s="30">
        <f>AG25+AG32</f>
        <v/>
      </c>
      <c r="AH34" s="30">
        <f>AH25+AH32</f>
        <v/>
      </c>
      <c r="AJ34" s="30">
        <f>AJ25+AJ32</f>
        <v/>
      </c>
      <c r="AK34" s="30">
        <f>AK25+AK32</f>
        <v/>
      </c>
      <c r="AL34" s="30">
        <f>AL25+AL32</f>
        <v/>
      </c>
      <c r="AM34" s="30">
        <f>AM25+AM32</f>
        <v/>
      </c>
      <c r="AN34" s="30">
        <f>AN25+AN32</f>
        <v/>
      </c>
      <c r="AO34" s="31">
        <f>AA34+AB34+AC34+AD34</f>
        <v/>
      </c>
      <c r="AP34" s="31">
        <f>AE34+AF34+AG34+AH34</f>
        <v/>
      </c>
      <c r="AQ34" s="30">
        <f>AQ25+AQ32</f>
        <v/>
      </c>
      <c r="AR34" s="30">
        <f>AR25+AR32</f>
        <v/>
      </c>
      <c r="AS34" s="30">
        <f>AS25+AS32</f>
        <v/>
      </c>
    </row>
    <row r="35">
      <c r="D35" s="3" t="inlineStr">
        <is>
          <t>Recon: Operating Income</t>
        </is>
      </c>
      <c r="G35" s="32">
        <f>IF(_reported!G13="","",G34-_reported!G13)</f>
        <v/>
      </c>
      <c r="H35" s="32">
        <f>IF(_reported!H13="","",H34-_reported!H13)</f>
        <v/>
      </c>
      <c r="I35" s="32">
        <f>IF(_reported!I13="","",I34-_reported!I13)</f>
        <v/>
      </c>
      <c r="J35" s="32">
        <f>IF(_reported!J13="","",J34-_reported!J13)</f>
        <v/>
      </c>
      <c r="K35" s="32">
        <f>IF(_reported!K13="","",K34-_reported!K13)</f>
        <v/>
      </c>
      <c r="L35" s="32">
        <f>IF(_reported!L13="","",L34-_reported!L13)</f>
        <v/>
      </c>
      <c r="M35" s="32">
        <f>IF(_reported!M13="","",M34-_reported!M13)</f>
        <v/>
      </c>
      <c r="N35" s="32">
        <f>IF(_reported!N13="","",N34-_reported!N13)</f>
        <v/>
      </c>
      <c r="O35" s="32">
        <f>IF(_reported!O13="","",O34-_reported!O13)</f>
        <v/>
      </c>
      <c r="P35" s="32">
        <f>IF(_reported!P13="","",P34-_reported!P13)</f>
        <v/>
      </c>
      <c r="Q35" s="32">
        <f>IF(_reported!Q13="","",Q34-_reported!Q13)</f>
        <v/>
      </c>
      <c r="R35" s="32">
        <f>IF(_reported!R13="","",R34-_reported!R13)</f>
        <v/>
      </c>
      <c r="S35" s="32">
        <f>IF(_reported!S13="","",S34-_reported!S13)</f>
        <v/>
      </c>
      <c r="T35" s="32">
        <f>IF(_reported!T13="","",T34-_reported!T13)</f>
        <v/>
      </c>
      <c r="U35" s="32">
        <f>IF(_reported!U13="","",U34-_reported!U13)</f>
        <v/>
      </c>
      <c r="V35" s="32">
        <f>IF(_reported!V13="","",V34-_reported!V13)</f>
        <v/>
      </c>
      <c r="W35" s="32">
        <f>IF(_reported!W13="","",W34-_reported!W13)</f>
        <v/>
      </c>
      <c r="X35" s="32">
        <f>IF(_reported!X13="","",X34-_reported!X13)</f>
        <v/>
      </c>
      <c r="Y35" s="32">
        <f>IF(_reported!Y13="","",Y34-_reported!Y13)</f>
        <v/>
      </c>
      <c r="Z35" s="32">
        <f>IF(_reported!Z13="","",Z34-_reported!Z13)</f>
        <v/>
      </c>
      <c r="AA35" s="32">
        <f>IF(_reported!AA13="","",AA34-_reported!AA13)</f>
        <v/>
      </c>
      <c r="AB35" s="32">
        <f>IF(_reported!AB13="","",AB34-_reported!AB13)</f>
        <v/>
      </c>
      <c r="AJ35" s="32">
        <f>IF(_reported!AJ13="","",AJ34-_reported!AJ13)</f>
        <v/>
      </c>
      <c r="AK35" s="32">
        <f>IF(_reported!AK13="","",AK34-_reported!AK13)</f>
        <v/>
      </c>
      <c r="AL35" s="32">
        <f>IF(_reported!AL13="","",AL34-_reported!AL13)</f>
        <v/>
      </c>
      <c r="AM35" s="32">
        <f>IF(_reported!AM13="","",AM34-_reported!AM13)</f>
        <v/>
      </c>
      <c r="AN35" s="32">
        <f>IF(_reported!AN13="","",AN34-_reported!AN13)</f>
        <v/>
      </c>
    </row>
    <row r="36"/>
    <row r="37">
      <c r="D37" s="3" t="inlineStr">
        <is>
          <t>memo: Segment OI — Semiconductor Solutions</t>
        </is>
      </c>
      <c r="G37" s="26" t="n">
        <v>2561</v>
      </c>
      <c r="H37" s="26" t="n">
        <v>2547</v>
      </c>
      <c r="I37" s="26" t="n">
        <v>2720</v>
      </c>
      <c r="J37" s="26" t="n">
        <v>3148</v>
      </c>
      <c r="K37" s="26" t="n">
        <v>3349</v>
      </c>
      <c r="L37" s="26" t="n">
        <v>3626</v>
      </c>
      <c r="M37" s="26" t="n">
        <v>3916</v>
      </c>
      <c r="N37" s="26" t="n">
        <v>4184</v>
      </c>
      <c r="O37" s="26" t="n">
        <v>4123</v>
      </c>
      <c r="P37" s="26" t="n">
        <v>4000</v>
      </c>
      <c r="Q37" s="26" t="n">
        <v>4092</v>
      </c>
      <c r="R37" s="26" t="n">
        <v>4271</v>
      </c>
      <c r="S37" s="26" t="n">
        <v>4116</v>
      </c>
      <c r="T37" s="26" t="n">
        <v>3978</v>
      </c>
      <c r="U37" s="26" t="n">
        <v>4042</v>
      </c>
      <c r="V37" s="26" t="n">
        <v>4623</v>
      </c>
      <c r="W37" s="26" t="n">
        <v>4706</v>
      </c>
      <c r="X37" s="26" t="n">
        <v>4806</v>
      </c>
      <c r="Y37" s="26" t="n">
        <v>5217</v>
      </c>
      <c r="Z37" s="26" t="n">
        <v>6503</v>
      </c>
      <c r="AA37" s="26" t="n">
        <v>7503</v>
      </c>
      <c r="AB37" s="26" t="n">
        <v>9281</v>
      </c>
      <c r="AJ37" s="26" t="n">
        <v>10976</v>
      </c>
      <c r="AK37" s="26" t="n">
        <v>15075</v>
      </c>
      <c r="AL37" s="26" t="n">
        <v>16486</v>
      </c>
      <c r="AM37" s="26" t="n">
        <v>16759</v>
      </c>
      <c r="AN37" s="26" t="n">
        <v>21232</v>
      </c>
    </row>
    <row r="38">
      <c r="D38" s="3" t="inlineStr">
        <is>
          <t>memo: Segment OI — Infrastructure Software</t>
        </is>
      </c>
      <c r="G38" s="28" t="n">
        <v>1219</v>
      </c>
      <c r="H38" s="28" t="n">
        <v>1255</v>
      </c>
      <c r="I38" s="28" t="n">
        <v>1226</v>
      </c>
      <c r="J38" s="28" t="n">
        <v>1236</v>
      </c>
      <c r="K38" s="28" t="n">
        <v>1307</v>
      </c>
      <c r="L38" s="28" t="n">
        <v>1313</v>
      </c>
      <c r="M38" s="28" t="n">
        <v>1283</v>
      </c>
      <c r="N38" s="28" t="n">
        <v>1316</v>
      </c>
      <c r="O38" s="28" t="n">
        <v>1307</v>
      </c>
      <c r="P38" s="28" t="n">
        <v>1412</v>
      </c>
      <c r="Q38" s="28" t="n">
        <v>1444</v>
      </c>
      <c r="R38" s="28" t="n">
        <v>1476</v>
      </c>
      <c r="S38" s="28" t="n">
        <v>2715</v>
      </c>
      <c r="T38" s="28" t="n">
        <v>3168</v>
      </c>
      <c r="U38" s="28" t="n">
        <v>3906</v>
      </c>
      <c r="V38" s="28" t="n">
        <v>4188</v>
      </c>
      <c r="W38" s="28" t="n">
        <v>5122</v>
      </c>
      <c r="X38" s="28" t="n">
        <v>4987</v>
      </c>
      <c r="Y38" s="28" t="n">
        <v>5238</v>
      </c>
      <c r="Z38" s="28" t="n">
        <v>5418</v>
      </c>
      <c r="AA38" s="28" t="n">
        <v>5323</v>
      </c>
      <c r="AB38" s="28" t="n">
        <v>5647</v>
      </c>
      <c r="AJ38" s="28" t="n">
        <v>4936</v>
      </c>
      <c r="AK38" s="28" t="n">
        <v>5219</v>
      </c>
      <c r="AL38" s="28" t="n">
        <v>5639</v>
      </c>
      <c r="AM38" s="28" t="n">
        <v>13977</v>
      </c>
      <c r="AN38" s="28" t="n">
        <v>20765</v>
      </c>
    </row>
    <row r="39">
      <c r="D39" s="3" t="inlineStr">
        <is>
          <t>memo: Unallocated (AOA + SBC + restructuring + acq costs)</t>
        </is>
      </c>
      <c r="G39" s="34">
        <f>G34-G37-G38</f>
        <v/>
      </c>
      <c r="H39" s="34">
        <f>H34-H37-H38</f>
        <v/>
      </c>
      <c r="I39" s="34">
        <f>I34-I37-I38</f>
        <v/>
      </c>
      <c r="J39" s="34">
        <f>J34-J37-J38</f>
        <v/>
      </c>
      <c r="K39" s="34">
        <f>K34-K37-K38</f>
        <v/>
      </c>
      <c r="L39" s="34">
        <f>L34-L37-L38</f>
        <v/>
      </c>
      <c r="M39" s="34">
        <f>M34-M37-M38</f>
        <v/>
      </c>
      <c r="N39" s="34">
        <f>N34-N37-N38</f>
        <v/>
      </c>
      <c r="O39" s="34">
        <f>O34-O37-O38</f>
        <v/>
      </c>
      <c r="P39" s="34">
        <f>P34-P37-P38</f>
        <v/>
      </c>
      <c r="Q39" s="34">
        <f>Q34-Q37-Q38</f>
        <v/>
      </c>
      <c r="R39" s="34">
        <f>R34-R37-R38</f>
        <v/>
      </c>
      <c r="S39" s="34">
        <f>S34-S37-S38</f>
        <v/>
      </c>
      <c r="T39" s="34">
        <f>T34-T37-T38</f>
        <v/>
      </c>
      <c r="U39" s="34">
        <f>U34-U37-U38</f>
        <v/>
      </c>
      <c r="V39" s="34">
        <f>V34-V37-V38</f>
        <v/>
      </c>
      <c r="W39" s="34">
        <f>W34-W37-W38</f>
        <v/>
      </c>
      <c r="X39" s="34">
        <f>X34-X37-X38</f>
        <v/>
      </c>
      <c r="Y39" s="34">
        <f>Y34-Y37-Y38</f>
        <v/>
      </c>
      <c r="Z39" s="34">
        <f>Z34-Z37-Z38</f>
        <v/>
      </c>
      <c r="AA39" s="34">
        <f>AA34-AA37-AA38</f>
        <v/>
      </c>
      <c r="AB39" s="34">
        <f>AB34-AB37-AB38</f>
        <v/>
      </c>
      <c r="AJ39" s="34">
        <f>AJ34-AJ37-AJ38</f>
        <v/>
      </c>
      <c r="AK39" s="34">
        <f>AK34-AK37-AK38</f>
        <v/>
      </c>
      <c r="AL39" s="34">
        <f>AL34-AL37-AL38</f>
        <v/>
      </c>
      <c r="AM39" s="34">
        <f>AM34-AM37-AM38</f>
        <v/>
      </c>
      <c r="AN39" s="34">
        <f>AN34-AN37-AN38</f>
        <v/>
      </c>
    </row>
    <row r="40"/>
    <row r="41">
      <c r="C41" s="8" t="inlineStr">
        <is>
          <t>Less: Interest Expense</t>
        </is>
      </c>
      <c r="G41" s="26" t="n">
        <v>-570</v>
      </c>
      <c r="H41" s="26" t="n">
        <v>-466</v>
      </c>
      <c r="I41" s="26" t="n">
        <v>-415</v>
      </c>
      <c r="J41" s="26" t="n">
        <v>-434</v>
      </c>
      <c r="K41" s="26" t="n">
        <v>-407</v>
      </c>
      <c r="L41" s="26" t="n">
        <v>-518</v>
      </c>
      <c r="M41" s="26" t="n">
        <v>-406</v>
      </c>
      <c r="N41" s="26" t="n">
        <v>-406</v>
      </c>
      <c r="O41" s="26" t="n">
        <v>-406</v>
      </c>
      <c r="P41" s="26" t="n">
        <v>-405</v>
      </c>
      <c r="Q41" s="26" t="n">
        <v>-406</v>
      </c>
      <c r="R41" s="26" t="n">
        <v>-405</v>
      </c>
      <c r="S41" s="26" t="n">
        <v>-926</v>
      </c>
      <c r="T41" s="26" t="n">
        <v>-1047</v>
      </c>
      <c r="U41" s="26" t="n">
        <v>-1064</v>
      </c>
      <c r="V41" s="26" t="n">
        <v>-916</v>
      </c>
      <c r="W41" s="26" t="n">
        <v>-873</v>
      </c>
      <c r="X41" s="26" t="n">
        <v>-769</v>
      </c>
      <c r="Y41" s="26" t="n">
        <v>-807</v>
      </c>
      <c r="Z41" s="26" t="n">
        <v>-761</v>
      </c>
      <c r="AA41" s="26" t="n">
        <v>-801</v>
      </c>
      <c r="AB41" s="26" t="n">
        <v>-776</v>
      </c>
      <c r="AC41" s="35" t="n">
        <v>-780</v>
      </c>
      <c r="AD41" s="35" t="n">
        <v>-780</v>
      </c>
      <c r="AE41" s="35" t="n">
        <v>-780</v>
      </c>
      <c r="AF41" s="35" t="n">
        <v>-780</v>
      </c>
      <c r="AG41" s="35" t="n">
        <v>-780</v>
      </c>
      <c r="AH41" s="35" t="n">
        <v>-780</v>
      </c>
      <c r="AJ41" s="26" t="n">
        <v>-1885</v>
      </c>
      <c r="AK41" s="26" t="n">
        <v>-1737</v>
      </c>
      <c r="AL41" s="26" t="n">
        <v>-1622</v>
      </c>
      <c r="AM41" s="26" t="n">
        <v>-3953</v>
      </c>
      <c r="AN41" s="26" t="n">
        <v>-3210</v>
      </c>
      <c r="AO41" s="27">
        <f>AA41+AB41+AC41+AD41</f>
        <v/>
      </c>
      <c r="AP41" s="27">
        <f>AE41+AF41+AG41+AH41</f>
        <v/>
      </c>
      <c r="AQ41" s="35" t="n">
        <v>-3120</v>
      </c>
      <c r="AR41" s="35" t="n">
        <v>-3120</v>
      </c>
      <c r="AS41" s="35" t="n">
        <v>-3120</v>
      </c>
    </row>
    <row r="42">
      <c r="C42" s="8" t="inlineStr">
        <is>
          <t>Other Income (Expense), Net</t>
        </is>
      </c>
      <c r="G42" s="28" t="n">
        <v>117</v>
      </c>
      <c r="H42" s="28" t="n">
        <v>-23</v>
      </c>
      <c r="I42" s="28" t="n">
        <v>15</v>
      </c>
      <c r="J42" s="28" t="n">
        <v>22</v>
      </c>
      <c r="K42" s="28" t="n">
        <v>-14</v>
      </c>
      <c r="L42" s="28" t="n">
        <v>-86</v>
      </c>
      <c r="M42" s="28" t="n">
        <v>6</v>
      </c>
      <c r="N42" s="28" t="n">
        <v>40</v>
      </c>
      <c r="O42" s="28" t="n">
        <v>143</v>
      </c>
      <c r="P42" s="28" t="n">
        <v>113</v>
      </c>
      <c r="Q42" s="28" t="n">
        <v>124</v>
      </c>
      <c r="R42" s="28" t="n">
        <v>132</v>
      </c>
      <c r="S42" s="28" t="n">
        <v>185</v>
      </c>
      <c r="T42" s="28" t="n">
        <v>87</v>
      </c>
      <c r="U42" s="28" t="n">
        <v>82</v>
      </c>
      <c r="V42" s="28" t="n">
        <v>52</v>
      </c>
      <c r="W42" s="28" t="n">
        <v>103</v>
      </c>
      <c r="X42" s="28" t="n">
        <v>25</v>
      </c>
      <c r="Y42" s="28" t="n">
        <v>205</v>
      </c>
      <c r="Z42" s="28" t="n">
        <v>122</v>
      </c>
      <c r="AA42" s="28" t="n">
        <v>433</v>
      </c>
      <c r="AB42" s="28" t="n">
        <v>118</v>
      </c>
      <c r="AC42" s="33" t="n">
        <v>120</v>
      </c>
      <c r="AD42" s="33" t="n">
        <v>120</v>
      </c>
      <c r="AE42" s="33" t="n">
        <v>120</v>
      </c>
      <c r="AF42" s="33" t="n">
        <v>120</v>
      </c>
      <c r="AG42" s="33" t="n">
        <v>120</v>
      </c>
      <c r="AH42" s="33" t="n">
        <v>120</v>
      </c>
      <c r="AJ42" s="28" t="n">
        <v>131</v>
      </c>
      <c r="AK42" s="28" t="n">
        <v>-54</v>
      </c>
      <c r="AL42" s="28" t="n">
        <v>512</v>
      </c>
      <c r="AM42" s="28" t="n">
        <v>406</v>
      </c>
      <c r="AN42" s="28" t="n">
        <v>455</v>
      </c>
      <c r="AO42" s="29">
        <f>AA42+AB42+AC42+AD42</f>
        <v/>
      </c>
      <c r="AP42" s="29">
        <f>AE42+AF42+AG42+AH42</f>
        <v/>
      </c>
      <c r="AQ42" s="33" t="n">
        <v>480</v>
      </c>
      <c r="AR42" s="33" t="n">
        <v>480</v>
      </c>
      <c r="AS42" s="33" t="n">
        <v>480</v>
      </c>
    </row>
    <row r="43">
      <c r="B43" s="6" t="inlineStr">
        <is>
          <t>Income Before Income Taxes</t>
        </is>
      </c>
      <c r="G43" s="30">
        <f>G34+G41+G42</f>
        <v/>
      </c>
      <c r="H43" s="30">
        <f>H34+H41+H42</f>
        <v/>
      </c>
      <c r="I43" s="30">
        <f>I34+I41+I42</f>
        <v/>
      </c>
      <c r="J43" s="30">
        <f>J34+J41+J42</f>
        <v/>
      </c>
      <c r="K43" s="30">
        <f>K34+K41+K42</f>
        <v/>
      </c>
      <c r="L43" s="30">
        <f>L34+L41+L42</f>
        <v/>
      </c>
      <c r="M43" s="30">
        <f>M34+M41+M42</f>
        <v/>
      </c>
      <c r="N43" s="30">
        <f>N34+N41+N42</f>
        <v/>
      </c>
      <c r="O43" s="30">
        <f>O34+O41+O42</f>
        <v/>
      </c>
      <c r="P43" s="30">
        <f>P34+P41+P42</f>
        <v/>
      </c>
      <c r="Q43" s="30">
        <f>Q34+Q41+Q42</f>
        <v/>
      </c>
      <c r="R43" s="30">
        <f>R34+R41+R42</f>
        <v/>
      </c>
      <c r="S43" s="30">
        <f>S34+S41+S42</f>
        <v/>
      </c>
      <c r="T43" s="30">
        <f>T34+T41+T42</f>
        <v/>
      </c>
      <c r="U43" s="30">
        <f>U34+U41+U42</f>
        <v/>
      </c>
      <c r="V43" s="30">
        <f>V34+V41+V42</f>
        <v/>
      </c>
      <c r="W43" s="30">
        <f>W34+W41+W42</f>
        <v/>
      </c>
      <c r="X43" s="30">
        <f>X34+X41+X42</f>
        <v/>
      </c>
      <c r="Y43" s="30">
        <f>Y34+Y41+Y42</f>
        <v/>
      </c>
      <c r="Z43" s="30">
        <f>Z34+Z41+Z42</f>
        <v/>
      </c>
      <c r="AA43" s="30">
        <f>AA34+AA41+AA42</f>
        <v/>
      </c>
      <c r="AB43" s="30">
        <f>AB34+AB41+AB42</f>
        <v/>
      </c>
      <c r="AC43" s="30">
        <f>AC34+AC41+AC42</f>
        <v/>
      </c>
      <c r="AD43" s="30">
        <f>AD34+AD41+AD42</f>
        <v/>
      </c>
      <c r="AE43" s="30">
        <f>AE34+AE41+AE42</f>
        <v/>
      </c>
      <c r="AF43" s="30">
        <f>AF34+AF41+AF42</f>
        <v/>
      </c>
      <c r="AG43" s="30">
        <f>AG34+AG41+AG42</f>
        <v/>
      </c>
      <c r="AH43" s="30">
        <f>AH34+AH41+AH42</f>
        <v/>
      </c>
      <c r="AJ43" s="30">
        <f>AJ34+AJ41+AJ42</f>
        <v/>
      </c>
      <c r="AK43" s="30">
        <f>AK34+AK41+AK42</f>
        <v/>
      </c>
      <c r="AL43" s="30">
        <f>AL34+AL41+AL42</f>
        <v/>
      </c>
      <c r="AM43" s="30">
        <f>AM34+AM41+AM42</f>
        <v/>
      </c>
      <c r="AN43" s="30">
        <f>AN34+AN41+AN42</f>
        <v/>
      </c>
      <c r="AO43" s="31">
        <f>AA43+AB43+AC43+AD43</f>
        <v/>
      </c>
      <c r="AP43" s="31">
        <f>AE43+AF43+AG43+AH43</f>
        <v/>
      </c>
      <c r="AQ43" s="30">
        <f>AQ34+AQ41+AQ42</f>
        <v/>
      </c>
      <c r="AR43" s="30">
        <f>AR34+AR41+AR42</f>
        <v/>
      </c>
      <c r="AS43" s="30">
        <f>AS34+AS41+AS42</f>
        <v/>
      </c>
    </row>
    <row r="44">
      <c r="D44" s="3" t="inlineStr">
        <is>
          <t>Recon: Pretax Income</t>
        </is>
      </c>
      <c r="G44" s="32">
        <f>IF(_reported!G14="","",G43-_reported!G14)</f>
        <v/>
      </c>
      <c r="H44" s="32">
        <f>IF(_reported!H14="","",H43-_reported!H14)</f>
        <v/>
      </c>
      <c r="I44" s="32">
        <f>IF(_reported!I14="","",I43-_reported!I14)</f>
        <v/>
      </c>
      <c r="J44" s="32">
        <f>IF(_reported!J14="","",J43-_reported!J14)</f>
        <v/>
      </c>
      <c r="K44" s="32">
        <f>IF(_reported!K14="","",K43-_reported!K14)</f>
        <v/>
      </c>
      <c r="L44" s="32">
        <f>IF(_reported!L14="","",L43-_reported!L14)</f>
        <v/>
      </c>
      <c r="M44" s="32">
        <f>IF(_reported!M14="","",M43-_reported!M14)</f>
        <v/>
      </c>
      <c r="N44" s="32">
        <f>IF(_reported!N14="","",N43-_reported!N14)</f>
        <v/>
      </c>
      <c r="O44" s="32">
        <f>IF(_reported!O14="","",O43-_reported!O14)</f>
        <v/>
      </c>
      <c r="P44" s="32">
        <f>IF(_reported!P14="","",P43-_reported!P14)</f>
        <v/>
      </c>
      <c r="Q44" s="32">
        <f>IF(_reported!Q14="","",Q43-_reported!Q14)</f>
        <v/>
      </c>
      <c r="R44" s="32">
        <f>IF(_reported!R14="","",R43-_reported!R14)</f>
        <v/>
      </c>
      <c r="S44" s="32">
        <f>IF(_reported!S14="","",S43-_reported!S14)</f>
        <v/>
      </c>
      <c r="T44" s="32">
        <f>IF(_reported!T14="","",T43-_reported!T14)</f>
        <v/>
      </c>
      <c r="U44" s="32">
        <f>IF(_reported!U14="","",U43-_reported!U14)</f>
        <v/>
      </c>
      <c r="V44" s="32">
        <f>IF(_reported!V14="","",V43-_reported!V14)</f>
        <v/>
      </c>
      <c r="W44" s="32">
        <f>IF(_reported!W14="","",W43-_reported!W14)</f>
        <v/>
      </c>
      <c r="X44" s="32">
        <f>IF(_reported!X14="","",X43-_reported!X14)</f>
        <v/>
      </c>
      <c r="Y44" s="32">
        <f>IF(_reported!Y14="","",Y43-_reported!Y14)</f>
        <v/>
      </c>
      <c r="Z44" s="32">
        <f>IF(_reported!Z14="","",Z43-_reported!Z14)</f>
        <v/>
      </c>
      <c r="AA44" s="32">
        <f>IF(_reported!AA14="","",AA43-_reported!AA14)</f>
        <v/>
      </c>
      <c r="AB44" s="32">
        <f>IF(_reported!AB14="","",AB43-_reported!AB14)</f>
        <v/>
      </c>
      <c r="AJ44" s="32">
        <f>IF(_reported!AJ14="","",AJ43-_reported!AJ14)</f>
        <v/>
      </c>
      <c r="AK44" s="32">
        <f>IF(_reported!AK14="","",AK43-_reported!AK14)</f>
        <v/>
      </c>
      <c r="AL44" s="32">
        <f>IF(_reported!AL14="","",AL43-_reported!AL14)</f>
        <v/>
      </c>
      <c r="AM44" s="32">
        <f>IF(_reported!AM14="","",AM43-_reported!AM14)</f>
        <v/>
      </c>
      <c r="AN44" s="32">
        <f>IF(_reported!AN14="","",AN43-_reported!AN14)</f>
        <v/>
      </c>
    </row>
    <row r="45"/>
    <row r="46">
      <c r="C46" s="8" t="inlineStr">
        <is>
          <t>Less: Provision for (Benefit from) Income Taxes (Q3'24 incl. ~$4.5B one-time IP-transfer charge; FY25 net benefit)</t>
        </is>
      </c>
      <c r="G46" s="26" t="n">
        <v>-6</v>
      </c>
      <c r="H46" s="26" t="n">
        <v>7</v>
      </c>
      <c r="I46" s="26" t="n">
        <v>150</v>
      </c>
      <c r="J46" s="26" t="n">
        <v>-180</v>
      </c>
      <c r="K46" s="26" t="n">
        <v>-215</v>
      </c>
      <c r="L46" s="26" t="n">
        <v>-200</v>
      </c>
      <c r="M46" s="26" t="n">
        <v>-263</v>
      </c>
      <c r="N46" s="26" t="n">
        <v>-261</v>
      </c>
      <c r="O46" s="26" t="n">
        <v>-66</v>
      </c>
      <c r="P46" s="26" t="n">
        <v>-235</v>
      </c>
      <c r="Q46" s="26" t="n">
        <v>-271</v>
      </c>
      <c r="R46" s="26" t="n">
        <v>-443</v>
      </c>
      <c r="S46" s="26" t="n">
        <v>-68</v>
      </c>
      <c r="T46" s="26" t="n">
        <v>116</v>
      </c>
      <c r="U46" s="26" t="n">
        <v>-4238</v>
      </c>
      <c r="V46" s="26" t="n">
        <v>442</v>
      </c>
      <c r="W46" s="26" t="n">
        <v>13</v>
      </c>
      <c r="X46" s="26" t="n">
        <v>-120</v>
      </c>
      <c r="Y46" s="26" t="n">
        <v>-1145</v>
      </c>
      <c r="Z46" s="26" t="n">
        <v>1649</v>
      </c>
      <c r="AA46" s="26" t="n">
        <v>-846</v>
      </c>
      <c r="AB46" s="26" t="n">
        <v>-820</v>
      </c>
      <c r="AC46" s="27">
        <f>-AC43*AC78</f>
        <v/>
      </c>
      <c r="AD46" s="27">
        <f>-AD43*AD78</f>
        <v/>
      </c>
      <c r="AE46" s="27">
        <f>-AE43*AE78</f>
        <v/>
      </c>
      <c r="AF46" s="27">
        <f>-AF43*AF78</f>
        <v/>
      </c>
      <c r="AG46" s="27">
        <f>-AG43*AG78</f>
        <v/>
      </c>
      <c r="AH46" s="27">
        <f>-AH43*AH78</f>
        <v/>
      </c>
      <c r="AJ46" s="26" t="n">
        <v>-29</v>
      </c>
      <c r="AK46" s="26" t="n">
        <v>-939</v>
      </c>
      <c r="AL46" s="26" t="n">
        <v>-1015</v>
      </c>
      <c r="AM46" s="26" t="n">
        <v>-3748</v>
      </c>
      <c r="AN46" s="26" t="n">
        <v>397</v>
      </c>
      <c r="AO46" s="27">
        <f>AA46+AB46+AC46+AD46</f>
        <v/>
      </c>
      <c r="AP46" s="27">
        <f>AE46+AF46+AG46+AH46</f>
        <v/>
      </c>
      <c r="AQ46" s="27">
        <f>-AQ43*AQ78</f>
        <v/>
      </c>
      <c r="AR46" s="27">
        <f>-AR43*AR78</f>
        <v/>
      </c>
      <c r="AS46" s="27">
        <f>-AS43*AS78</f>
        <v/>
      </c>
    </row>
    <row r="47">
      <c r="B47" s="6" t="inlineStr">
        <is>
          <t>Income from Continuing Operations</t>
        </is>
      </c>
      <c r="G47" s="30">
        <f>G43+G46</f>
        <v/>
      </c>
      <c r="H47" s="30">
        <f>H43+H46</f>
        <v/>
      </c>
      <c r="I47" s="30">
        <f>I43+I46</f>
        <v/>
      </c>
      <c r="J47" s="30">
        <f>J43+J46</f>
        <v/>
      </c>
      <c r="K47" s="30">
        <f>K43+K46</f>
        <v/>
      </c>
      <c r="L47" s="30">
        <f>L43+L46</f>
        <v/>
      </c>
      <c r="M47" s="30">
        <f>M43+M46</f>
        <v/>
      </c>
      <c r="N47" s="30">
        <f>N43+N46</f>
        <v/>
      </c>
      <c r="O47" s="30">
        <f>O43+O46</f>
        <v/>
      </c>
      <c r="P47" s="30">
        <f>P43+P46</f>
        <v/>
      </c>
      <c r="Q47" s="30">
        <f>Q43+Q46</f>
        <v/>
      </c>
      <c r="R47" s="30">
        <f>R43+R46</f>
        <v/>
      </c>
      <c r="S47" s="30">
        <f>S43+S46</f>
        <v/>
      </c>
      <c r="T47" s="30">
        <f>T43+T46</f>
        <v/>
      </c>
      <c r="U47" s="30">
        <f>U43+U46</f>
        <v/>
      </c>
      <c r="V47" s="30">
        <f>V43+V46</f>
        <v/>
      </c>
      <c r="W47" s="30">
        <f>W43+W46</f>
        <v/>
      </c>
      <c r="X47" s="30">
        <f>X43+X46</f>
        <v/>
      </c>
      <c r="Y47" s="30">
        <f>Y43+Y46</f>
        <v/>
      </c>
      <c r="Z47" s="30">
        <f>Z43+Z46</f>
        <v/>
      </c>
      <c r="AA47" s="30">
        <f>AA43+AA46</f>
        <v/>
      </c>
      <c r="AB47" s="30">
        <f>AB43+AB46</f>
        <v/>
      </c>
      <c r="AC47" s="30">
        <f>AC43+AC46</f>
        <v/>
      </c>
      <c r="AD47" s="30">
        <f>AD43+AD46</f>
        <v/>
      </c>
      <c r="AE47" s="30">
        <f>AE43+AE46</f>
        <v/>
      </c>
      <c r="AF47" s="30">
        <f>AF43+AF46</f>
        <v/>
      </c>
      <c r="AG47" s="30">
        <f>AG43+AG46</f>
        <v/>
      </c>
      <c r="AH47" s="30">
        <f>AH43+AH46</f>
        <v/>
      </c>
      <c r="AJ47" s="30">
        <f>AJ43+AJ46</f>
        <v/>
      </c>
      <c r="AK47" s="30">
        <f>AK43+AK46</f>
        <v/>
      </c>
      <c r="AL47" s="30">
        <f>AL43+AL46</f>
        <v/>
      </c>
      <c r="AM47" s="30">
        <f>AM43+AM46</f>
        <v/>
      </c>
      <c r="AN47" s="30">
        <f>AN43+AN46</f>
        <v/>
      </c>
      <c r="AO47" s="31">
        <f>AA47+AB47+AC47+AD47</f>
        <v/>
      </c>
      <c r="AP47" s="31">
        <f>AE47+AF47+AG47+AH47</f>
        <v/>
      </c>
      <c r="AQ47" s="30">
        <f>AQ43+AQ46</f>
        <v/>
      </c>
      <c r="AR47" s="30">
        <f>AR43+AR46</f>
        <v/>
      </c>
      <c r="AS47" s="30">
        <f>AS43+AS46</f>
        <v/>
      </c>
    </row>
    <row r="48">
      <c r="C48" s="8" t="inlineStr">
        <is>
          <t>Income (Loss) from Discontinued Operations, Net (FY24 only: EUC + Other divestitures)</t>
        </is>
      </c>
      <c r="G48" s="28" t="n">
        <v>0</v>
      </c>
      <c r="H48" s="28" t="n">
        <v>0</v>
      </c>
      <c r="I48" s="28" t="n">
        <v>0</v>
      </c>
      <c r="J48" s="28" t="n">
        <v>0</v>
      </c>
      <c r="K48" s="28" t="n">
        <v>0</v>
      </c>
      <c r="L48" s="28" t="n">
        <v>0</v>
      </c>
      <c r="M48" s="28" t="n">
        <v>0</v>
      </c>
      <c r="N48" s="28" t="n">
        <v>0</v>
      </c>
      <c r="O48" s="28" t="n">
        <v>0</v>
      </c>
      <c r="P48" s="28" t="n">
        <v>0</v>
      </c>
      <c r="Q48" s="28" t="n">
        <v>0</v>
      </c>
      <c r="R48" s="28" t="n">
        <v>0</v>
      </c>
      <c r="S48" s="28" t="n">
        <v>51</v>
      </c>
      <c r="T48" s="28" t="n">
        <v>0</v>
      </c>
      <c r="U48" s="28" t="n">
        <v>-443</v>
      </c>
      <c r="V48" s="28" t="n">
        <v>119</v>
      </c>
      <c r="W48" s="28" t="n">
        <v>0</v>
      </c>
      <c r="X48" s="28" t="n">
        <v>0</v>
      </c>
      <c r="Y48" s="28" t="n">
        <v>0</v>
      </c>
      <c r="Z48" s="28" t="n">
        <v>0</v>
      </c>
      <c r="AA48" s="28" t="n">
        <v>0</v>
      </c>
      <c r="AB48" s="28" t="n">
        <v>0</v>
      </c>
      <c r="AC48" s="33" t="n">
        <v>0</v>
      </c>
      <c r="AD48" s="33" t="n">
        <v>0</v>
      </c>
      <c r="AE48" s="33" t="n">
        <v>0</v>
      </c>
      <c r="AF48" s="33" t="n">
        <v>0</v>
      </c>
      <c r="AG48" s="33" t="n">
        <v>0</v>
      </c>
      <c r="AH48" s="33" t="n">
        <v>0</v>
      </c>
      <c r="AJ48" s="28" t="n">
        <v>0</v>
      </c>
      <c r="AK48" s="28" t="n">
        <v>0</v>
      </c>
      <c r="AL48" s="28" t="n">
        <v>0</v>
      </c>
      <c r="AM48" s="28" t="n">
        <v>-273</v>
      </c>
      <c r="AN48" s="28" t="n">
        <v>0</v>
      </c>
      <c r="AO48" s="29">
        <f>AA48+AB48+AC48+AD48</f>
        <v/>
      </c>
      <c r="AP48" s="29">
        <f>AE48+AF48+AG48+AH48</f>
        <v/>
      </c>
      <c r="AQ48" s="33" t="n">
        <v>0</v>
      </c>
      <c r="AR48" s="33" t="n">
        <v>0</v>
      </c>
      <c r="AS48" s="33" t="n">
        <v>0</v>
      </c>
    </row>
    <row r="49">
      <c r="B49" s="6" t="inlineStr">
        <is>
          <t>Net Income</t>
        </is>
      </c>
      <c r="G49" s="30">
        <f>G47+G48</f>
        <v/>
      </c>
      <c r="H49" s="30">
        <f>H47+H48</f>
        <v/>
      </c>
      <c r="I49" s="30">
        <f>I47+I48</f>
        <v/>
      </c>
      <c r="J49" s="30">
        <f>J47+J48</f>
        <v/>
      </c>
      <c r="K49" s="30">
        <f>K47+K48</f>
        <v/>
      </c>
      <c r="L49" s="30">
        <f>L47+L48</f>
        <v/>
      </c>
      <c r="M49" s="30">
        <f>M47+M48</f>
        <v/>
      </c>
      <c r="N49" s="30">
        <f>N47+N48</f>
        <v/>
      </c>
      <c r="O49" s="30">
        <f>O47+O48</f>
        <v/>
      </c>
      <c r="P49" s="30">
        <f>P47+P48</f>
        <v/>
      </c>
      <c r="Q49" s="30">
        <f>Q47+Q48</f>
        <v/>
      </c>
      <c r="R49" s="30">
        <f>R47+R48</f>
        <v/>
      </c>
      <c r="S49" s="30">
        <f>S47+S48</f>
        <v/>
      </c>
      <c r="T49" s="30">
        <f>T47+T48</f>
        <v/>
      </c>
      <c r="U49" s="30">
        <f>U47+U48</f>
        <v/>
      </c>
      <c r="V49" s="30">
        <f>V47+V48</f>
        <v/>
      </c>
      <c r="W49" s="30">
        <f>W47+W48</f>
        <v/>
      </c>
      <c r="X49" s="30">
        <f>X47+X48</f>
        <v/>
      </c>
      <c r="Y49" s="30">
        <f>Y47+Y48</f>
        <v/>
      </c>
      <c r="Z49" s="30">
        <f>Z47+Z48</f>
        <v/>
      </c>
      <c r="AA49" s="30">
        <f>AA47+AA48</f>
        <v/>
      </c>
      <c r="AB49" s="30">
        <f>AB47+AB48</f>
        <v/>
      </c>
      <c r="AC49" s="30">
        <f>AC47+AC48</f>
        <v/>
      </c>
      <c r="AD49" s="30">
        <f>AD47+AD48</f>
        <v/>
      </c>
      <c r="AE49" s="30">
        <f>AE47+AE48</f>
        <v/>
      </c>
      <c r="AF49" s="30">
        <f>AF47+AF48</f>
        <v/>
      </c>
      <c r="AG49" s="30">
        <f>AG47+AG48</f>
        <v/>
      </c>
      <c r="AH49" s="30">
        <f>AH47+AH48</f>
        <v/>
      </c>
      <c r="AJ49" s="30">
        <f>AJ47+AJ48</f>
        <v/>
      </c>
      <c r="AK49" s="30">
        <f>AK47+AK48</f>
        <v/>
      </c>
      <c r="AL49" s="30">
        <f>AL47+AL48</f>
        <v/>
      </c>
      <c r="AM49" s="30">
        <f>AM47+AM48</f>
        <v/>
      </c>
      <c r="AN49" s="30">
        <f>AN47+AN48</f>
        <v/>
      </c>
      <c r="AO49" s="31">
        <f>AA49+AB49+AC49+AD49</f>
        <v/>
      </c>
      <c r="AP49" s="31">
        <f>AE49+AF49+AG49+AH49</f>
        <v/>
      </c>
      <c r="AQ49" s="30">
        <f>AQ47+AQ48</f>
        <v/>
      </c>
      <c r="AR49" s="30">
        <f>AR47+AR48</f>
        <v/>
      </c>
      <c r="AS49" s="30">
        <f>AS47+AS48</f>
        <v/>
      </c>
    </row>
    <row r="50">
      <c r="D50" s="3" t="inlineStr">
        <is>
          <t>Recon: Net Income</t>
        </is>
      </c>
      <c r="G50" s="32">
        <f>IF(_reported!G15="","",G49-_reported!G15)</f>
        <v/>
      </c>
      <c r="H50" s="32">
        <f>IF(_reported!H15="","",H49-_reported!H15)</f>
        <v/>
      </c>
      <c r="I50" s="32">
        <f>IF(_reported!I15="","",I49-_reported!I15)</f>
        <v/>
      </c>
      <c r="J50" s="32">
        <f>IF(_reported!J15="","",J49-_reported!J15)</f>
        <v/>
      </c>
      <c r="K50" s="32">
        <f>IF(_reported!K15="","",K49-_reported!K15)</f>
        <v/>
      </c>
      <c r="L50" s="32">
        <f>IF(_reported!L15="","",L49-_reported!L15)</f>
        <v/>
      </c>
      <c r="M50" s="32">
        <f>IF(_reported!M15="","",M49-_reported!M15)</f>
        <v/>
      </c>
      <c r="N50" s="32">
        <f>IF(_reported!N15="","",N49-_reported!N15)</f>
        <v/>
      </c>
      <c r="O50" s="32">
        <f>IF(_reported!O15="","",O49-_reported!O15)</f>
        <v/>
      </c>
      <c r="P50" s="32">
        <f>IF(_reported!P15="","",P49-_reported!P15)</f>
        <v/>
      </c>
      <c r="Q50" s="32">
        <f>IF(_reported!Q15="","",Q49-_reported!Q15)</f>
        <v/>
      </c>
      <c r="R50" s="32">
        <f>IF(_reported!R15="","",R49-_reported!R15)</f>
        <v/>
      </c>
      <c r="S50" s="32">
        <f>IF(_reported!S15="","",S49-_reported!S15)</f>
        <v/>
      </c>
      <c r="T50" s="32">
        <f>IF(_reported!T15="","",T49-_reported!T15)</f>
        <v/>
      </c>
      <c r="U50" s="32">
        <f>IF(_reported!U15="","",U49-_reported!U15)</f>
        <v/>
      </c>
      <c r="V50" s="32">
        <f>IF(_reported!V15="","",V49-_reported!V15)</f>
        <v/>
      </c>
      <c r="W50" s="32">
        <f>IF(_reported!W15="","",W49-_reported!W15)</f>
        <v/>
      </c>
      <c r="X50" s="32">
        <f>IF(_reported!X15="","",X49-_reported!X15)</f>
        <v/>
      </c>
      <c r="Y50" s="32">
        <f>IF(_reported!Y15="","",Y49-_reported!Y15)</f>
        <v/>
      </c>
      <c r="Z50" s="32">
        <f>IF(_reported!Z15="","",Z49-_reported!Z15)</f>
        <v/>
      </c>
      <c r="AA50" s="32">
        <f>IF(_reported!AA15="","",AA49-_reported!AA15)</f>
        <v/>
      </c>
      <c r="AB50" s="32">
        <f>IF(_reported!AB15="","",AB49-_reported!AB15)</f>
        <v/>
      </c>
      <c r="AJ50" s="32">
        <f>IF(_reported!AJ15="","",AJ49-_reported!AJ15)</f>
        <v/>
      </c>
      <c r="AK50" s="32">
        <f>IF(_reported!AK15="","",AK49-_reported!AK15)</f>
        <v/>
      </c>
      <c r="AL50" s="32">
        <f>IF(_reported!AL15="","",AL49-_reported!AL15)</f>
        <v/>
      </c>
      <c r="AM50" s="32">
        <f>IF(_reported!AM15="","",AM49-_reported!AM15)</f>
        <v/>
      </c>
      <c r="AN50" s="32">
        <f>IF(_reported!AN15="","",AN49-_reported!AN15)</f>
        <v/>
      </c>
    </row>
    <row r="51"/>
    <row r="52">
      <c r="C52" s="8" t="inlineStr">
        <is>
          <t>Less: Dividends on Preferred Stock (8% MCPS; converted Sep 2022)</t>
        </is>
      </c>
      <c r="G52" s="26" t="n">
        <v>-74</v>
      </c>
      <c r="H52" s="26" t="n">
        <v>-76</v>
      </c>
      <c r="I52" s="26" t="n">
        <v>-74</v>
      </c>
      <c r="J52" s="26" t="n">
        <v>-75</v>
      </c>
      <c r="K52" s="26" t="n">
        <v>-74</v>
      </c>
      <c r="L52" s="26" t="n">
        <v>-75</v>
      </c>
      <c r="M52" s="26" t="n">
        <v>-75</v>
      </c>
      <c r="N52" s="26" t="n">
        <v>-48</v>
      </c>
      <c r="O52" s="26" t="n">
        <v>0</v>
      </c>
      <c r="P52" s="26" t="n">
        <v>0</v>
      </c>
      <c r="Q52" s="26" t="n">
        <v>0</v>
      </c>
      <c r="R52" s="26" t="n">
        <v>0</v>
      </c>
      <c r="S52" s="26" t="n">
        <v>0</v>
      </c>
      <c r="T52" s="26" t="n">
        <v>0</v>
      </c>
      <c r="U52" s="26" t="n">
        <v>0</v>
      </c>
      <c r="V52" s="26" t="n">
        <v>0</v>
      </c>
      <c r="W52" s="26" t="n">
        <v>0</v>
      </c>
      <c r="X52" s="26" t="n">
        <v>0</v>
      </c>
      <c r="Y52" s="26" t="n">
        <v>0</v>
      </c>
      <c r="Z52" s="26" t="n">
        <v>0</v>
      </c>
      <c r="AA52" s="26" t="n">
        <v>0</v>
      </c>
      <c r="AB52" s="26" t="n">
        <v>0</v>
      </c>
      <c r="AC52" s="35" t="n">
        <v>0</v>
      </c>
      <c r="AD52" s="35" t="n">
        <v>0</v>
      </c>
      <c r="AE52" s="35" t="n">
        <v>0</v>
      </c>
      <c r="AF52" s="35" t="n">
        <v>0</v>
      </c>
      <c r="AG52" s="35" t="n">
        <v>0</v>
      </c>
      <c r="AH52" s="35" t="n">
        <v>0</v>
      </c>
      <c r="AJ52" s="26" t="n">
        <v>-299</v>
      </c>
      <c r="AK52" s="26" t="n">
        <v>-272</v>
      </c>
      <c r="AL52" s="26" t="n">
        <v>0</v>
      </c>
      <c r="AM52" s="26" t="n">
        <v>0</v>
      </c>
      <c r="AN52" s="26" t="n">
        <v>0</v>
      </c>
      <c r="AO52" s="27">
        <f>AA52+AB52+AC52+AD52</f>
        <v/>
      </c>
      <c r="AP52" s="27">
        <f>AE52+AF52+AG52+AH52</f>
        <v/>
      </c>
      <c r="AQ52" s="35" t="n">
        <v>0</v>
      </c>
      <c r="AR52" s="35" t="n">
        <v>0</v>
      </c>
      <c r="AS52" s="35" t="n">
        <v>0</v>
      </c>
    </row>
    <row r="53">
      <c r="B53" s="6" t="inlineStr">
        <is>
          <t>Net Income Attributable to Common Stock</t>
        </is>
      </c>
      <c r="G53" s="30">
        <f>G49+G52</f>
        <v/>
      </c>
      <c r="H53" s="30">
        <f>H49+H52</f>
        <v/>
      </c>
      <c r="I53" s="30">
        <f>I49+I52</f>
        <v/>
      </c>
      <c r="J53" s="30">
        <f>J49+J52</f>
        <v/>
      </c>
      <c r="K53" s="30">
        <f>K49+K52</f>
        <v/>
      </c>
      <c r="L53" s="30">
        <f>L49+L52</f>
        <v/>
      </c>
      <c r="M53" s="30">
        <f>M49+M52</f>
        <v/>
      </c>
      <c r="N53" s="30">
        <f>N49+N52</f>
        <v/>
      </c>
      <c r="O53" s="30">
        <f>O49+O52</f>
        <v/>
      </c>
      <c r="P53" s="30">
        <f>P49+P52</f>
        <v/>
      </c>
      <c r="Q53" s="30">
        <f>Q49+Q52</f>
        <v/>
      </c>
      <c r="R53" s="30">
        <f>R49+R52</f>
        <v/>
      </c>
      <c r="S53" s="30">
        <f>S49+S52</f>
        <v/>
      </c>
      <c r="T53" s="30">
        <f>T49+T52</f>
        <v/>
      </c>
      <c r="U53" s="30">
        <f>U49+U52</f>
        <v/>
      </c>
      <c r="V53" s="30">
        <f>V49+V52</f>
        <v/>
      </c>
      <c r="W53" s="30">
        <f>W49+W52</f>
        <v/>
      </c>
      <c r="X53" s="30">
        <f>X49+X52</f>
        <v/>
      </c>
      <c r="Y53" s="30">
        <f>Y49+Y52</f>
        <v/>
      </c>
      <c r="Z53" s="30">
        <f>Z49+Z52</f>
        <v/>
      </c>
      <c r="AA53" s="30">
        <f>AA49+AA52</f>
        <v/>
      </c>
      <c r="AB53" s="30">
        <f>AB49+AB52</f>
        <v/>
      </c>
      <c r="AC53" s="30">
        <f>AC49+AC52</f>
        <v/>
      </c>
      <c r="AD53" s="30">
        <f>AD49+AD52</f>
        <v/>
      </c>
      <c r="AE53" s="30">
        <f>AE49+AE52</f>
        <v/>
      </c>
      <c r="AF53" s="30">
        <f>AF49+AF52</f>
        <v/>
      </c>
      <c r="AG53" s="30">
        <f>AG49+AG52</f>
        <v/>
      </c>
      <c r="AH53" s="30">
        <f>AH49+AH52</f>
        <v/>
      </c>
      <c r="AJ53" s="30">
        <f>AJ49+AJ52</f>
        <v/>
      </c>
      <c r="AK53" s="30">
        <f>AK49+AK52</f>
        <v/>
      </c>
      <c r="AL53" s="30">
        <f>AL49+AL52</f>
        <v/>
      </c>
      <c r="AM53" s="30">
        <f>AM49+AM52</f>
        <v/>
      </c>
      <c r="AN53" s="30">
        <f>AN49+AN52</f>
        <v/>
      </c>
      <c r="AO53" s="31">
        <f>AA53+AB53+AC53+AD53</f>
        <v/>
      </c>
      <c r="AP53" s="31">
        <f>AE53+AF53+AG53+AH53</f>
        <v/>
      </c>
      <c r="AQ53" s="30">
        <f>AQ49+AQ52</f>
        <v/>
      </c>
      <c r="AR53" s="30">
        <f>AR49+AR52</f>
        <v/>
      </c>
      <c r="AS53" s="30">
        <f>AS49+AS52</f>
        <v/>
      </c>
    </row>
    <row r="54">
      <c r="D54" s="3" t="inlineStr">
        <is>
          <t>Recon: NI to Common</t>
        </is>
      </c>
      <c r="G54" s="32">
        <f>IF(_reported!G16="","",G53-_reported!G16)</f>
        <v/>
      </c>
      <c r="H54" s="32">
        <f>IF(_reported!H16="","",H53-_reported!H16)</f>
        <v/>
      </c>
      <c r="I54" s="32">
        <f>IF(_reported!I16="","",I53-_reported!I16)</f>
        <v/>
      </c>
      <c r="J54" s="32">
        <f>IF(_reported!J16="","",J53-_reported!J16)</f>
        <v/>
      </c>
      <c r="K54" s="32">
        <f>IF(_reported!K16="","",K53-_reported!K16)</f>
        <v/>
      </c>
      <c r="L54" s="32">
        <f>IF(_reported!L16="","",L53-_reported!L16)</f>
        <v/>
      </c>
      <c r="M54" s="32">
        <f>IF(_reported!M16="","",M53-_reported!M16)</f>
        <v/>
      </c>
      <c r="N54" s="32">
        <f>IF(_reported!N16="","",N53-_reported!N16)</f>
        <v/>
      </c>
      <c r="O54" s="32">
        <f>IF(_reported!O16="","",O53-_reported!O16)</f>
        <v/>
      </c>
      <c r="P54" s="32">
        <f>IF(_reported!P16="","",P53-_reported!P16)</f>
        <v/>
      </c>
      <c r="Q54" s="32">
        <f>IF(_reported!Q16="","",Q53-_reported!Q16)</f>
        <v/>
      </c>
      <c r="R54" s="32">
        <f>IF(_reported!R16="","",R53-_reported!R16)</f>
        <v/>
      </c>
      <c r="S54" s="32">
        <f>IF(_reported!S16="","",S53-_reported!S16)</f>
        <v/>
      </c>
      <c r="T54" s="32">
        <f>IF(_reported!T16="","",T53-_reported!T16)</f>
        <v/>
      </c>
      <c r="U54" s="32">
        <f>IF(_reported!U16="","",U53-_reported!U16)</f>
        <v/>
      </c>
      <c r="V54" s="32">
        <f>IF(_reported!V16="","",V53-_reported!V16)</f>
        <v/>
      </c>
      <c r="W54" s="32">
        <f>IF(_reported!W16="","",W53-_reported!W16)</f>
        <v/>
      </c>
      <c r="X54" s="32">
        <f>IF(_reported!X16="","",X53-_reported!X16)</f>
        <v/>
      </c>
      <c r="Y54" s="32">
        <f>IF(_reported!Y16="","",Y53-_reported!Y16)</f>
        <v/>
      </c>
      <c r="Z54" s="32">
        <f>IF(_reported!Z16="","",Z53-_reported!Z16)</f>
        <v/>
      </c>
      <c r="AA54" s="32">
        <f>IF(_reported!AA16="","",AA53-_reported!AA16)</f>
        <v/>
      </c>
      <c r="AB54" s="32">
        <f>IF(_reported!AB16="","",AB53-_reported!AB16)</f>
        <v/>
      </c>
      <c r="AJ54" s="32">
        <f>IF(_reported!AJ16="","",AJ53-_reported!AJ16)</f>
        <v/>
      </c>
      <c r="AK54" s="32">
        <f>IF(_reported!AK16="","",AK53-_reported!AK16)</f>
        <v/>
      </c>
      <c r="AL54" s="32">
        <f>IF(_reported!AL16="","",AL53-_reported!AL16)</f>
        <v/>
      </c>
      <c r="AM54" s="32">
        <f>IF(_reported!AM16="","",AM53-_reported!AM16)</f>
        <v/>
      </c>
      <c r="AN54" s="32">
        <f>IF(_reported!AN16="","",AN53-_reported!AN16)</f>
        <v/>
      </c>
    </row>
    <row r="55"/>
    <row r="56">
      <c r="C56" s="8" t="inlineStr">
        <is>
          <t>EPS — Basic (post-split basis; Q4s from year-end 8-K releases)</t>
        </is>
      </c>
      <c r="G56" s="13" t="n">
        <v>0.32</v>
      </c>
      <c r="H56" s="13" t="n">
        <v>0.346</v>
      </c>
      <c r="I56" s="13" t="n">
        <v>0.438</v>
      </c>
      <c r="J56" s="13" t="n">
        <v>0.465</v>
      </c>
      <c r="K56" s="13" t="n">
        <v>0.582</v>
      </c>
      <c r="L56" s="13" t="n">
        <v>0.616</v>
      </c>
      <c r="M56" s="13" t="n">
        <v>0.74</v>
      </c>
      <c r="N56" s="13" t="n">
        <v>0.806</v>
      </c>
      <c r="O56" s="13" t="n">
        <v>0.903</v>
      </c>
      <c r="P56" s="13" t="n">
        <v>0.839</v>
      </c>
      <c r="Q56" s="13" t="n">
        <v>0.8</v>
      </c>
      <c r="R56" s="13" t="n">
        <v>0.853</v>
      </c>
      <c r="S56" s="13" t="n">
        <v>0.293</v>
      </c>
      <c r="T56" s="13" t="n">
        <v>0.456</v>
      </c>
      <c r="U56" s="13" t="n">
        <v>-0.4</v>
      </c>
      <c r="V56" s="13" t="n">
        <v>0.92</v>
      </c>
      <c r="W56" s="13" t="n">
        <v>1.17</v>
      </c>
      <c r="X56" s="13" t="n">
        <v>1.05</v>
      </c>
      <c r="Y56" s="13" t="n">
        <v>0.88</v>
      </c>
      <c r="Z56" s="13" t="n">
        <v>1.8</v>
      </c>
      <c r="AA56" s="13" t="n">
        <v>1.55</v>
      </c>
      <c r="AB56" s="13" t="n">
        <v>1.96</v>
      </c>
      <c r="AC56" s="36">
        <f>IFERROR(AC53/AC58,"")</f>
        <v/>
      </c>
      <c r="AD56" s="36">
        <f>IFERROR(AD53/AD58,"")</f>
        <v/>
      </c>
      <c r="AE56" s="36">
        <f>IFERROR(AE53/AE58,"")</f>
        <v/>
      </c>
      <c r="AF56" s="36">
        <f>IFERROR(AF53/AF58,"")</f>
        <v/>
      </c>
      <c r="AG56" s="36">
        <f>IFERROR(AG53/AG58,"")</f>
        <v/>
      </c>
      <c r="AH56" s="36">
        <f>IFERROR(AH53/AH58,"")</f>
        <v/>
      </c>
      <c r="AJ56" s="13" t="n">
        <v>1.57</v>
      </c>
      <c r="AK56" s="13" t="n">
        <v>2.744</v>
      </c>
      <c r="AL56" s="13" t="n">
        <v>3.393</v>
      </c>
      <c r="AM56" s="13" t="n">
        <v>1.27</v>
      </c>
      <c r="AN56" s="13" t="n">
        <v>4.91</v>
      </c>
      <c r="AO56" s="36">
        <f>IFERROR(AO53/AO58,"")</f>
        <v/>
      </c>
      <c r="AP56" s="36">
        <f>IFERROR(AP53/AP58,"")</f>
        <v/>
      </c>
      <c r="AQ56" s="36">
        <f>IFERROR(AQ53/AQ58,"")</f>
        <v/>
      </c>
      <c r="AR56" s="36">
        <f>IFERROR(AR53/AR58,"")</f>
        <v/>
      </c>
      <c r="AS56" s="36">
        <f>IFERROR(AS53/AS58,"")</f>
        <v/>
      </c>
    </row>
    <row r="57">
      <c r="C57" s="8" t="inlineStr">
        <is>
          <t>EPS — Diluted</t>
        </is>
      </c>
      <c r="G57" s="13" t="n">
        <v>0.305</v>
      </c>
      <c r="H57" s="13" t="n">
        <v>0.33</v>
      </c>
      <c r="I57" s="13" t="n">
        <v>0.42</v>
      </c>
      <c r="J57" s="13" t="n">
        <v>0.445</v>
      </c>
      <c r="K57" s="13" t="n">
        <v>0.5590000000000001</v>
      </c>
      <c r="L57" s="13" t="n">
        <v>0.593</v>
      </c>
      <c r="M57" s="13" t="n">
        <v>0.715</v>
      </c>
      <c r="N57" s="13" t="n">
        <v>0.783</v>
      </c>
      <c r="O57" s="13" t="n">
        <v>0.88</v>
      </c>
      <c r="P57" s="13" t="n">
        <v>0.8149999999999999</v>
      </c>
      <c r="Q57" s="13" t="n">
        <v>0.774</v>
      </c>
      <c r="R57" s="13" t="n">
        <v>0.825</v>
      </c>
      <c r="S57" s="13" t="n">
        <v>0.284</v>
      </c>
      <c r="T57" s="13" t="n">
        <v>0.442</v>
      </c>
      <c r="U57" s="13" t="n">
        <v>-0.4</v>
      </c>
      <c r="V57" s="13" t="n">
        <v>0.9</v>
      </c>
      <c r="W57" s="13" t="n">
        <v>1.14</v>
      </c>
      <c r="X57" s="13" t="n">
        <v>1.03</v>
      </c>
      <c r="Y57" s="13" t="n">
        <v>0.85</v>
      </c>
      <c r="Z57" s="13" t="n">
        <v>1.74</v>
      </c>
      <c r="AA57" s="13" t="n">
        <v>1.5</v>
      </c>
      <c r="AB57" s="13" t="n">
        <v>1.91</v>
      </c>
      <c r="AC57" s="36">
        <f>IFERROR(AC53/AC59,"")</f>
        <v/>
      </c>
      <c r="AD57" s="36">
        <f>IFERROR(AD53/AD59,"")</f>
        <v/>
      </c>
      <c r="AE57" s="36">
        <f>IFERROR(AE53/AE59,"")</f>
        <v/>
      </c>
      <c r="AF57" s="36">
        <f>IFERROR(AF53/AF59,"")</f>
        <v/>
      </c>
      <c r="AG57" s="36">
        <f>IFERROR(AG53/AG59,"")</f>
        <v/>
      </c>
      <c r="AH57" s="36">
        <f>IFERROR(AH53/AH59,"")</f>
        <v/>
      </c>
      <c r="AJ57" s="13" t="n">
        <v>1.5</v>
      </c>
      <c r="AK57" s="13" t="n">
        <v>2.653</v>
      </c>
      <c r="AL57" s="13" t="n">
        <v>3.298</v>
      </c>
      <c r="AM57" s="13" t="n">
        <v>1.23</v>
      </c>
      <c r="AN57" s="13" t="n">
        <v>4.77</v>
      </c>
      <c r="AO57" s="36">
        <f>IFERROR(AO53/AO59,"")</f>
        <v/>
      </c>
      <c r="AP57" s="36">
        <f>IFERROR(AP53/AP59,"")</f>
        <v/>
      </c>
      <c r="AQ57" s="36">
        <f>IFERROR(AQ53/AQ59,"")</f>
        <v/>
      </c>
      <c r="AR57" s="36">
        <f>IFERROR(AR53/AR59,"")</f>
        <v/>
      </c>
      <c r="AS57" s="36">
        <f>IFERROR(AS53/AS59,"")</f>
        <v/>
      </c>
    </row>
    <row r="58">
      <c r="C58" s="8" t="inlineStr">
        <is>
          <t>Shares — Basic (M, weighted avg, post-split)</t>
        </is>
      </c>
      <c r="G58" s="28" t="n">
        <v>4070</v>
      </c>
      <c r="H58" s="28" t="n">
        <v>4090</v>
      </c>
      <c r="I58" s="28" t="n">
        <v>4110</v>
      </c>
      <c r="J58" s="28" t="n">
        <v>4120</v>
      </c>
      <c r="K58" s="28" t="n">
        <v>4120</v>
      </c>
      <c r="L58" s="28" t="n">
        <v>4080</v>
      </c>
      <c r="M58" s="28" t="n">
        <v>4050</v>
      </c>
      <c r="N58" s="28" t="n">
        <v>4110</v>
      </c>
      <c r="O58" s="28" t="n">
        <v>4180</v>
      </c>
      <c r="P58" s="28" t="n">
        <v>4150</v>
      </c>
      <c r="Q58" s="28" t="n">
        <v>4130</v>
      </c>
      <c r="R58" s="28" t="n">
        <v>4130</v>
      </c>
      <c r="S58" s="28" t="n">
        <v>4520</v>
      </c>
      <c r="T58" s="28" t="n">
        <v>4650</v>
      </c>
      <c r="U58" s="28" t="n">
        <v>4663</v>
      </c>
      <c r="V58" s="28" t="n">
        <v>4679</v>
      </c>
      <c r="W58" s="28" t="n">
        <v>4695</v>
      </c>
      <c r="X58" s="28" t="n">
        <v>4707</v>
      </c>
      <c r="Y58" s="28" t="n">
        <v>4714</v>
      </c>
      <c r="Z58" s="28" t="n">
        <v>4732</v>
      </c>
      <c r="AA58" s="28" t="n">
        <v>4741</v>
      </c>
      <c r="AB58" s="28" t="n">
        <v>4747</v>
      </c>
      <c r="AC58" s="29">
        <f>AB58*(1+AC81)</f>
        <v/>
      </c>
      <c r="AD58" s="29">
        <f>AC58*(1+AD81)</f>
        <v/>
      </c>
      <c r="AE58" s="29">
        <f>AD58*(1+AE81)</f>
        <v/>
      </c>
      <c r="AF58" s="29">
        <f>AE58*(1+AF81)</f>
        <v/>
      </c>
      <c r="AG58" s="29">
        <f>AF58*(1+AG81)</f>
        <v/>
      </c>
      <c r="AH58" s="29">
        <f>AG58*(1+AH81)</f>
        <v/>
      </c>
      <c r="AJ58" s="28" t="n">
        <v>4100</v>
      </c>
      <c r="AK58" s="28" t="n">
        <v>4090</v>
      </c>
      <c r="AL58" s="28" t="n">
        <v>4150</v>
      </c>
      <c r="AM58" s="28" t="n">
        <v>4624</v>
      </c>
      <c r="AN58" s="28" t="n">
        <v>4712</v>
      </c>
      <c r="AO58" s="29">
        <f>AVERAGE(AA58,AB58,AC58,AD58)</f>
        <v/>
      </c>
      <c r="AP58" s="29">
        <f>AVERAGE(AE58,AF58,AG58,AH58)</f>
        <v/>
      </c>
      <c r="AQ58" s="29">
        <f>AP58*(1+AQ81)</f>
        <v/>
      </c>
      <c r="AR58" s="29">
        <f>AQ58*(1+AR81)</f>
        <v/>
      </c>
      <c r="AS58" s="29">
        <f>AR58*(1+AS81)</f>
        <v/>
      </c>
    </row>
    <row r="59">
      <c r="C59" s="8" t="inlineStr">
        <is>
          <t>Shares — Diluted (M, weighted avg, post-split)</t>
        </is>
      </c>
      <c r="G59" s="28" t="n">
        <v>4280</v>
      </c>
      <c r="H59" s="28" t="n">
        <v>4290</v>
      </c>
      <c r="I59" s="28" t="n">
        <v>4290</v>
      </c>
      <c r="J59" s="28" t="n">
        <v>4300</v>
      </c>
      <c r="K59" s="28" t="n">
        <v>4290</v>
      </c>
      <c r="L59" s="28" t="n">
        <v>4240</v>
      </c>
      <c r="M59" s="28" t="n">
        <v>4300</v>
      </c>
      <c r="N59" s="28" t="n">
        <v>4290</v>
      </c>
      <c r="O59" s="28" t="n">
        <v>4290</v>
      </c>
      <c r="P59" s="28" t="n">
        <v>4270</v>
      </c>
      <c r="Q59" s="28" t="n">
        <v>4270</v>
      </c>
      <c r="R59" s="28" t="n">
        <v>4270</v>
      </c>
      <c r="S59" s="28" t="n">
        <v>4670</v>
      </c>
      <c r="T59" s="28" t="n">
        <v>4800</v>
      </c>
      <c r="U59" s="28" t="n">
        <v>4663</v>
      </c>
      <c r="V59" s="28" t="n">
        <v>4828</v>
      </c>
      <c r="W59" s="28" t="n">
        <v>4836</v>
      </c>
      <c r="X59" s="28" t="n">
        <v>4826</v>
      </c>
      <c r="Y59" s="28" t="n">
        <v>4860</v>
      </c>
      <c r="Z59" s="28" t="n">
        <v>4889</v>
      </c>
      <c r="AA59" s="28" t="n">
        <v>4888</v>
      </c>
      <c r="AB59" s="28" t="n">
        <v>4876</v>
      </c>
      <c r="AC59" s="29">
        <f>AB59*(1+AC81)</f>
        <v/>
      </c>
      <c r="AD59" s="29">
        <f>AC59*(1+AD81)</f>
        <v/>
      </c>
      <c r="AE59" s="29">
        <f>AD59*(1+AE81)</f>
        <v/>
      </c>
      <c r="AF59" s="29">
        <f>AE59*(1+AF81)</f>
        <v/>
      </c>
      <c r="AG59" s="29">
        <f>AF59*(1+AG81)</f>
        <v/>
      </c>
      <c r="AH59" s="29">
        <f>AG59*(1+AH81)</f>
        <v/>
      </c>
      <c r="AJ59" s="28" t="n">
        <v>4290</v>
      </c>
      <c r="AK59" s="28" t="n">
        <v>4230</v>
      </c>
      <c r="AL59" s="28" t="n">
        <v>4270</v>
      </c>
      <c r="AM59" s="28" t="n">
        <v>4778</v>
      </c>
      <c r="AN59" s="28" t="n">
        <v>4853</v>
      </c>
      <c r="AO59" s="29">
        <f>AVERAGE(AA59,AB59,AC59,AD59)</f>
        <v/>
      </c>
      <c r="AP59" s="29">
        <f>AVERAGE(AE59,AF59,AG59,AH59)</f>
        <v/>
      </c>
      <c r="AQ59" s="29">
        <f>AP59*(1+AQ81)</f>
        <v/>
      </c>
      <c r="AR59" s="29">
        <f>AQ59*(1+AR81)</f>
        <v/>
      </c>
      <c r="AS59" s="29">
        <f>AR59*(1+AS81)</f>
        <v/>
      </c>
    </row>
    <row r="60"/>
    <row r="61"/>
    <row r="62">
      <c r="B62" s="7" t="inlineStr">
        <is>
          <t>Ratios &amp; Assumptions</t>
        </is>
      </c>
      <c r="C62" s="7" t="n"/>
      <c r="D62" s="7" t="n"/>
      <c r="E62" s="7" t="n"/>
      <c r="F62" s="7" t="n"/>
      <c r="G62" s="7" t="n"/>
      <c r="H62" s="7" t="n"/>
      <c r="I62" s="7" t="n"/>
      <c r="J62" s="7" t="n"/>
      <c r="K62" s="7" t="n"/>
      <c r="L62" s="7" t="n"/>
      <c r="M62" s="7" t="n"/>
      <c r="N62" s="7" t="n"/>
      <c r="O62" s="7" t="n"/>
      <c r="P62" s="7" t="n"/>
      <c r="Q62" s="7" t="n"/>
      <c r="R62" s="7" t="n"/>
      <c r="S62" s="7" t="n"/>
      <c r="T62" s="7" t="n"/>
      <c r="U62" s="7" t="n"/>
      <c r="V62" s="7" t="n"/>
      <c r="W62" s="7" t="n"/>
      <c r="X62" s="7" t="n"/>
      <c r="Y62" s="7" t="n"/>
      <c r="Z62" s="7" t="n"/>
      <c r="AA62" s="7" t="n"/>
      <c r="AB62" s="7" t="n"/>
      <c r="AC62" s="7" t="n"/>
      <c r="AD62" s="7" t="n"/>
      <c r="AE62" s="7" t="n"/>
      <c r="AF62" s="7" t="n"/>
      <c r="AG62" s="7" t="n"/>
      <c r="AH62" s="7" t="n"/>
      <c r="AJ62" s="7" t="n"/>
      <c r="AK62" s="7" t="n"/>
      <c r="AL62" s="7" t="n"/>
      <c r="AM62" s="7" t="n"/>
      <c r="AN62" s="7" t="n"/>
      <c r="AO62" s="7" t="n"/>
      <c r="AP62" s="7" t="n"/>
      <c r="AQ62" s="7" t="n"/>
      <c r="AR62" s="7" t="n"/>
      <c r="AS62" s="7" t="n"/>
    </row>
    <row r="63"/>
    <row r="64">
      <c r="D64" s="8" t="inlineStr">
        <is>
          <t>Semiconductor Solutions (as % of Total Net Revenue)</t>
        </is>
      </c>
      <c r="G64" s="37">
        <f>IFERROR(G10/G12,"")</f>
        <v/>
      </c>
      <c r="H64" s="37">
        <f>IFERROR(H10/H12,"")</f>
        <v/>
      </c>
      <c r="I64" s="37">
        <f>IFERROR(I10/I12,"")</f>
        <v/>
      </c>
      <c r="J64" s="37">
        <f>IFERROR(J10/J12,"")</f>
        <v/>
      </c>
      <c r="K64" s="37">
        <f>IFERROR(K10/K12,"")</f>
        <v/>
      </c>
      <c r="L64" s="37">
        <f>IFERROR(L10/L12,"")</f>
        <v/>
      </c>
      <c r="M64" s="37">
        <f>IFERROR(M10/M12,"")</f>
        <v/>
      </c>
      <c r="N64" s="37">
        <f>IFERROR(N10/N12,"")</f>
        <v/>
      </c>
      <c r="O64" s="37">
        <f>IFERROR(O10/O12,"")</f>
        <v/>
      </c>
      <c r="P64" s="37">
        <f>IFERROR(P10/P12,"")</f>
        <v/>
      </c>
      <c r="Q64" s="37">
        <f>IFERROR(Q10/Q12,"")</f>
        <v/>
      </c>
      <c r="R64" s="37">
        <f>IFERROR(R10/R12,"")</f>
        <v/>
      </c>
      <c r="S64" s="37">
        <f>IFERROR(S10/S12,"")</f>
        <v/>
      </c>
      <c r="T64" s="37">
        <f>IFERROR(T10/T12,"")</f>
        <v/>
      </c>
      <c r="U64" s="37">
        <f>IFERROR(U10/U12,"")</f>
        <v/>
      </c>
      <c r="V64" s="37">
        <f>IFERROR(V10/V12,"")</f>
        <v/>
      </c>
      <c r="W64" s="37">
        <f>IFERROR(W10/W12,"")</f>
        <v/>
      </c>
      <c r="X64" s="37">
        <f>IFERROR(X10/X12,"")</f>
        <v/>
      </c>
      <c r="Y64" s="37">
        <f>IFERROR(Y10/Y12,"")</f>
        <v/>
      </c>
      <c r="Z64" s="37">
        <f>IFERROR(Z10/Z12,"")</f>
        <v/>
      </c>
      <c r="AA64" s="37">
        <f>IFERROR(AA10/AA12,"")</f>
        <v/>
      </c>
      <c r="AB64" s="37">
        <f>IFERROR(AB10/AB12,"")</f>
        <v/>
      </c>
      <c r="AC64" s="38">
        <f>IFERROR(AC10/AC12,"")</f>
        <v/>
      </c>
      <c r="AD64" s="38">
        <f>IFERROR(AD10/AD12,"")</f>
        <v/>
      </c>
      <c r="AE64" s="38">
        <f>IFERROR(AE10/AE12,"")</f>
        <v/>
      </c>
      <c r="AF64" s="38">
        <f>IFERROR(AF10/AF12,"")</f>
        <v/>
      </c>
      <c r="AG64" s="38">
        <f>IFERROR(AG10/AG12,"")</f>
        <v/>
      </c>
      <c r="AH64" s="38">
        <f>IFERROR(AH10/AH12,"")</f>
        <v/>
      </c>
      <c r="AJ64" s="37">
        <f>IFERROR(AJ10/AJ12,"")</f>
        <v/>
      </c>
      <c r="AK64" s="37">
        <f>IFERROR(AK10/AK12,"")</f>
        <v/>
      </c>
      <c r="AL64" s="37">
        <f>IFERROR(AL10/AL12,"")</f>
        <v/>
      </c>
      <c r="AM64" s="37">
        <f>IFERROR(AM10/AM12,"")</f>
        <v/>
      </c>
      <c r="AN64" s="37">
        <f>IFERROR(AN10/AN12,"")</f>
        <v/>
      </c>
      <c r="AO64" s="38">
        <f>IFERROR(AO10/AO12,"")</f>
        <v/>
      </c>
      <c r="AP64" s="38">
        <f>IFERROR(AP10/AP12,"")</f>
        <v/>
      </c>
      <c r="AQ64" s="38">
        <f>IFERROR(AQ10/AQ12,"")</f>
        <v/>
      </c>
      <c r="AR64" s="38">
        <f>IFERROR(AR10/AR12,"")</f>
        <v/>
      </c>
      <c r="AS64" s="38">
        <f>IFERROR(AS10/AS12,"")</f>
        <v/>
      </c>
    </row>
    <row r="65">
      <c r="D65" s="8" t="inlineStr">
        <is>
          <t>Infrastructure Software (as % of Total Net Revenue)</t>
        </is>
      </c>
      <c r="G65" s="37">
        <f>IFERROR(G11/G12,"")</f>
        <v/>
      </c>
      <c r="H65" s="37">
        <f>IFERROR(H11/H12,"")</f>
        <v/>
      </c>
      <c r="I65" s="37">
        <f>IFERROR(I11/I12,"")</f>
        <v/>
      </c>
      <c r="J65" s="37">
        <f>IFERROR(J11/J12,"")</f>
        <v/>
      </c>
      <c r="K65" s="37">
        <f>IFERROR(K11/K12,"")</f>
        <v/>
      </c>
      <c r="L65" s="37">
        <f>IFERROR(L11/L12,"")</f>
        <v/>
      </c>
      <c r="M65" s="37">
        <f>IFERROR(M11/M12,"")</f>
        <v/>
      </c>
      <c r="N65" s="37">
        <f>IFERROR(N11/N12,"")</f>
        <v/>
      </c>
      <c r="O65" s="37">
        <f>IFERROR(O11/O12,"")</f>
        <v/>
      </c>
      <c r="P65" s="37">
        <f>IFERROR(P11/P12,"")</f>
        <v/>
      </c>
      <c r="Q65" s="37">
        <f>IFERROR(Q11/Q12,"")</f>
        <v/>
      </c>
      <c r="R65" s="37">
        <f>IFERROR(R11/R12,"")</f>
        <v/>
      </c>
      <c r="S65" s="37">
        <f>IFERROR(S11/S12,"")</f>
        <v/>
      </c>
      <c r="T65" s="37">
        <f>IFERROR(T11/T12,"")</f>
        <v/>
      </c>
      <c r="U65" s="37">
        <f>IFERROR(U11/U12,"")</f>
        <v/>
      </c>
      <c r="V65" s="37">
        <f>IFERROR(V11/V12,"")</f>
        <v/>
      </c>
      <c r="W65" s="37">
        <f>IFERROR(W11/W12,"")</f>
        <v/>
      </c>
      <c r="X65" s="37">
        <f>IFERROR(X11/X12,"")</f>
        <v/>
      </c>
      <c r="Y65" s="37">
        <f>IFERROR(Y11/Y12,"")</f>
        <v/>
      </c>
      <c r="Z65" s="37">
        <f>IFERROR(Z11/Z12,"")</f>
        <v/>
      </c>
      <c r="AA65" s="37">
        <f>IFERROR(AA11/AA12,"")</f>
        <v/>
      </c>
      <c r="AB65" s="37">
        <f>IFERROR(AB11/AB12,"")</f>
        <v/>
      </c>
      <c r="AC65" s="38">
        <f>IFERROR(AC11/AC12,"")</f>
        <v/>
      </c>
      <c r="AD65" s="38">
        <f>IFERROR(AD11/AD12,"")</f>
        <v/>
      </c>
      <c r="AE65" s="38">
        <f>IFERROR(AE11/AE12,"")</f>
        <v/>
      </c>
      <c r="AF65" s="38">
        <f>IFERROR(AF11/AF12,"")</f>
        <v/>
      </c>
      <c r="AG65" s="38">
        <f>IFERROR(AG11/AG12,"")</f>
        <v/>
      </c>
      <c r="AH65" s="38">
        <f>IFERROR(AH11/AH12,"")</f>
        <v/>
      </c>
      <c r="AJ65" s="37">
        <f>IFERROR(AJ11/AJ12,"")</f>
        <v/>
      </c>
      <c r="AK65" s="37">
        <f>IFERROR(AK11/AK12,"")</f>
        <v/>
      </c>
      <c r="AL65" s="37">
        <f>IFERROR(AL11/AL12,"")</f>
        <v/>
      </c>
      <c r="AM65" s="37">
        <f>IFERROR(AM11/AM12,"")</f>
        <v/>
      </c>
      <c r="AN65" s="37">
        <f>IFERROR(AN11/AN12,"")</f>
        <v/>
      </c>
      <c r="AO65" s="38">
        <f>IFERROR(AO11/AO12,"")</f>
        <v/>
      </c>
      <c r="AP65" s="38">
        <f>IFERROR(AP11/AP12,"")</f>
        <v/>
      </c>
      <c r="AQ65" s="38">
        <f>IFERROR(AQ11/AQ12,"")</f>
        <v/>
      </c>
      <c r="AR65" s="38">
        <f>IFERROR(AR11/AR12,"")</f>
        <v/>
      </c>
      <c r="AS65" s="38">
        <f>IFERROR(AS11/AS12,"")</f>
        <v/>
      </c>
    </row>
    <row r="66">
      <c r="D66" s="8" t="inlineStr">
        <is>
          <t>YoY Semiconductor Solutions Growth</t>
        </is>
      </c>
      <c r="K66" s="37">
        <f>IFERROR(K10/G10-1,"")</f>
        <v/>
      </c>
      <c r="L66" s="37">
        <f>IFERROR(L10/H10-1,"")</f>
        <v/>
      </c>
      <c r="M66" s="37">
        <f>IFERROR(M10/I10-1,"")</f>
        <v/>
      </c>
      <c r="N66" s="37">
        <f>IFERROR(N10/J10-1,"")</f>
        <v/>
      </c>
      <c r="O66" s="37">
        <f>IFERROR(O10/K10-1,"")</f>
        <v/>
      </c>
      <c r="P66" s="37">
        <f>IFERROR(P10/L10-1,"")</f>
        <v/>
      </c>
      <c r="Q66" s="37">
        <f>IFERROR(Q10/M10-1,"")</f>
        <v/>
      </c>
      <c r="R66" s="37">
        <f>IFERROR(R10/N10-1,"")</f>
        <v/>
      </c>
      <c r="S66" s="37">
        <f>IFERROR(S10/O10-1,"")</f>
        <v/>
      </c>
      <c r="T66" s="37">
        <f>IFERROR(T10/P10-1,"")</f>
        <v/>
      </c>
      <c r="U66" s="37">
        <f>IFERROR(U10/Q10-1,"")</f>
        <v/>
      </c>
      <c r="V66" s="37">
        <f>IFERROR(V10/R10-1,"")</f>
        <v/>
      </c>
      <c r="W66" s="37">
        <f>IFERROR(W10/S10-1,"")</f>
        <v/>
      </c>
      <c r="X66" s="37">
        <f>IFERROR(X10/T10-1,"")</f>
        <v/>
      </c>
      <c r="Y66" s="37">
        <f>IFERROR(Y10/U10-1,"")</f>
        <v/>
      </c>
      <c r="Z66" s="37">
        <f>IFERROR(Z10/V10-1,"")</f>
        <v/>
      </c>
      <c r="AA66" s="37">
        <f>IFERROR(AA10/W10-1,"")</f>
        <v/>
      </c>
      <c r="AB66" s="37">
        <f>IFERROR(AB10/X10-1,"")</f>
        <v/>
      </c>
      <c r="AC66" s="38">
        <f>IFERROR(AC10/Y10-1,"")</f>
        <v/>
      </c>
      <c r="AD66" s="38">
        <f>IFERROR(AD10/Z10-1,"")</f>
        <v/>
      </c>
      <c r="AE66" s="38">
        <f>IFERROR(AE10/AA10-1,"")</f>
        <v/>
      </c>
      <c r="AF66" s="38">
        <f>IFERROR(AF10/AB10-1,"")</f>
        <v/>
      </c>
      <c r="AG66" s="38">
        <f>IFERROR(AG10/AC10-1,"")</f>
        <v/>
      </c>
      <c r="AH66" s="38">
        <f>IFERROR(AH10/AD10-1,"")</f>
        <v/>
      </c>
      <c r="AK66" s="37">
        <f>IFERROR(AK10/AJ10-1,"")</f>
        <v/>
      </c>
      <c r="AL66" s="37">
        <f>IFERROR(AL10/AK10-1,"")</f>
        <v/>
      </c>
      <c r="AM66" s="37">
        <f>IFERROR(AM10/AL10-1,"")</f>
        <v/>
      </c>
      <c r="AN66" s="37">
        <f>IFERROR(AN10/AM10-1,"")</f>
        <v/>
      </c>
      <c r="AO66" s="38">
        <f>IFERROR(AO10/AN10-1,"")</f>
        <v/>
      </c>
      <c r="AP66" s="38">
        <f>IFERROR(AP10/AO10-1,"")</f>
        <v/>
      </c>
      <c r="AQ66" s="38">
        <f>IFERROR(AQ10/AP10-1,"")</f>
        <v/>
      </c>
      <c r="AR66" s="38">
        <f>IFERROR(AR10/AQ10-1,"")</f>
        <v/>
      </c>
      <c r="AS66" s="38">
        <f>IFERROR(AS10/AR10-1,"")</f>
        <v/>
      </c>
    </row>
    <row r="67">
      <c r="D67" s="8" t="inlineStr">
        <is>
          <t>YoY Infrastructure Software Growth (VMware step Q1'24-Q4'24)</t>
        </is>
      </c>
      <c r="K67" s="37">
        <f>IFERROR(K11/G11-1,"")</f>
        <v/>
      </c>
      <c r="L67" s="37">
        <f>IFERROR(L11/H11-1,"")</f>
        <v/>
      </c>
      <c r="M67" s="37">
        <f>IFERROR(M11/I11-1,"")</f>
        <v/>
      </c>
      <c r="N67" s="37">
        <f>IFERROR(N11/J11-1,"")</f>
        <v/>
      </c>
      <c r="O67" s="37">
        <f>IFERROR(O11/K11-1,"")</f>
        <v/>
      </c>
      <c r="P67" s="37">
        <f>IFERROR(P11/L11-1,"")</f>
        <v/>
      </c>
      <c r="Q67" s="37">
        <f>IFERROR(Q11/M11-1,"")</f>
        <v/>
      </c>
      <c r="R67" s="37">
        <f>IFERROR(R11/N11-1,"")</f>
        <v/>
      </c>
      <c r="S67" s="37">
        <f>IFERROR(S11/O11-1,"")</f>
        <v/>
      </c>
      <c r="T67" s="37">
        <f>IFERROR(T11/P11-1,"")</f>
        <v/>
      </c>
      <c r="U67" s="37">
        <f>IFERROR(U11/Q11-1,"")</f>
        <v/>
      </c>
      <c r="V67" s="37">
        <f>IFERROR(V11/R11-1,"")</f>
        <v/>
      </c>
      <c r="W67" s="37">
        <f>IFERROR(W11/S11-1,"")</f>
        <v/>
      </c>
      <c r="X67" s="37">
        <f>IFERROR(X11/T11-1,"")</f>
        <v/>
      </c>
      <c r="Y67" s="37">
        <f>IFERROR(Y11/U11-1,"")</f>
        <v/>
      </c>
      <c r="Z67" s="37">
        <f>IFERROR(Z11/V11-1,"")</f>
        <v/>
      </c>
      <c r="AA67" s="37">
        <f>IFERROR(AA11/W11-1,"")</f>
        <v/>
      </c>
      <c r="AB67" s="37">
        <f>IFERROR(AB11/X11-1,"")</f>
        <v/>
      </c>
      <c r="AC67" s="38">
        <f>IFERROR(AC11/Y11-1,"")</f>
        <v/>
      </c>
      <c r="AD67" s="38">
        <f>IFERROR(AD11/Z11-1,"")</f>
        <v/>
      </c>
      <c r="AE67" s="38">
        <f>IFERROR(AE11/AA11-1,"")</f>
        <v/>
      </c>
      <c r="AF67" s="38">
        <f>IFERROR(AF11/AB11-1,"")</f>
        <v/>
      </c>
      <c r="AG67" s="38">
        <f>IFERROR(AG11/AC11-1,"")</f>
        <v/>
      </c>
      <c r="AH67" s="38">
        <f>IFERROR(AH11/AD11-1,"")</f>
        <v/>
      </c>
      <c r="AK67" s="37">
        <f>IFERROR(AK11/AJ11-1,"")</f>
        <v/>
      </c>
      <c r="AL67" s="37">
        <f>IFERROR(AL11/AK11-1,"")</f>
        <v/>
      </c>
      <c r="AM67" s="37">
        <f>IFERROR(AM11/AL11-1,"")</f>
        <v/>
      </c>
      <c r="AN67" s="37">
        <f>IFERROR(AN11/AM11-1,"")</f>
        <v/>
      </c>
      <c r="AO67" s="38">
        <f>IFERROR(AO11/AN11-1,"")</f>
        <v/>
      </c>
      <c r="AP67" s="38">
        <f>IFERROR(AP11/AO11-1,"")</f>
        <v/>
      </c>
      <c r="AQ67" s="38">
        <f>IFERROR(AQ11/AP11-1,"")</f>
        <v/>
      </c>
      <c r="AR67" s="38">
        <f>IFERROR(AR11/AQ11-1,"")</f>
        <v/>
      </c>
      <c r="AS67" s="38">
        <f>IFERROR(AS11/AR11-1,"")</f>
        <v/>
      </c>
    </row>
    <row r="68">
      <c r="D68" s="8" t="inlineStr">
        <is>
          <t>YoY Total Net Revenue Growth</t>
        </is>
      </c>
      <c r="K68" s="37">
        <f>IFERROR(K12/G12-1,"")</f>
        <v/>
      </c>
      <c r="L68" s="37">
        <f>IFERROR(L12/H12-1,"")</f>
        <v/>
      </c>
      <c r="M68" s="37">
        <f>IFERROR(M12/I12-1,"")</f>
        <v/>
      </c>
      <c r="N68" s="37">
        <f>IFERROR(N12/J12-1,"")</f>
        <v/>
      </c>
      <c r="O68" s="37">
        <f>IFERROR(O12/K12-1,"")</f>
        <v/>
      </c>
      <c r="P68" s="37">
        <f>IFERROR(P12/L12-1,"")</f>
        <v/>
      </c>
      <c r="Q68" s="37">
        <f>IFERROR(Q12/M12-1,"")</f>
        <v/>
      </c>
      <c r="R68" s="37">
        <f>IFERROR(R12/N12-1,"")</f>
        <v/>
      </c>
      <c r="S68" s="37">
        <f>IFERROR(S12/O12-1,"")</f>
        <v/>
      </c>
      <c r="T68" s="37">
        <f>IFERROR(T12/P12-1,"")</f>
        <v/>
      </c>
      <c r="U68" s="37">
        <f>IFERROR(U12/Q12-1,"")</f>
        <v/>
      </c>
      <c r="V68" s="37">
        <f>IFERROR(V12/R12-1,"")</f>
        <v/>
      </c>
      <c r="W68" s="37">
        <f>IFERROR(W12/S12-1,"")</f>
        <v/>
      </c>
      <c r="X68" s="37">
        <f>IFERROR(X12/T12-1,"")</f>
        <v/>
      </c>
      <c r="Y68" s="37">
        <f>IFERROR(Y12/U12-1,"")</f>
        <v/>
      </c>
      <c r="Z68" s="37">
        <f>IFERROR(Z12/V12-1,"")</f>
        <v/>
      </c>
      <c r="AA68" s="37">
        <f>IFERROR(AA12/W12-1,"")</f>
        <v/>
      </c>
      <c r="AB68" s="37">
        <f>IFERROR(AB12/X12-1,"")</f>
        <v/>
      </c>
      <c r="AC68" s="38">
        <f>IFERROR(AC12/Y12-1,"")</f>
        <v/>
      </c>
      <c r="AD68" s="38">
        <f>IFERROR(AD12/Z12-1,"")</f>
        <v/>
      </c>
      <c r="AE68" s="38">
        <f>IFERROR(AE12/AA12-1,"")</f>
        <v/>
      </c>
      <c r="AF68" s="38">
        <f>IFERROR(AF12/AB12-1,"")</f>
        <v/>
      </c>
      <c r="AG68" s="38">
        <f>IFERROR(AG12/AC12-1,"")</f>
        <v/>
      </c>
      <c r="AH68" s="38">
        <f>IFERROR(AH12/AD12-1,"")</f>
        <v/>
      </c>
      <c r="AK68" s="37">
        <f>IFERROR(AK12/AJ12-1,"")</f>
        <v/>
      </c>
      <c r="AL68" s="37">
        <f>IFERROR(AL12/AK12-1,"")</f>
        <v/>
      </c>
      <c r="AM68" s="37">
        <f>IFERROR(AM12/AL12-1,"")</f>
        <v/>
      </c>
      <c r="AN68" s="37">
        <f>IFERROR(AN12/AM12-1,"")</f>
        <v/>
      </c>
      <c r="AO68" s="38">
        <f>IFERROR(AO12/AN12-1,"")</f>
        <v/>
      </c>
      <c r="AP68" s="38">
        <f>IFERROR(AP12/AO12-1,"")</f>
        <v/>
      </c>
      <c r="AQ68" s="38">
        <f>IFERROR(AQ12/AP12-1,"")</f>
        <v/>
      </c>
      <c r="AR68" s="38">
        <f>IFERROR(AR12/AQ12-1,"")</f>
        <v/>
      </c>
      <c r="AS68" s="38">
        <f>IFERROR(AS12/AR12-1,"")</f>
        <v/>
      </c>
    </row>
    <row r="69">
      <c r="D69" s="8" t="inlineStr">
        <is>
          <t>Gross Margin %</t>
        </is>
      </c>
      <c r="G69" s="37">
        <f>IFERROR(G25/G12,"")</f>
        <v/>
      </c>
      <c r="H69" s="37">
        <f>IFERROR(H25/H12,"")</f>
        <v/>
      </c>
      <c r="I69" s="37">
        <f>IFERROR(I25/I12,"")</f>
        <v/>
      </c>
      <c r="J69" s="37">
        <f>IFERROR(J25/J12,"")</f>
        <v/>
      </c>
      <c r="K69" s="37">
        <f>IFERROR(K25/K12,"")</f>
        <v/>
      </c>
      <c r="L69" s="37">
        <f>IFERROR(L25/L12,"")</f>
        <v/>
      </c>
      <c r="M69" s="37">
        <f>IFERROR(M25/M12,"")</f>
        <v/>
      </c>
      <c r="N69" s="37">
        <f>IFERROR(N25/N12,"")</f>
        <v/>
      </c>
      <c r="O69" s="37">
        <f>IFERROR(O25/O12,"")</f>
        <v/>
      </c>
      <c r="P69" s="37">
        <f>IFERROR(P25/P12,"")</f>
        <v/>
      </c>
      <c r="Q69" s="37">
        <f>IFERROR(Q25/Q12,"")</f>
        <v/>
      </c>
      <c r="R69" s="37">
        <f>IFERROR(R25/R12,"")</f>
        <v/>
      </c>
      <c r="S69" s="37">
        <f>IFERROR(S25/S12,"")</f>
        <v/>
      </c>
      <c r="T69" s="37">
        <f>IFERROR(T25/T12,"")</f>
        <v/>
      </c>
      <c r="U69" s="37">
        <f>IFERROR(U25/U12,"")</f>
        <v/>
      </c>
      <c r="V69" s="37">
        <f>IFERROR(V25/V12,"")</f>
        <v/>
      </c>
      <c r="W69" s="37">
        <f>IFERROR(W25/W12,"")</f>
        <v/>
      </c>
      <c r="X69" s="37">
        <f>IFERROR(X25/X12,"")</f>
        <v/>
      </c>
      <c r="Y69" s="37">
        <f>IFERROR(Y25/Y12,"")</f>
        <v/>
      </c>
      <c r="Z69" s="37">
        <f>IFERROR(Z25/Z12,"")</f>
        <v/>
      </c>
      <c r="AA69" s="37">
        <f>IFERROR(AA25/AA12,"")</f>
        <v/>
      </c>
      <c r="AB69" s="37">
        <f>IFERROR(AB25/AB12,"")</f>
        <v/>
      </c>
      <c r="AC69" s="38">
        <f>IFERROR(AC25/AC12,"")</f>
        <v/>
      </c>
      <c r="AD69" s="38">
        <f>IFERROR(AD25/AD12,"")</f>
        <v/>
      </c>
      <c r="AE69" s="38">
        <f>IFERROR(AE25/AE12,"")</f>
        <v/>
      </c>
      <c r="AF69" s="38">
        <f>IFERROR(AF25/AF12,"")</f>
        <v/>
      </c>
      <c r="AG69" s="38">
        <f>IFERROR(AG25/AG12,"")</f>
        <v/>
      </c>
      <c r="AH69" s="38">
        <f>IFERROR(AH25/AH12,"")</f>
        <v/>
      </c>
      <c r="AJ69" s="37">
        <f>IFERROR(AJ25/AJ12,"")</f>
        <v/>
      </c>
      <c r="AK69" s="37">
        <f>IFERROR(AK25/AK12,"")</f>
        <v/>
      </c>
      <c r="AL69" s="37">
        <f>IFERROR(AL25/AL12,"")</f>
        <v/>
      </c>
      <c r="AM69" s="37">
        <f>IFERROR(AM25/AM12,"")</f>
        <v/>
      </c>
      <c r="AN69" s="37">
        <f>IFERROR(AN25/AN12,"")</f>
        <v/>
      </c>
      <c r="AO69" s="38">
        <f>IFERROR(AO25/AO12,"")</f>
        <v/>
      </c>
      <c r="AP69" s="38">
        <f>IFERROR(AP25/AP12,"")</f>
        <v/>
      </c>
      <c r="AQ69" s="38">
        <f>IFERROR(AQ25/AQ12,"")</f>
        <v/>
      </c>
      <c r="AR69" s="38">
        <f>IFERROR(AR25/AR12,"")</f>
        <v/>
      </c>
      <c r="AS69" s="38">
        <f>IFERROR(AS25/AS12,"")</f>
        <v/>
      </c>
    </row>
    <row r="70">
      <c r="D70" s="8" t="inlineStr">
        <is>
          <t>AOA in COGS % of Revenue</t>
        </is>
      </c>
      <c r="G70" s="37">
        <f>IFERROR(-G21/G12,"")</f>
        <v/>
      </c>
      <c r="H70" s="37">
        <f>IFERROR(-H21/H12,"")</f>
        <v/>
      </c>
      <c r="I70" s="37">
        <f>IFERROR(-I21/I12,"")</f>
        <v/>
      </c>
      <c r="J70" s="37">
        <f>IFERROR(-J21/J12,"")</f>
        <v/>
      </c>
      <c r="K70" s="37">
        <f>IFERROR(-K21/K12,"")</f>
        <v/>
      </c>
      <c r="L70" s="37">
        <f>IFERROR(-L21/L12,"")</f>
        <v/>
      </c>
      <c r="M70" s="37">
        <f>IFERROR(-M21/M12,"")</f>
        <v/>
      </c>
      <c r="N70" s="37">
        <f>IFERROR(-N21/N12,"")</f>
        <v/>
      </c>
      <c r="O70" s="37">
        <f>IFERROR(-O21/O12,"")</f>
        <v/>
      </c>
      <c r="P70" s="37">
        <f>IFERROR(-P21/P12,"")</f>
        <v/>
      </c>
      <c r="Q70" s="37">
        <f>IFERROR(-Q21/Q12,"")</f>
        <v/>
      </c>
      <c r="R70" s="37">
        <f>IFERROR(-R21/R12,"")</f>
        <v/>
      </c>
      <c r="S70" s="37">
        <f>IFERROR(-S21/S12,"")</f>
        <v/>
      </c>
      <c r="T70" s="37">
        <f>IFERROR(-T21/T12,"")</f>
        <v/>
      </c>
      <c r="U70" s="37">
        <f>IFERROR(-U21/U12,"")</f>
        <v/>
      </c>
      <c r="V70" s="37">
        <f>IFERROR(-V21/V12,"")</f>
        <v/>
      </c>
      <c r="W70" s="37">
        <f>IFERROR(-W21/W12,"")</f>
        <v/>
      </c>
      <c r="X70" s="37">
        <f>IFERROR(-X21/X12,"")</f>
        <v/>
      </c>
      <c r="Y70" s="37">
        <f>IFERROR(-Y21/Y12,"")</f>
        <v/>
      </c>
      <c r="Z70" s="37">
        <f>IFERROR(-Z21/Z12,"")</f>
        <v/>
      </c>
      <c r="AA70" s="37">
        <f>IFERROR(-AA21/AA12,"")</f>
        <v/>
      </c>
      <c r="AB70" s="37">
        <f>IFERROR(-AB21/AB12,"")</f>
        <v/>
      </c>
      <c r="AC70" s="38">
        <f>IFERROR(-AC21/AC12,"")</f>
        <v/>
      </c>
      <c r="AD70" s="38">
        <f>IFERROR(-AD21/AD12,"")</f>
        <v/>
      </c>
      <c r="AE70" s="38">
        <f>IFERROR(-AE21/AE12,"")</f>
        <v/>
      </c>
      <c r="AF70" s="38">
        <f>IFERROR(-AF21/AF12,"")</f>
        <v/>
      </c>
      <c r="AG70" s="38">
        <f>IFERROR(-AG21/AG12,"")</f>
        <v/>
      </c>
      <c r="AH70" s="38">
        <f>IFERROR(-AH21/AH12,"")</f>
        <v/>
      </c>
      <c r="AJ70" s="37">
        <f>IFERROR(-AJ21/AJ12,"")</f>
        <v/>
      </c>
      <c r="AK70" s="37">
        <f>IFERROR(-AK21/AK12,"")</f>
        <v/>
      </c>
      <c r="AL70" s="37">
        <f>IFERROR(-AL21/AL12,"")</f>
        <v/>
      </c>
      <c r="AM70" s="37">
        <f>IFERROR(-AM21/AM12,"")</f>
        <v/>
      </c>
      <c r="AN70" s="37">
        <f>IFERROR(-AN21/AN12,"")</f>
        <v/>
      </c>
      <c r="AO70" s="38">
        <f>IFERROR(-AO21/AO12,"")</f>
        <v/>
      </c>
      <c r="AP70" s="38">
        <f>IFERROR(-AP21/AP12,"")</f>
        <v/>
      </c>
      <c r="AQ70" s="38">
        <f>IFERROR(-AQ21/AQ12,"")</f>
        <v/>
      </c>
      <c r="AR70" s="38">
        <f>IFERROR(-AR21/AR12,"")</f>
        <v/>
      </c>
      <c r="AS70" s="38">
        <f>IFERROR(-AS21/AS12,"")</f>
        <v/>
      </c>
    </row>
    <row r="71">
      <c r="D71" s="8" t="inlineStr">
        <is>
          <t>R&amp;D % of Revenue</t>
        </is>
      </c>
      <c r="G71" s="37">
        <f>IFERROR(-G28/G12,"")</f>
        <v/>
      </c>
      <c r="H71" s="37">
        <f>IFERROR(-H28/H12,"")</f>
        <v/>
      </c>
      <c r="I71" s="37">
        <f>IFERROR(-I28/I12,"")</f>
        <v/>
      </c>
      <c r="J71" s="37">
        <f>IFERROR(-J28/J12,"")</f>
        <v/>
      </c>
      <c r="K71" s="37">
        <f>IFERROR(-K28/K12,"")</f>
        <v/>
      </c>
      <c r="L71" s="37">
        <f>IFERROR(-L28/L12,"")</f>
        <v/>
      </c>
      <c r="M71" s="37">
        <f>IFERROR(-M28/M12,"")</f>
        <v/>
      </c>
      <c r="N71" s="37">
        <f>IFERROR(-N28/N12,"")</f>
        <v/>
      </c>
      <c r="O71" s="37">
        <f>IFERROR(-O28/O12,"")</f>
        <v/>
      </c>
      <c r="P71" s="37">
        <f>IFERROR(-P28/P12,"")</f>
        <v/>
      </c>
      <c r="Q71" s="37">
        <f>IFERROR(-Q28/Q12,"")</f>
        <v/>
      </c>
      <c r="R71" s="37">
        <f>IFERROR(-R28/R12,"")</f>
        <v/>
      </c>
      <c r="S71" s="37">
        <f>IFERROR(-S28/S12,"")</f>
        <v/>
      </c>
      <c r="T71" s="37">
        <f>IFERROR(-T28/T12,"")</f>
        <v/>
      </c>
      <c r="U71" s="37">
        <f>IFERROR(-U28/U12,"")</f>
        <v/>
      </c>
      <c r="V71" s="37">
        <f>IFERROR(-V28/V12,"")</f>
        <v/>
      </c>
      <c r="W71" s="37">
        <f>IFERROR(-W28/W12,"")</f>
        <v/>
      </c>
      <c r="X71" s="37">
        <f>IFERROR(-X28/X12,"")</f>
        <v/>
      </c>
      <c r="Y71" s="37">
        <f>IFERROR(-Y28/Y12,"")</f>
        <v/>
      </c>
      <c r="Z71" s="37">
        <f>IFERROR(-Z28/Z12,"")</f>
        <v/>
      </c>
      <c r="AA71" s="37">
        <f>IFERROR(-AA28/AA12,"")</f>
        <v/>
      </c>
      <c r="AB71" s="37">
        <f>IFERROR(-AB28/AB12,"")</f>
        <v/>
      </c>
      <c r="AC71" s="39" t="n">
        <v>0.11</v>
      </c>
      <c r="AD71" s="39" t="n">
        <v>0.105</v>
      </c>
      <c r="AE71" s="39" t="n">
        <v>0.105</v>
      </c>
      <c r="AF71" s="39" t="n">
        <v>0.1</v>
      </c>
      <c r="AG71" s="39" t="n">
        <v>0.095</v>
      </c>
      <c r="AH71" s="39" t="n">
        <v>0.092</v>
      </c>
      <c r="AJ71" s="37">
        <f>IFERROR(-AJ28/AJ12,"")</f>
        <v/>
      </c>
      <c r="AK71" s="37">
        <f>IFERROR(-AK28/AK12,"")</f>
        <v/>
      </c>
      <c r="AL71" s="37">
        <f>IFERROR(-AL28/AL12,"")</f>
        <v/>
      </c>
      <c r="AM71" s="37">
        <f>IFERROR(-AM28/AM12,"")</f>
        <v/>
      </c>
      <c r="AN71" s="37">
        <f>IFERROR(-AN28/AN12,"")</f>
        <v/>
      </c>
      <c r="AO71" s="38">
        <f>IFERROR(-AO28/AO12,"")</f>
        <v/>
      </c>
      <c r="AP71" s="38">
        <f>IFERROR(-AP28/AP12,"")</f>
        <v/>
      </c>
      <c r="AQ71" s="39" t="n">
        <v>0.08799999999999999</v>
      </c>
      <c r="AR71" s="39" t="n">
        <v>0.08599999999999999</v>
      </c>
      <c r="AS71" s="39" t="n">
        <v>0.08500000000000001</v>
      </c>
    </row>
    <row r="72">
      <c r="D72" s="8" t="inlineStr">
        <is>
          <t>SG&amp;A % of Revenue</t>
        </is>
      </c>
      <c r="G72" s="37">
        <f>IFERROR(-G29/G12,"")</f>
        <v/>
      </c>
      <c r="H72" s="37">
        <f>IFERROR(-H29/H12,"")</f>
        <v/>
      </c>
      <c r="I72" s="37">
        <f>IFERROR(-I29/I12,"")</f>
        <v/>
      </c>
      <c r="J72" s="37">
        <f>IFERROR(-J29/J12,"")</f>
        <v/>
      </c>
      <c r="K72" s="37">
        <f>IFERROR(-K29/K12,"")</f>
        <v/>
      </c>
      <c r="L72" s="37">
        <f>IFERROR(-L29/L12,"")</f>
        <v/>
      </c>
      <c r="M72" s="37">
        <f>IFERROR(-M29/M12,"")</f>
        <v/>
      </c>
      <c r="N72" s="37">
        <f>IFERROR(-N29/N12,"")</f>
        <v/>
      </c>
      <c r="O72" s="37">
        <f>IFERROR(-O29/O12,"")</f>
        <v/>
      </c>
      <c r="P72" s="37">
        <f>IFERROR(-P29/P12,"")</f>
        <v/>
      </c>
      <c r="Q72" s="37">
        <f>IFERROR(-Q29/Q12,"")</f>
        <v/>
      </c>
      <c r="R72" s="37">
        <f>IFERROR(-R29/R12,"")</f>
        <v/>
      </c>
      <c r="S72" s="37">
        <f>IFERROR(-S29/S12,"")</f>
        <v/>
      </c>
      <c r="T72" s="37">
        <f>IFERROR(-T29/T12,"")</f>
        <v/>
      </c>
      <c r="U72" s="37">
        <f>IFERROR(-U29/U12,"")</f>
        <v/>
      </c>
      <c r="V72" s="37">
        <f>IFERROR(-V29/V12,"")</f>
        <v/>
      </c>
      <c r="W72" s="37">
        <f>IFERROR(-W29/W12,"")</f>
        <v/>
      </c>
      <c r="X72" s="37">
        <f>IFERROR(-X29/X12,"")</f>
        <v/>
      </c>
      <c r="Y72" s="37">
        <f>IFERROR(-Y29/Y12,"")</f>
        <v/>
      </c>
      <c r="Z72" s="37">
        <f>IFERROR(-Z29/Z12,"")</f>
        <v/>
      </c>
      <c r="AA72" s="37">
        <f>IFERROR(-AA29/AA12,"")</f>
        <v/>
      </c>
      <c r="AB72" s="37">
        <f>IFERROR(-AB29/AB12,"")</f>
        <v/>
      </c>
      <c r="AC72" s="39" t="n">
        <v>0.044</v>
      </c>
      <c r="AD72" s="39" t="n">
        <v>0.042</v>
      </c>
      <c r="AE72" s="39" t="n">
        <v>0.042</v>
      </c>
      <c r="AF72" s="39" t="n">
        <v>0.04</v>
      </c>
      <c r="AG72" s="39" t="n">
        <v>0.038</v>
      </c>
      <c r="AH72" s="39" t="n">
        <v>0.037</v>
      </c>
      <c r="AJ72" s="37">
        <f>IFERROR(-AJ29/AJ12,"")</f>
        <v/>
      </c>
      <c r="AK72" s="37">
        <f>IFERROR(-AK29/AK12,"")</f>
        <v/>
      </c>
      <c r="AL72" s="37">
        <f>IFERROR(-AL29/AL12,"")</f>
        <v/>
      </c>
      <c r="AM72" s="37">
        <f>IFERROR(-AM29/AM12,"")</f>
        <v/>
      </c>
      <c r="AN72" s="37">
        <f>IFERROR(-AN29/AN12,"")</f>
        <v/>
      </c>
      <c r="AO72" s="38">
        <f>IFERROR(-AO29/AO12,"")</f>
        <v/>
      </c>
      <c r="AP72" s="38">
        <f>IFERROR(-AP29/AP12,"")</f>
        <v/>
      </c>
      <c r="AQ72" s="39" t="n">
        <v>0.035</v>
      </c>
      <c r="AR72" s="39" t="n">
        <v>0.034</v>
      </c>
      <c r="AS72" s="39" t="n">
        <v>0.033</v>
      </c>
    </row>
    <row r="73">
      <c r="D73" s="8" t="inlineStr">
        <is>
          <t>AOA in OpEx % of Revenue</t>
        </is>
      </c>
      <c r="G73" s="37">
        <f>IFERROR(-G30/G12,"")</f>
        <v/>
      </c>
      <c r="H73" s="37">
        <f>IFERROR(-H30/H12,"")</f>
        <v/>
      </c>
      <c r="I73" s="37">
        <f>IFERROR(-I30/I12,"")</f>
        <v/>
      </c>
      <c r="J73" s="37">
        <f>IFERROR(-J30/J12,"")</f>
        <v/>
      </c>
      <c r="K73" s="37">
        <f>IFERROR(-K30/K12,"")</f>
        <v/>
      </c>
      <c r="L73" s="37">
        <f>IFERROR(-L30/L12,"")</f>
        <v/>
      </c>
      <c r="M73" s="37">
        <f>IFERROR(-M30/M12,"")</f>
        <v/>
      </c>
      <c r="N73" s="37">
        <f>IFERROR(-N30/N12,"")</f>
        <v/>
      </c>
      <c r="O73" s="37">
        <f>IFERROR(-O30/O12,"")</f>
        <v/>
      </c>
      <c r="P73" s="37">
        <f>IFERROR(-P30/P12,"")</f>
        <v/>
      </c>
      <c r="Q73" s="37">
        <f>IFERROR(-Q30/Q12,"")</f>
        <v/>
      </c>
      <c r="R73" s="37">
        <f>IFERROR(-R30/R12,"")</f>
        <v/>
      </c>
      <c r="S73" s="37">
        <f>IFERROR(-S30/S12,"")</f>
        <v/>
      </c>
      <c r="T73" s="37">
        <f>IFERROR(-T30/T12,"")</f>
        <v/>
      </c>
      <c r="U73" s="37">
        <f>IFERROR(-U30/U12,"")</f>
        <v/>
      </c>
      <c r="V73" s="37">
        <f>IFERROR(-V30/V12,"")</f>
        <v/>
      </c>
      <c r="W73" s="37">
        <f>IFERROR(-W30/W12,"")</f>
        <v/>
      </c>
      <c r="X73" s="37">
        <f>IFERROR(-X30/X12,"")</f>
        <v/>
      </c>
      <c r="Y73" s="37">
        <f>IFERROR(-Y30/Y12,"")</f>
        <v/>
      </c>
      <c r="Z73" s="37">
        <f>IFERROR(-Z30/Z12,"")</f>
        <v/>
      </c>
      <c r="AA73" s="37">
        <f>IFERROR(-AA30/AA12,"")</f>
        <v/>
      </c>
      <c r="AB73" s="37">
        <f>IFERROR(-AB30/AB12,"")</f>
        <v/>
      </c>
      <c r="AC73" s="38">
        <f>IFERROR(-AC30/AC12,"")</f>
        <v/>
      </c>
      <c r="AD73" s="38">
        <f>IFERROR(-AD30/AD12,"")</f>
        <v/>
      </c>
      <c r="AE73" s="38">
        <f>IFERROR(-AE30/AE12,"")</f>
        <v/>
      </c>
      <c r="AF73" s="38">
        <f>IFERROR(-AF30/AF12,"")</f>
        <v/>
      </c>
      <c r="AG73" s="38">
        <f>IFERROR(-AG30/AG12,"")</f>
        <v/>
      </c>
      <c r="AH73" s="38">
        <f>IFERROR(-AH30/AH12,"")</f>
        <v/>
      </c>
      <c r="AJ73" s="37">
        <f>IFERROR(-AJ30/AJ12,"")</f>
        <v/>
      </c>
      <c r="AK73" s="37">
        <f>IFERROR(-AK30/AK12,"")</f>
        <v/>
      </c>
      <c r="AL73" s="37">
        <f>IFERROR(-AL30/AL12,"")</f>
        <v/>
      </c>
      <c r="AM73" s="37">
        <f>IFERROR(-AM30/AM12,"")</f>
        <v/>
      </c>
      <c r="AN73" s="37">
        <f>IFERROR(-AN30/AN12,"")</f>
        <v/>
      </c>
      <c r="AO73" s="38">
        <f>IFERROR(-AO30/AO12,"")</f>
        <v/>
      </c>
      <c r="AP73" s="38">
        <f>IFERROR(-AP30/AP12,"")</f>
        <v/>
      </c>
      <c r="AQ73" s="38">
        <f>IFERROR(-AQ30/AQ12,"")</f>
        <v/>
      </c>
      <c r="AR73" s="38">
        <f>IFERROR(-AR30/AR12,"")</f>
        <v/>
      </c>
      <c r="AS73" s="38">
        <f>IFERROR(-AS30/AS12,"")</f>
        <v/>
      </c>
    </row>
    <row r="74">
      <c r="D74" s="8" t="inlineStr">
        <is>
          <t>Total OpEx % of Revenue</t>
        </is>
      </c>
      <c r="G74" s="37">
        <f>IFERROR(-G32/G12,"")</f>
        <v/>
      </c>
      <c r="H74" s="37">
        <f>IFERROR(-H32/H12,"")</f>
        <v/>
      </c>
      <c r="I74" s="37">
        <f>IFERROR(-I32/I12,"")</f>
        <v/>
      </c>
      <c r="J74" s="37">
        <f>IFERROR(-J32/J12,"")</f>
        <v/>
      </c>
      <c r="K74" s="37">
        <f>IFERROR(-K32/K12,"")</f>
        <v/>
      </c>
      <c r="L74" s="37">
        <f>IFERROR(-L32/L12,"")</f>
        <v/>
      </c>
      <c r="M74" s="37">
        <f>IFERROR(-M32/M12,"")</f>
        <v/>
      </c>
      <c r="N74" s="37">
        <f>IFERROR(-N32/N12,"")</f>
        <v/>
      </c>
      <c r="O74" s="37">
        <f>IFERROR(-O32/O12,"")</f>
        <v/>
      </c>
      <c r="P74" s="37">
        <f>IFERROR(-P32/P12,"")</f>
        <v/>
      </c>
      <c r="Q74" s="37">
        <f>IFERROR(-Q32/Q12,"")</f>
        <v/>
      </c>
      <c r="R74" s="37">
        <f>IFERROR(-R32/R12,"")</f>
        <v/>
      </c>
      <c r="S74" s="37">
        <f>IFERROR(-S32/S12,"")</f>
        <v/>
      </c>
      <c r="T74" s="37">
        <f>IFERROR(-T32/T12,"")</f>
        <v/>
      </c>
      <c r="U74" s="37">
        <f>IFERROR(-U32/U12,"")</f>
        <v/>
      </c>
      <c r="V74" s="37">
        <f>IFERROR(-V32/V12,"")</f>
        <v/>
      </c>
      <c r="W74" s="37">
        <f>IFERROR(-W32/W12,"")</f>
        <v/>
      </c>
      <c r="X74" s="37">
        <f>IFERROR(-X32/X12,"")</f>
        <v/>
      </c>
      <c r="Y74" s="37">
        <f>IFERROR(-Y32/Y12,"")</f>
        <v/>
      </c>
      <c r="Z74" s="37">
        <f>IFERROR(-Z32/Z12,"")</f>
        <v/>
      </c>
      <c r="AA74" s="37">
        <f>IFERROR(-AA32/AA12,"")</f>
        <v/>
      </c>
      <c r="AB74" s="37">
        <f>IFERROR(-AB32/AB12,"")</f>
        <v/>
      </c>
      <c r="AC74" s="38">
        <f>IFERROR(-AC32/AC12,"")</f>
        <v/>
      </c>
      <c r="AD74" s="38">
        <f>IFERROR(-AD32/AD12,"")</f>
        <v/>
      </c>
      <c r="AE74" s="38">
        <f>IFERROR(-AE32/AE12,"")</f>
        <v/>
      </c>
      <c r="AF74" s="38">
        <f>IFERROR(-AF32/AF12,"")</f>
        <v/>
      </c>
      <c r="AG74" s="38">
        <f>IFERROR(-AG32/AG12,"")</f>
        <v/>
      </c>
      <c r="AH74" s="38">
        <f>IFERROR(-AH32/AH12,"")</f>
        <v/>
      </c>
      <c r="AJ74" s="37">
        <f>IFERROR(-AJ32/AJ12,"")</f>
        <v/>
      </c>
      <c r="AK74" s="37">
        <f>IFERROR(-AK32/AK12,"")</f>
        <v/>
      </c>
      <c r="AL74" s="37">
        <f>IFERROR(-AL32/AL12,"")</f>
        <v/>
      </c>
      <c r="AM74" s="37">
        <f>IFERROR(-AM32/AM12,"")</f>
        <v/>
      </c>
      <c r="AN74" s="37">
        <f>IFERROR(-AN32/AN12,"")</f>
        <v/>
      </c>
      <c r="AO74" s="38">
        <f>IFERROR(-AO32/AO12,"")</f>
        <v/>
      </c>
      <c r="AP74" s="38">
        <f>IFERROR(-AP32/AP12,"")</f>
        <v/>
      </c>
      <c r="AQ74" s="38">
        <f>IFERROR(-AQ32/AQ12,"")</f>
        <v/>
      </c>
      <c r="AR74" s="38">
        <f>IFERROR(-AR32/AR12,"")</f>
        <v/>
      </c>
      <c r="AS74" s="38">
        <f>IFERROR(-AS32/AS12,"")</f>
        <v/>
      </c>
    </row>
    <row r="75">
      <c r="D75" s="8" t="inlineStr">
        <is>
          <t>Operating Margin</t>
        </is>
      </c>
      <c r="G75" s="37">
        <f>IFERROR(G34/G12,"")</f>
        <v/>
      </c>
      <c r="H75" s="37">
        <f>IFERROR(H34/H12,"")</f>
        <v/>
      </c>
      <c r="I75" s="37">
        <f>IFERROR(I34/I12,"")</f>
        <v/>
      </c>
      <c r="J75" s="37">
        <f>IFERROR(J34/J12,"")</f>
        <v/>
      </c>
      <c r="K75" s="37">
        <f>IFERROR(K34/K12,"")</f>
        <v/>
      </c>
      <c r="L75" s="37">
        <f>IFERROR(L34/L12,"")</f>
        <v/>
      </c>
      <c r="M75" s="37">
        <f>IFERROR(M34/M12,"")</f>
        <v/>
      </c>
      <c r="N75" s="37">
        <f>IFERROR(N34/N12,"")</f>
        <v/>
      </c>
      <c r="O75" s="37">
        <f>IFERROR(O34/O12,"")</f>
        <v/>
      </c>
      <c r="P75" s="37">
        <f>IFERROR(P34/P12,"")</f>
        <v/>
      </c>
      <c r="Q75" s="37">
        <f>IFERROR(Q34/Q12,"")</f>
        <v/>
      </c>
      <c r="R75" s="37">
        <f>IFERROR(R34/R12,"")</f>
        <v/>
      </c>
      <c r="S75" s="37">
        <f>IFERROR(S34/S12,"")</f>
        <v/>
      </c>
      <c r="T75" s="37">
        <f>IFERROR(T34/T12,"")</f>
        <v/>
      </c>
      <c r="U75" s="37">
        <f>IFERROR(U34/U12,"")</f>
        <v/>
      </c>
      <c r="V75" s="37">
        <f>IFERROR(V34/V12,"")</f>
        <v/>
      </c>
      <c r="W75" s="37">
        <f>IFERROR(W34/W12,"")</f>
        <v/>
      </c>
      <c r="X75" s="37">
        <f>IFERROR(X34/X12,"")</f>
        <v/>
      </c>
      <c r="Y75" s="37">
        <f>IFERROR(Y34/Y12,"")</f>
        <v/>
      </c>
      <c r="Z75" s="37">
        <f>IFERROR(Z34/Z12,"")</f>
        <v/>
      </c>
      <c r="AA75" s="37">
        <f>IFERROR(AA34/AA12,"")</f>
        <v/>
      </c>
      <c r="AB75" s="37">
        <f>IFERROR(AB34/AB12,"")</f>
        <v/>
      </c>
      <c r="AC75" s="38">
        <f>IFERROR(AC34/AC12,"")</f>
        <v/>
      </c>
      <c r="AD75" s="38">
        <f>IFERROR(AD34/AD12,"")</f>
        <v/>
      </c>
      <c r="AE75" s="38">
        <f>IFERROR(AE34/AE12,"")</f>
        <v/>
      </c>
      <c r="AF75" s="38">
        <f>IFERROR(AF34/AF12,"")</f>
        <v/>
      </c>
      <c r="AG75" s="38">
        <f>IFERROR(AG34/AG12,"")</f>
        <v/>
      </c>
      <c r="AH75" s="38">
        <f>IFERROR(AH34/AH12,"")</f>
        <v/>
      </c>
      <c r="AJ75" s="37">
        <f>IFERROR(AJ34/AJ12,"")</f>
        <v/>
      </c>
      <c r="AK75" s="37">
        <f>IFERROR(AK34/AK12,"")</f>
        <v/>
      </c>
      <c r="AL75" s="37">
        <f>IFERROR(AL34/AL12,"")</f>
        <v/>
      </c>
      <c r="AM75" s="37">
        <f>IFERROR(AM34/AM12,"")</f>
        <v/>
      </c>
      <c r="AN75" s="37">
        <f>IFERROR(AN34/AN12,"")</f>
        <v/>
      </c>
      <c r="AO75" s="38">
        <f>IFERROR(AO34/AO12,"")</f>
        <v/>
      </c>
      <c r="AP75" s="38">
        <f>IFERROR(AP34/AP12,"")</f>
        <v/>
      </c>
      <c r="AQ75" s="38">
        <f>IFERROR(AQ34/AQ12,"")</f>
        <v/>
      </c>
      <c r="AR75" s="38">
        <f>IFERROR(AR34/AR12,"")</f>
        <v/>
      </c>
      <c r="AS75" s="38">
        <f>IFERROR(AS34/AS12,"")</f>
        <v/>
      </c>
    </row>
    <row r="76">
      <c r="D76" s="8" t="inlineStr">
        <is>
          <t>Segment OI Margin — Semiconductor Solutions</t>
        </is>
      </c>
      <c r="G76" s="37">
        <f>IFERROR(G37/G10,"")</f>
        <v/>
      </c>
      <c r="H76" s="37">
        <f>IFERROR(H37/H10,"")</f>
        <v/>
      </c>
      <c r="I76" s="37">
        <f>IFERROR(I37/I10,"")</f>
        <v/>
      </c>
      <c r="J76" s="37">
        <f>IFERROR(J37/J10,"")</f>
        <v/>
      </c>
      <c r="K76" s="37">
        <f>IFERROR(K37/K10,"")</f>
        <v/>
      </c>
      <c r="L76" s="37">
        <f>IFERROR(L37/L10,"")</f>
        <v/>
      </c>
      <c r="M76" s="37">
        <f>IFERROR(M37/M10,"")</f>
        <v/>
      </c>
      <c r="N76" s="37">
        <f>IFERROR(N37/N10,"")</f>
        <v/>
      </c>
      <c r="O76" s="37">
        <f>IFERROR(O37/O10,"")</f>
        <v/>
      </c>
      <c r="P76" s="37">
        <f>IFERROR(P37/P10,"")</f>
        <v/>
      </c>
      <c r="Q76" s="37">
        <f>IFERROR(Q37/Q10,"")</f>
        <v/>
      </c>
      <c r="R76" s="37">
        <f>IFERROR(R37/R10,"")</f>
        <v/>
      </c>
      <c r="S76" s="37">
        <f>IFERROR(S37/S10,"")</f>
        <v/>
      </c>
      <c r="T76" s="37">
        <f>IFERROR(T37/T10,"")</f>
        <v/>
      </c>
      <c r="U76" s="37">
        <f>IFERROR(U37/U10,"")</f>
        <v/>
      </c>
      <c r="V76" s="37">
        <f>IFERROR(V37/V10,"")</f>
        <v/>
      </c>
      <c r="W76" s="37">
        <f>IFERROR(W37/W10,"")</f>
        <v/>
      </c>
      <c r="X76" s="37">
        <f>IFERROR(X37/X10,"")</f>
        <v/>
      </c>
      <c r="Y76" s="37">
        <f>IFERROR(Y37/Y10,"")</f>
        <v/>
      </c>
      <c r="Z76" s="37">
        <f>IFERROR(Z37/Z10,"")</f>
        <v/>
      </c>
      <c r="AA76" s="37">
        <f>IFERROR(AA37/AA10,"")</f>
        <v/>
      </c>
      <c r="AB76" s="37">
        <f>IFERROR(AB37/AB10,"")</f>
        <v/>
      </c>
      <c r="AC76" s="38">
        <f>IFERROR(AC37/AC10,"")</f>
        <v/>
      </c>
      <c r="AD76" s="38">
        <f>IFERROR(AD37/AD10,"")</f>
        <v/>
      </c>
      <c r="AE76" s="38">
        <f>IFERROR(AE37/AE10,"")</f>
        <v/>
      </c>
      <c r="AF76" s="38">
        <f>IFERROR(AF37/AF10,"")</f>
        <v/>
      </c>
      <c r="AG76" s="38">
        <f>IFERROR(AG37/AG10,"")</f>
        <v/>
      </c>
      <c r="AH76" s="38">
        <f>IFERROR(AH37/AH10,"")</f>
        <v/>
      </c>
      <c r="AJ76" s="37">
        <f>IFERROR(AJ37/AJ10,"")</f>
        <v/>
      </c>
      <c r="AK76" s="37">
        <f>IFERROR(AK37/AK10,"")</f>
        <v/>
      </c>
      <c r="AL76" s="37">
        <f>IFERROR(AL37/AL10,"")</f>
        <v/>
      </c>
      <c r="AM76" s="37">
        <f>IFERROR(AM37/AM10,"")</f>
        <v/>
      </c>
      <c r="AN76" s="37">
        <f>IFERROR(AN37/AN10,"")</f>
        <v/>
      </c>
      <c r="AO76" s="38">
        <f>IFERROR(AO37/AO10,"")</f>
        <v/>
      </c>
      <c r="AP76" s="38">
        <f>IFERROR(AP37/AP10,"")</f>
        <v/>
      </c>
      <c r="AQ76" s="38">
        <f>IFERROR(AQ37/AQ10,"")</f>
        <v/>
      </c>
      <c r="AR76" s="38">
        <f>IFERROR(AR37/AR10,"")</f>
        <v/>
      </c>
      <c r="AS76" s="38">
        <f>IFERROR(AS37/AS10,"")</f>
        <v/>
      </c>
    </row>
    <row r="77">
      <c r="D77" s="8" t="inlineStr">
        <is>
          <t>Segment OI Margin — Infrastructure Software</t>
        </is>
      </c>
      <c r="G77" s="37">
        <f>IFERROR(G38/G11,"")</f>
        <v/>
      </c>
      <c r="H77" s="37">
        <f>IFERROR(H38/H11,"")</f>
        <v/>
      </c>
      <c r="I77" s="37">
        <f>IFERROR(I38/I11,"")</f>
        <v/>
      </c>
      <c r="J77" s="37">
        <f>IFERROR(J38/J11,"")</f>
        <v/>
      </c>
      <c r="K77" s="37">
        <f>IFERROR(K38/K11,"")</f>
        <v/>
      </c>
      <c r="L77" s="37">
        <f>IFERROR(L38/L11,"")</f>
        <v/>
      </c>
      <c r="M77" s="37">
        <f>IFERROR(M38/M11,"")</f>
        <v/>
      </c>
      <c r="N77" s="37">
        <f>IFERROR(N38/N11,"")</f>
        <v/>
      </c>
      <c r="O77" s="37">
        <f>IFERROR(O38/O11,"")</f>
        <v/>
      </c>
      <c r="P77" s="37">
        <f>IFERROR(P38/P11,"")</f>
        <v/>
      </c>
      <c r="Q77" s="37">
        <f>IFERROR(Q38/Q11,"")</f>
        <v/>
      </c>
      <c r="R77" s="37">
        <f>IFERROR(R38/R11,"")</f>
        <v/>
      </c>
      <c r="S77" s="37">
        <f>IFERROR(S38/S11,"")</f>
        <v/>
      </c>
      <c r="T77" s="37">
        <f>IFERROR(T38/T11,"")</f>
        <v/>
      </c>
      <c r="U77" s="37">
        <f>IFERROR(U38/U11,"")</f>
        <v/>
      </c>
      <c r="V77" s="37">
        <f>IFERROR(V38/V11,"")</f>
        <v/>
      </c>
      <c r="W77" s="37">
        <f>IFERROR(W38/W11,"")</f>
        <v/>
      </c>
      <c r="X77" s="37">
        <f>IFERROR(X38/X11,"")</f>
        <v/>
      </c>
      <c r="Y77" s="37">
        <f>IFERROR(Y38/Y11,"")</f>
        <v/>
      </c>
      <c r="Z77" s="37">
        <f>IFERROR(Z38/Z11,"")</f>
        <v/>
      </c>
      <c r="AA77" s="37">
        <f>IFERROR(AA38/AA11,"")</f>
        <v/>
      </c>
      <c r="AB77" s="37">
        <f>IFERROR(AB38/AB11,"")</f>
        <v/>
      </c>
      <c r="AC77" s="38">
        <f>IFERROR(AC38/AC11,"")</f>
        <v/>
      </c>
      <c r="AD77" s="38">
        <f>IFERROR(AD38/AD11,"")</f>
        <v/>
      </c>
      <c r="AE77" s="38">
        <f>IFERROR(AE38/AE11,"")</f>
        <v/>
      </c>
      <c r="AF77" s="38">
        <f>IFERROR(AF38/AF11,"")</f>
        <v/>
      </c>
      <c r="AG77" s="38">
        <f>IFERROR(AG38/AG11,"")</f>
        <v/>
      </c>
      <c r="AH77" s="38">
        <f>IFERROR(AH38/AH11,"")</f>
        <v/>
      </c>
      <c r="AJ77" s="37">
        <f>IFERROR(AJ38/AJ11,"")</f>
        <v/>
      </c>
      <c r="AK77" s="37">
        <f>IFERROR(AK38/AK11,"")</f>
        <v/>
      </c>
      <c r="AL77" s="37">
        <f>IFERROR(AL38/AL11,"")</f>
        <v/>
      </c>
      <c r="AM77" s="37">
        <f>IFERROR(AM38/AM11,"")</f>
        <v/>
      </c>
      <c r="AN77" s="37">
        <f>IFERROR(AN38/AN11,"")</f>
        <v/>
      </c>
      <c r="AO77" s="38">
        <f>IFERROR(AO38/AO11,"")</f>
        <v/>
      </c>
      <c r="AP77" s="38">
        <f>IFERROR(AP38/AP11,"")</f>
        <v/>
      </c>
      <c r="AQ77" s="38">
        <f>IFERROR(AQ38/AQ11,"")</f>
        <v/>
      </c>
      <c r="AR77" s="38">
        <f>IFERROR(AR38/AR11,"")</f>
        <v/>
      </c>
      <c r="AS77" s="38">
        <f>IFERROR(AS38/AS11,"")</f>
        <v/>
      </c>
    </row>
    <row r="78">
      <c r="D78" s="8" t="inlineStr">
        <is>
          <t>Effective Tax Rate (Q3'24 spike = IP-transfer charge; FY25 negative = net benefit)</t>
        </is>
      </c>
      <c r="G78" s="37">
        <f>IFERROR(-G46/G43,"")</f>
        <v/>
      </c>
      <c r="H78" s="37">
        <f>IFERROR(-H46/H43,"")</f>
        <v/>
      </c>
      <c r="I78" s="37">
        <f>IFERROR(-I46/I43,"")</f>
        <v/>
      </c>
      <c r="J78" s="37">
        <f>IFERROR(-J46/J43,"")</f>
        <v/>
      </c>
      <c r="K78" s="37">
        <f>IFERROR(-K46/K43,"")</f>
        <v/>
      </c>
      <c r="L78" s="37">
        <f>IFERROR(-L46/L43,"")</f>
        <v/>
      </c>
      <c r="M78" s="37">
        <f>IFERROR(-M46/M43,"")</f>
        <v/>
      </c>
      <c r="N78" s="37">
        <f>IFERROR(-N46/N43,"")</f>
        <v/>
      </c>
      <c r="O78" s="37">
        <f>IFERROR(-O46/O43,"")</f>
        <v/>
      </c>
      <c r="P78" s="37">
        <f>IFERROR(-P46/P43,"")</f>
        <v/>
      </c>
      <c r="Q78" s="37">
        <f>IFERROR(-Q46/Q43,"")</f>
        <v/>
      </c>
      <c r="R78" s="37">
        <f>IFERROR(-R46/R43,"")</f>
        <v/>
      </c>
      <c r="S78" s="37">
        <f>IFERROR(-S46/S43,"")</f>
        <v/>
      </c>
      <c r="T78" s="37">
        <f>IFERROR(-T46/T43,"")</f>
        <v/>
      </c>
      <c r="U78" s="37">
        <f>IFERROR(-U46/U43,"")</f>
        <v/>
      </c>
      <c r="V78" s="37">
        <f>IFERROR(-V46/V43,"")</f>
        <v/>
      </c>
      <c r="W78" s="37">
        <f>IFERROR(-W46/W43,"")</f>
        <v/>
      </c>
      <c r="X78" s="37">
        <f>IFERROR(-X46/X43,"")</f>
        <v/>
      </c>
      <c r="Y78" s="37">
        <f>IFERROR(-Y46/Y43,"")</f>
        <v/>
      </c>
      <c r="Z78" s="37">
        <f>IFERROR(-Z46/Z43,"")</f>
        <v/>
      </c>
      <c r="AA78" s="37">
        <f>IFERROR(-AA46/AA43,"")</f>
        <v/>
      </c>
      <c r="AB78" s="37">
        <f>IFERROR(-AB46/AB43,"")</f>
        <v/>
      </c>
      <c r="AC78" s="39" t="n">
        <v>0.11</v>
      </c>
      <c r="AD78" s="39" t="n">
        <v>0.11</v>
      </c>
      <c r="AE78" s="39" t="n">
        <v>0.12</v>
      </c>
      <c r="AF78" s="39" t="n">
        <v>0.12</v>
      </c>
      <c r="AG78" s="39" t="n">
        <v>0.12</v>
      </c>
      <c r="AH78" s="39" t="n">
        <v>0.12</v>
      </c>
      <c r="AJ78" s="37">
        <f>IFERROR(-AJ46/AJ43,"")</f>
        <v/>
      </c>
      <c r="AK78" s="37">
        <f>IFERROR(-AK46/AK43,"")</f>
        <v/>
      </c>
      <c r="AL78" s="37">
        <f>IFERROR(-AL46/AL43,"")</f>
        <v/>
      </c>
      <c r="AM78" s="37">
        <f>IFERROR(-AM46/AM43,"")</f>
        <v/>
      </c>
      <c r="AN78" s="37">
        <f>IFERROR(-AN46/AN43,"")</f>
        <v/>
      </c>
      <c r="AO78" s="38">
        <f>IFERROR(-AO46/AO43,"")</f>
        <v/>
      </c>
      <c r="AP78" s="38">
        <f>IFERROR(-AP46/AP43,"")</f>
        <v/>
      </c>
      <c r="AQ78" s="39" t="n">
        <v>0.13</v>
      </c>
      <c r="AR78" s="39" t="n">
        <v>0.135</v>
      </c>
      <c r="AS78" s="39" t="n">
        <v>0.14</v>
      </c>
    </row>
    <row r="79">
      <c r="D79" s="8" t="inlineStr">
        <is>
          <t>Pretax Margin</t>
        </is>
      </c>
      <c r="G79" s="37">
        <f>IFERROR(G43/G12,"")</f>
        <v/>
      </c>
      <c r="H79" s="37">
        <f>IFERROR(H43/H12,"")</f>
        <v/>
      </c>
      <c r="I79" s="37">
        <f>IFERROR(I43/I12,"")</f>
        <v/>
      </c>
      <c r="J79" s="37">
        <f>IFERROR(J43/J12,"")</f>
        <v/>
      </c>
      <c r="K79" s="37">
        <f>IFERROR(K43/K12,"")</f>
        <v/>
      </c>
      <c r="L79" s="37">
        <f>IFERROR(L43/L12,"")</f>
        <v/>
      </c>
      <c r="M79" s="37">
        <f>IFERROR(M43/M12,"")</f>
        <v/>
      </c>
      <c r="N79" s="37">
        <f>IFERROR(N43/N12,"")</f>
        <v/>
      </c>
      <c r="O79" s="37">
        <f>IFERROR(O43/O12,"")</f>
        <v/>
      </c>
      <c r="P79" s="37">
        <f>IFERROR(P43/P12,"")</f>
        <v/>
      </c>
      <c r="Q79" s="37">
        <f>IFERROR(Q43/Q12,"")</f>
        <v/>
      </c>
      <c r="R79" s="37">
        <f>IFERROR(R43/R12,"")</f>
        <v/>
      </c>
      <c r="S79" s="37">
        <f>IFERROR(S43/S12,"")</f>
        <v/>
      </c>
      <c r="T79" s="37">
        <f>IFERROR(T43/T12,"")</f>
        <v/>
      </c>
      <c r="U79" s="37">
        <f>IFERROR(U43/U12,"")</f>
        <v/>
      </c>
      <c r="V79" s="37">
        <f>IFERROR(V43/V12,"")</f>
        <v/>
      </c>
      <c r="W79" s="37">
        <f>IFERROR(W43/W12,"")</f>
        <v/>
      </c>
      <c r="X79" s="37">
        <f>IFERROR(X43/X12,"")</f>
        <v/>
      </c>
      <c r="Y79" s="37">
        <f>IFERROR(Y43/Y12,"")</f>
        <v/>
      </c>
      <c r="Z79" s="37">
        <f>IFERROR(Z43/Z12,"")</f>
        <v/>
      </c>
      <c r="AA79" s="37">
        <f>IFERROR(AA43/AA12,"")</f>
        <v/>
      </c>
      <c r="AB79" s="37">
        <f>IFERROR(AB43/AB12,"")</f>
        <v/>
      </c>
      <c r="AC79" s="38">
        <f>IFERROR(AC43/AC12,"")</f>
        <v/>
      </c>
      <c r="AD79" s="38">
        <f>IFERROR(AD43/AD12,"")</f>
        <v/>
      </c>
      <c r="AE79" s="38">
        <f>IFERROR(AE43/AE12,"")</f>
        <v/>
      </c>
      <c r="AF79" s="38">
        <f>IFERROR(AF43/AF12,"")</f>
        <v/>
      </c>
      <c r="AG79" s="38">
        <f>IFERROR(AG43/AG12,"")</f>
        <v/>
      </c>
      <c r="AH79" s="38">
        <f>IFERROR(AH43/AH12,"")</f>
        <v/>
      </c>
      <c r="AJ79" s="37">
        <f>IFERROR(AJ43/AJ12,"")</f>
        <v/>
      </c>
      <c r="AK79" s="37">
        <f>IFERROR(AK43/AK12,"")</f>
        <v/>
      </c>
      <c r="AL79" s="37">
        <f>IFERROR(AL43/AL12,"")</f>
        <v/>
      </c>
      <c r="AM79" s="37">
        <f>IFERROR(AM43/AM12,"")</f>
        <v/>
      </c>
      <c r="AN79" s="37">
        <f>IFERROR(AN43/AN12,"")</f>
        <v/>
      </c>
      <c r="AO79" s="38">
        <f>IFERROR(AO43/AO12,"")</f>
        <v/>
      </c>
      <c r="AP79" s="38">
        <f>IFERROR(AP43/AP12,"")</f>
        <v/>
      </c>
      <c r="AQ79" s="38">
        <f>IFERROR(AQ43/AQ12,"")</f>
        <v/>
      </c>
      <c r="AR79" s="38">
        <f>IFERROR(AR43/AR12,"")</f>
        <v/>
      </c>
      <c r="AS79" s="38">
        <f>IFERROR(AS43/AS12,"")</f>
        <v/>
      </c>
    </row>
    <row r="80">
      <c r="D80" s="8" t="inlineStr">
        <is>
          <t>Net Margin</t>
        </is>
      </c>
      <c r="G80" s="37">
        <f>IFERROR(G49/G12,"")</f>
        <v/>
      </c>
      <c r="H80" s="37">
        <f>IFERROR(H49/H12,"")</f>
        <v/>
      </c>
      <c r="I80" s="37">
        <f>IFERROR(I49/I12,"")</f>
        <v/>
      </c>
      <c r="J80" s="37">
        <f>IFERROR(J49/J12,"")</f>
        <v/>
      </c>
      <c r="K80" s="37">
        <f>IFERROR(K49/K12,"")</f>
        <v/>
      </c>
      <c r="L80" s="37">
        <f>IFERROR(L49/L12,"")</f>
        <v/>
      </c>
      <c r="M80" s="37">
        <f>IFERROR(M49/M12,"")</f>
        <v/>
      </c>
      <c r="N80" s="37">
        <f>IFERROR(N49/N12,"")</f>
        <v/>
      </c>
      <c r="O80" s="37">
        <f>IFERROR(O49/O12,"")</f>
        <v/>
      </c>
      <c r="P80" s="37">
        <f>IFERROR(P49/P12,"")</f>
        <v/>
      </c>
      <c r="Q80" s="37">
        <f>IFERROR(Q49/Q12,"")</f>
        <v/>
      </c>
      <c r="R80" s="37">
        <f>IFERROR(R49/R12,"")</f>
        <v/>
      </c>
      <c r="S80" s="37">
        <f>IFERROR(S49/S12,"")</f>
        <v/>
      </c>
      <c r="T80" s="37">
        <f>IFERROR(T49/T12,"")</f>
        <v/>
      </c>
      <c r="U80" s="37">
        <f>IFERROR(U49/U12,"")</f>
        <v/>
      </c>
      <c r="V80" s="37">
        <f>IFERROR(V49/V12,"")</f>
        <v/>
      </c>
      <c r="W80" s="37">
        <f>IFERROR(W49/W12,"")</f>
        <v/>
      </c>
      <c r="X80" s="37">
        <f>IFERROR(X49/X12,"")</f>
        <v/>
      </c>
      <c r="Y80" s="37">
        <f>IFERROR(Y49/Y12,"")</f>
        <v/>
      </c>
      <c r="Z80" s="37">
        <f>IFERROR(Z49/Z12,"")</f>
        <v/>
      </c>
      <c r="AA80" s="37">
        <f>IFERROR(AA49/AA12,"")</f>
        <v/>
      </c>
      <c r="AB80" s="37">
        <f>IFERROR(AB49/AB12,"")</f>
        <v/>
      </c>
      <c r="AC80" s="38">
        <f>IFERROR(AC49/AC12,"")</f>
        <v/>
      </c>
      <c r="AD80" s="38">
        <f>IFERROR(AD49/AD12,"")</f>
        <v/>
      </c>
      <c r="AE80" s="38">
        <f>IFERROR(AE49/AE12,"")</f>
        <v/>
      </c>
      <c r="AF80" s="38">
        <f>IFERROR(AF49/AF12,"")</f>
        <v/>
      </c>
      <c r="AG80" s="38">
        <f>IFERROR(AG49/AG12,"")</f>
        <v/>
      </c>
      <c r="AH80" s="38">
        <f>IFERROR(AH49/AH12,"")</f>
        <v/>
      </c>
      <c r="AJ80" s="37">
        <f>IFERROR(AJ49/AJ12,"")</f>
        <v/>
      </c>
      <c r="AK80" s="37">
        <f>IFERROR(AK49/AK12,"")</f>
        <v/>
      </c>
      <c r="AL80" s="37">
        <f>IFERROR(AL49/AL12,"")</f>
        <v/>
      </c>
      <c r="AM80" s="37">
        <f>IFERROR(AM49/AM12,"")</f>
        <v/>
      </c>
      <c r="AN80" s="37">
        <f>IFERROR(AN49/AN12,"")</f>
        <v/>
      </c>
      <c r="AO80" s="38">
        <f>IFERROR(AO49/AO12,"")</f>
        <v/>
      </c>
      <c r="AP80" s="38">
        <f>IFERROR(AP49/AP12,"")</f>
        <v/>
      </c>
      <c r="AQ80" s="38">
        <f>IFERROR(AQ49/AQ12,"")</f>
        <v/>
      </c>
      <c r="AR80" s="38">
        <f>IFERROR(AR49/AR12,"")</f>
        <v/>
      </c>
      <c r="AS80" s="38">
        <f>IFERROR(AS49/AS12,"")</f>
        <v/>
      </c>
    </row>
    <row r="81">
      <c r="D81" s="8" t="inlineStr">
        <is>
          <t>Diluted Shares QoQ Growth</t>
        </is>
      </c>
      <c r="H81" s="37">
        <f>IFERROR(H59/G59-1,"")</f>
        <v/>
      </c>
      <c r="I81" s="37">
        <f>IFERROR(I59/H59-1,"")</f>
        <v/>
      </c>
      <c r="J81" s="37">
        <f>IFERROR(J59/I59-1,"")</f>
        <v/>
      </c>
      <c r="K81" s="37">
        <f>IFERROR(K59/J59-1,"")</f>
        <v/>
      </c>
      <c r="L81" s="37">
        <f>IFERROR(L59/K59-1,"")</f>
        <v/>
      </c>
      <c r="M81" s="37">
        <f>IFERROR(M59/L59-1,"")</f>
        <v/>
      </c>
      <c r="N81" s="37">
        <f>IFERROR(N59/M59-1,"")</f>
        <v/>
      </c>
      <c r="O81" s="37">
        <f>IFERROR(O59/N59-1,"")</f>
        <v/>
      </c>
      <c r="P81" s="37">
        <f>IFERROR(P59/O59-1,"")</f>
        <v/>
      </c>
      <c r="Q81" s="37">
        <f>IFERROR(Q59/P59-1,"")</f>
        <v/>
      </c>
      <c r="R81" s="37">
        <f>IFERROR(R59/Q59-1,"")</f>
        <v/>
      </c>
      <c r="S81" s="37">
        <f>IFERROR(S59/R59-1,"")</f>
        <v/>
      </c>
      <c r="T81" s="37">
        <f>IFERROR(T59/S59-1,"")</f>
        <v/>
      </c>
      <c r="U81" s="37">
        <f>IFERROR(U59/T59-1,"")</f>
        <v/>
      </c>
      <c r="V81" s="37">
        <f>IFERROR(V59/U59-1,"")</f>
        <v/>
      </c>
      <c r="W81" s="37">
        <f>IFERROR(W59/V59-1,"")</f>
        <v/>
      </c>
      <c r="X81" s="37">
        <f>IFERROR(X59/W59-1,"")</f>
        <v/>
      </c>
      <c r="Y81" s="37">
        <f>IFERROR(Y59/X59-1,"")</f>
        <v/>
      </c>
      <c r="Z81" s="37">
        <f>IFERROR(Z59/Y59-1,"")</f>
        <v/>
      </c>
      <c r="AA81" s="37">
        <f>IFERROR(AA59/Z59-1,"")</f>
        <v/>
      </c>
      <c r="AB81" s="37">
        <f>IFERROR(AB59/AA59-1,"")</f>
        <v/>
      </c>
      <c r="AC81" s="39" t="n">
        <v>0.0015</v>
      </c>
      <c r="AD81" s="39" t="n">
        <v>0.0015</v>
      </c>
      <c r="AE81" s="39" t="n">
        <v>0.0015</v>
      </c>
      <c r="AF81" s="39" t="n">
        <v>0.0015</v>
      </c>
      <c r="AG81" s="39" t="n">
        <v>0.0015</v>
      </c>
      <c r="AH81" s="39" t="n">
        <v>0.0015</v>
      </c>
      <c r="AK81" s="37">
        <f>IFERROR(AK59/AJ59-1,"")</f>
        <v/>
      </c>
      <c r="AL81" s="37">
        <f>IFERROR(AL59/AK59-1,"")</f>
        <v/>
      </c>
      <c r="AM81" s="37">
        <f>IFERROR(AM59/AL59-1,"")</f>
        <v/>
      </c>
      <c r="AN81" s="37">
        <f>IFERROR(AN59/AM59-1,"")</f>
        <v/>
      </c>
      <c r="AO81" s="38">
        <f>IFERROR(AO59/AN59-1,"")</f>
        <v/>
      </c>
      <c r="AP81" s="38">
        <f>IFERROR(AP59/AO59-1,"")</f>
        <v/>
      </c>
      <c r="AQ81" s="39" t="n">
        <v>0.006</v>
      </c>
      <c r="AR81" s="39" t="n">
        <v>0.006</v>
      </c>
      <c r="AS81" s="39" t="n">
        <v>0.006</v>
      </c>
    </row>
    <row r="82"/>
    <row r="83"/>
    <row r="84"/>
    <row r="85">
      <c r="B85" s="7" t="inlineStr">
        <is>
          <t>KPI Drivers</t>
        </is>
      </c>
      <c r="C85" s="7" t="n"/>
      <c r="D85" s="7" t="n"/>
      <c r="E85" s="7" t="n"/>
      <c r="F85" s="7" t="n"/>
      <c r="G85" s="7" t="n"/>
      <c r="H85" s="7" t="n"/>
      <c r="I85" s="7" t="n"/>
      <c r="J85" s="7" t="n"/>
      <c r="K85" s="7" t="n"/>
      <c r="L85" s="7" t="n"/>
      <c r="M85" s="7" t="n"/>
      <c r="N85" s="7" t="n"/>
      <c r="O85" s="7" t="n"/>
      <c r="P85" s="7" t="n"/>
      <c r="Q85" s="7" t="n"/>
      <c r="R85" s="7" t="n"/>
      <c r="S85" s="7" t="n"/>
      <c r="T85" s="7" t="n"/>
      <c r="U85" s="7" t="n"/>
      <c r="V85" s="7" t="n"/>
      <c r="W85" s="7" t="n"/>
      <c r="X85" s="7" t="n"/>
      <c r="Y85" s="7" t="n"/>
      <c r="Z85" s="7" t="n"/>
      <c r="AA85" s="7" t="n"/>
      <c r="AB85" s="7" t="n"/>
      <c r="AC85" s="7" t="n"/>
      <c r="AD85" s="7" t="n"/>
      <c r="AE85" s="7" t="n"/>
      <c r="AF85" s="7" t="n"/>
      <c r="AG85" s="7" t="n"/>
      <c r="AH85" s="7" t="n"/>
      <c r="AJ85" s="7" t="n"/>
      <c r="AK85" s="7" t="n"/>
      <c r="AL85" s="7" t="n"/>
      <c r="AM85" s="7" t="n"/>
      <c r="AN85" s="7" t="n"/>
      <c r="AO85" s="7" t="n"/>
      <c r="AP85" s="7" t="n"/>
      <c r="AQ85" s="7" t="n"/>
      <c r="AR85" s="7" t="n"/>
      <c r="AS85" s="7" t="n"/>
    </row>
    <row r="86"/>
    <row r="87">
      <c r="C87" s="6" t="inlineStr">
        <is>
          <t>Semiconductor Solutions Revenue ($M; +78.5% YoY Q2'26 — AI XPU + networking ramp)</t>
        </is>
      </c>
      <c r="G87" s="35" t="n">
        <v>4908</v>
      </c>
      <c r="H87" s="35" t="n">
        <v>4820</v>
      </c>
      <c r="I87" s="35" t="n">
        <v>5021</v>
      </c>
      <c r="J87" s="35" t="n">
        <v>5634</v>
      </c>
      <c r="K87" s="35" t="n">
        <v>5873</v>
      </c>
      <c r="L87" s="35" t="n">
        <v>6229</v>
      </c>
      <c r="M87" s="35" t="n">
        <v>6624</v>
      </c>
      <c r="N87" s="35" t="n">
        <v>7092</v>
      </c>
      <c r="O87" s="35" t="n">
        <v>7107</v>
      </c>
      <c r="P87" s="35" t="n">
        <v>6808</v>
      </c>
      <c r="Q87" s="35" t="n">
        <v>6941</v>
      </c>
      <c r="R87" s="35" t="n">
        <v>7326</v>
      </c>
      <c r="S87" s="35" t="n">
        <v>7390</v>
      </c>
      <c r="T87" s="35" t="n">
        <v>7202</v>
      </c>
      <c r="U87" s="35" t="n">
        <v>7274</v>
      </c>
      <c r="V87" s="35" t="n">
        <v>8230</v>
      </c>
      <c r="W87" s="35" t="n">
        <v>8212</v>
      </c>
      <c r="X87" s="35" t="n">
        <v>8408</v>
      </c>
      <c r="Y87" s="35" t="n">
        <v>9166</v>
      </c>
      <c r="Z87" s="35" t="n">
        <v>11072</v>
      </c>
      <c r="AA87" s="35" t="n">
        <v>12515</v>
      </c>
      <c r="AB87" s="35" t="n">
        <v>15009</v>
      </c>
      <c r="AC87" s="27">
        <f>Y87*(1+AC88)</f>
        <v/>
      </c>
      <c r="AD87" s="27">
        <f>Z87*(1+AD88)</f>
        <v/>
      </c>
      <c r="AE87" s="27">
        <f>AA87*(1+AE88)</f>
        <v/>
      </c>
      <c r="AF87" s="27">
        <f>AB87*(1+AF88)</f>
        <v/>
      </c>
      <c r="AG87" s="27">
        <f>AC87*(1+AG88)</f>
        <v/>
      </c>
      <c r="AH87" s="27">
        <f>AD87*(1+AH88)</f>
        <v/>
      </c>
      <c r="AJ87" s="35" t="n">
        <v>20383</v>
      </c>
      <c r="AK87" s="35" t="n">
        <v>25818</v>
      </c>
      <c r="AL87" s="35" t="n">
        <v>28182</v>
      </c>
      <c r="AM87" s="35" t="n">
        <v>30096</v>
      </c>
      <c r="AN87" s="35" t="n">
        <v>36858</v>
      </c>
      <c r="AO87" s="27">
        <f>AA87+AB87+AC87+AD87</f>
        <v/>
      </c>
      <c r="AP87" s="27">
        <f>AE87+AF87+AG87+AH87</f>
        <v/>
      </c>
      <c r="AQ87" s="27">
        <f>AP87*(1+AQ88)</f>
        <v/>
      </c>
      <c r="AR87" s="27">
        <f>AQ87*(1+AR88)</f>
        <v/>
      </c>
      <c r="AS87" s="27">
        <f>AR87*(1+AS88)</f>
        <v/>
      </c>
    </row>
    <row r="88">
      <c r="D88" s="3" t="inlineStr">
        <is>
          <t>YoY growth % (driver) — Q3'26E +138% ties the $29.4B guide w/ AI $16B; decel ladder to +42% Q4'27E, +36/20/13% FY28-30E</t>
        </is>
      </c>
      <c r="K88" s="38">
        <f>IFERROR(K87/G87-1,"")</f>
        <v/>
      </c>
      <c r="L88" s="38">
        <f>IFERROR(L87/H87-1,"")</f>
        <v/>
      </c>
      <c r="M88" s="38">
        <f>IFERROR(M87/I87-1,"")</f>
        <v/>
      </c>
      <c r="N88" s="38">
        <f>IFERROR(N87/J87-1,"")</f>
        <v/>
      </c>
      <c r="O88" s="38">
        <f>IFERROR(O87/K87-1,"")</f>
        <v/>
      </c>
      <c r="P88" s="38">
        <f>IFERROR(P87/L87-1,"")</f>
        <v/>
      </c>
      <c r="Q88" s="38">
        <f>IFERROR(Q87/M87-1,"")</f>
        <v/>
      </c>
      <c r="R88" s="38">
        <f>IFERROR(R87/N87-1,"")</f>
        <v/>
      </c>
      <c r="S88" s="38">
        <f>IFERROR(S87/O87-1,"")</f>
        <v/>
      </c>
      <c r="T88" s="38">
        <f>IFERROR(T87/P87-1,"")</f>
        <v/>
      </c>
      <c r="U88" s="38">
        <f>IFERROR(U87/Q87-1,"")</f>
        <v/>
      </c>
      <c r="V88" s="38">
        <f>IFERROR(V87/R87-1,"")</f>
        <v/>
      </c>
      <c r="W88" s="38">
        <f>IFERROR(W87/S87-1,"")</f>
        <v/>
      </c>
      <c r="X88" s="38">
        <f>IFERROR(X87/T87-1,"")</f>
        <v/>
      </c>
      <c r="Y88" s="38">
        <f>IFERROR(Y87/U87-1,"")</f>
        <v/>
      </c>
      <c r="Z88" s="38">
        <f>IFERROR(Z87/V87-1,"")</f>
        <v/>
      </c>
      <c r="AA88" s="38">
        <f>IFERROR(AA87/W87-1,"")</f>
        <v/>
      </c>
      <c r="AB88" s="38">
        <f>IFERROR(AB87/X87-1,"")</f>
        <v/>
      </c>
      <c r="AC88" s="39" t="n">
        <v>1.38</v>
      </c>
      <c r="AD88" s="39" t="n">
        <v>1.4</v>
      </c>
      <c r="AE88" s="39" t="n">
        <v>1.15</v>
      </c>
      <c r="AF88" s="39" t="n">
        <v>0.95</v>
      </c>
      <c r="AG88" s="39" t="n">
        <v>0.6</v>
      </c>
      <c r="AH88" s="39" t="n">
        <v>0.42</v>
      </c>
      <c r="AK88" s="38">
        <f>IFERROR(AK87/AJ87-1,"")</f>
        <v/>
      </c>
      <c r="AL88" s="38">
        <f>IFERROR(AL87/AK87-1,"")</f>
        <v/>
      </c>
      <c r="AM88" s="38">
        <f>IFERROR(AM87/AL87-1,"")</f>
        <v/>
      </c>
      <c r="AN88" s="38">
        <f>IFERROR(AN87/AM87-1,"")</f>
        <v/>
      </c>
      <c r="AO88" s="38">
        <f>IFERROR(AO87/AN87-1,"")</f>
        <v/>
      </c>
      <c r="AP88" s="38">
        <f>IFERROR(AP87/AO87-1,"")</f>
        <v/>
      </c>
      <c r="AQ88" s="39" t="n">
        <v>0.36</v>
      </c>
      <c r="AR88" s="39" t="n">
        <v>0.2</v>
      </c>
      <c r="AS88" s="39" t="n">
        <v>0.13</v>
      </c>
    </row>
    <row r="89">
      <c r="C89" s="6" t="inlineStr">
        <is>
          <t>Infrastructure Software Revenue ($M; +8.8% YoY Q2'26 — post-VMware-lap run-rate)</t>
        </is>
      </c>
      <c r="G89" s="35" t="n">
        <v>1747</v>
      </c>
      <c r="H89" s="35" t="n">
        <v>1790</v>
      </c>
      <c r="I89" s="35" t="n">
        <v>1757</v>
      </c>
      <c r="J89" s="35" t="n">
        <v>1773</v>
      </c>
      <c r="K89" s="35" t="n">
        <v>1833</v>
      </c>
      <c r="L89" s="35" t="n">
        <v>1874</v>
      </c>
      <c r="M89" s="35" t="n">
        <v>1840</v>
      </c>
      <c r="N89" s="35" t="n">
        <v>1838</v>
      </c>
      <c r="O89" s="35" t="n">
        <v>1808</v>
      </c>
      <c r="P89" s="35" t="n">
        <v>1925</v>
      </c>
      <c r="Q89" s="35" t="n">
        <v>1935</v>
      </c>
      <c r="R89" s="35" t="n">
        <v>1969</v>
      </c>
      <c r="S89" s="35" t="n">
        <v>4571</v>
      </c>
      <c r="T89" s="35" t="n">
        <v>5285</v>
      </c>
      <c r="U89" s="35" t="n">
        <v>5798</v>
      </c>
      <c r="V89" s="35" t="n">
        <v>5824</v>
      </c>
      <c r="W89" s="35" t="n">
        <v>6704</v>
      </c>
      <c r="X89" s="35" t="n">
        <v>6596</v>
      </c>
      <c r="Y89" s="35" t="n">
        <v>6786</v>
      </c>
      <c r="Z89" s="35" t="n">
        <v>6943</v>
      </c>
      <c r="AA89" s="35" t="n">
        <v>6796</v>
      </c>
      <c r="AB89" s="35" t="n">
        <v>7178</v>
      </c>
      <c r="AC89" s="27">
        <f>Y89*(1+AC90)</f>
        <v/>
      </c>
      <c r="AD89" s="27">
        <f>Z89*(1+AD90)</f>
        <v/>
      </c>
      <c r="AE89" s="27">
        <f>AA89*(1+AE90)</f>
        <v/>
      </c>
      <c r="AF89" s="27">
        <f>AB89*(1+AF90)</f>
        <v/>
      </c>
      <c r="AG89" s="27">
        <f>AC89*(1+AG90)</f>
        <v/>
      </c>
      <c r="AH89" s="27">
        <f>AD89*(1+AH90)</f>
        <v/>
      </c>
      <c r="AJ89" s="35" t="n">
        <v>7067</v>
      </c>
      <c r="AK89" s="35" t="n">
        <v>7385</v>
      </c>
      <c r="AL89" s="35" t="n">
        <v>7637</v>
      </c>
      <c r="AM89" s="35" t="n">
        <v>21478</v>
      </c>
      <c r="AN89" s="35" t="n">
        <v>27029</v>
      </c>
      <c r="AO89" s="27">
        <f>AA89+AB89+AC89+AD89</f>
        <v/>
      </c>
      <c r="AP89" s="27">
        <f>AE89+AF89+AG89+AH89</f>
        <v/>
      </c>
      <c r="AQ89" s="27">
        <f>AP89*(1+AQ90)</f>
        <v/>
      </c>
      <c r="AR89" s="27">
        <f>AQ89*(1+AR90)</f>
        <v/>
      </c>
      <c r="AS89" s="27">
        <f>AR89*(1+AS90)</f>
        <v/>
      </c>
    </row>
    <row r="90">
      <c r="D90" s="3" t="inlineStr">
        <is>
          <t>YoY growth % (driver) — VCF renewals + AI-platform attach; +11-12% FY26-27, easing to +7% FY30E</t>
        </is>
      </c>
      <c r="K90" s="38">
        <f>IFERROR(K89/G89-1,"")</f>
        <v/>
      </c>
      <c r="L90" s="38">
        <f>IFERROR(L89/H89-1,"")</f>
        <v/>
      </c>
      <c r="M90" s="38">
        <f>IFERROR(M89/I89-1,"")</f>
        <v/>
      </c>
      <c r="N90" s="38">
        <f>IFERROR(N89/J89-1,"")</f>
        <v/>
      </c>
      <c r="O90" s="38">
        <f>IFERROR(O89/K89-1,"")</f>
        <v/>
      </c>
      <c r="P90" s="38">
        <f>IFERROR(P89/L89-1,"")</f>
        <v/>
      </c>
      <c r="Q90" s="38">
        <f>IFERROR(Q89/M89-1,"")</f>
        <v/>
      </c>
      <c r="R90" s="38">
        <f>IFERROR(R89/N89-1,"")</f>
        <v/>
      </c>
      <c r="S90" s="38">
        <f>IFERROR(S89/O89-1,"")</f>
        <v/>
      </c>
      <c r="T90" s="38">
        <f>IFERROR(T89/P89-1,"")</f>
        <v/>
      </c>
      <c r="U90" s="38">
        <f>IFERROR(U89/Q89-1,"")</f>
        <v/>
      </c>
      <c r="V90" s="38">
        <f>IFERROR(V89/R89-1,"")</f>
        <v/>
      </c>
      <c r="W90" s="38">
        <f>IFERROR(W89/S89-1,"")</f>
        <v/>
      </c>
      <c r="X90" s="38">
        <f>IFERROR(X89/T89-1,"")</f>
        <v/>
      </c>
      <c r="Y90" s="38">
        <f>IFERROR(Y89/U89-1,"")</f>
        <v/>
      </c>
      <c r="Z90" s="38">
        <f>IFERROR(Z89/V89-1,"")</f>
        <v/>
      </c>
      <c r="AA90" s="38">
        <f>IFERROR(AA89/W89-1,"")</f>
        <v/>
      </c>
      <c r="AB90" s="38">
        <f>IFERROR(AB89/X89-1,"")</f>
        <v/>
      </c>
      <c r="AC90" s="39" t="n">
        <v>0.11</v>
      </c>
      <c r="AD90" s="39" t="n">
        <v>0.12</v>
      </c>
      <c r="AE90" s="39" t="n">
        <v>0.11</v>
      </c>
      <c r="AF90" s="39" t="n">
        <v>0.1</v>
      </c>
      <c r="AG90" s="39" t="n">
        <v>0.1</v>
      </c>
      <c r="AH90" s="39" t="n">
        <v>0.09</v>
      </c>
      <c r="AK90" s="38">
        <f>IFERROR(AK89/AJ89-1,"")</f>
        <v/>
      </c>
      <c r="AL90" s="38">
        <f>IFERROR(AL89/AK89-1,"")</f>
        <v/>
      </c>
      <c r="AM90" s="38">
        <f>IFERROR(AM89/AL89-1,"")</f>
        <v/>
      </c>
      <c r="AN90" s="38">
        <f>IFERROR(AN89/AM89-1,"")</f>
        <v/>
      </c>
      <c r="AO90" s="38">
        <f>IFERROR(AO89/AN89-1,"")</f>
        <v/>
      </c>
      <c r="AP90" s="38">
        <f>IFERROR(AP89/AO89-1,"")</f>
        <v/>
      </c>
      <c r="AQ90" s="39" t="n">
        <v>0.09</v>
      </c>
      <c r="AR90" s="39" t="n">
        <v>0.08</v>
      </c>
      <c r="AS90" s="39" t="n">
        <v>0.07000000000000001</v>
      </c>
    </row>
    <row r="91">
      <c r="C91" s="6" t="inlineStr">
        <is>
          <t>Total Net Revenue ($M, derived = Semiconductor Solutions + Infrastructure Software)</t>
        </is>
      </c>
      <c r="G91" s="31">
        <f>G87+G89</f>
        <v/>
      </c>
      <c r="H91" s="31">
        <f>H87+H89</f>
        <v/>
      </c>
      <c r="I91" s="31">
        <f>I87+I89</f>
        <v/>
      </c>
      <c r="J91" s="31">
        <f>J87+J89</f>
        <v/>
      </c>
      <c r="K91" s="31">
        <f>K87+K89</f>
        <v/>
      </c>
      <c r="L91" s="31">
        <f>L87+L89</f>
        <v/>
      </c>
      <c r="M91" s="31">
        <f>M87+M89</f>
        <v/>
      </c>
      <c r="N91" s="31">
        <f>N87+N89</f>
        <v/>
      </c>
      <c r="O91" s="31">
        <f>O87+O89</f>
        <v/>
      </c>
      <c r="P91" s="31">
        <f>P87+P89</f>
        <v/>
      </c>
      <c r="Q91" s="31">
        <f>Q87+Q89</f>
        <v/>
      </c>
      <c r="R91" s="31">
        <f>R87+R89</f>
        <v/>
      </c>
      <c r="S91" s="31">
        <f>S87+S89</f>
        <v/>
      </c>
      <c r="T91" s="31">
        <f>T87+T89</f>
        <v/>
      </c>
      <c r="U91" s="31">
        <f>U87+U89</f>
        <v/>
      </c>
      <c r="V91" s="31">
        <f>V87+V89</f>
        <v/>
      </c>
      <c r="W91" s="31">
        <f>W87+W89</f>
        <v/>
      </c>
      <c r="X91" s="31">
        <f>X87+X89</f>
        <v/>
      </c>
      <c r="Y91" s="31">
        <f>Y87+Y89</f>
        <v/>
      </c>
      <c r="Z91" s="31">
        <f>Z87+Z89</f>
        <v/>
      </c>
      <c r="AA91" s="31">
        <f>AA87+AA89</f>
        <v/>
      </c>
      <c r="AB91" s="31">
        <f>AB87+AB89</f>
        <v/>
      </c>
      <c r="AC91" s="31">
        <f>AC87+AC89</f>
        <v/>
      </c>
      <c r="AD91" s="31">
        <f>AD87+AD89</f>
        <v/>
      </c>
      <c r="AE91" s="31">
        <f>AE87+AE89</f>
        <v/>
      </c>
      <c r="AF91" s="31">
        <f>AF87+AF89</f>
        <v/>
      </c>
      <c r="AG91" s="31">
        <f>AG87+AG89</f>
        <v/>
      </c>
      <c r="AH91" s="31">
        <f>AH87+AH89</f>
        <v/>
      </c>
      <c r="AJ91" s="31">
        <f>AJ87+AJ89</f>
        <v/>
      </c>
      <c r="AK91" s="31">
        <f>AK87+AK89</f>
        <v/>
      </c>
      <c r="AL91" s="31">
        <f>AL87+AL89</f>
        <v/>
      </c>
      <c r="AM91" s="31">
        <f>AM87+AM89</f>
        <v/>
      </c>
      <c r="AN91" s="31">
        <f>AN87+AN89</f>
        <v/>
      </c>
      <c r="AO91" s="31">
        <f>AO87+AO89</f>
        <v/>
      </c>
      <c r="AP91" s="31">
        <f>AP87+AP89</f>
        <v/>
      </c>
      <c r="AQ91" s="31">
        <f>AQ87+AQ89</f>
        <v/>
      </c>
      <c r="AR91" s="31">
        <f>AR87+AR89</f>
        <v/>
      </c>
      <c r="AS91" s="31">
        <f>AS87+AS89</f>
        <v/>
      </c>
    </row>
    <row r="92">
      <c r="D92" s="3" t="inlineStr">
        <is>
          <t>Recon: KPI Total Revenue vs IS Total Net Revenue</t>
        </is>
      </c>
      <c r="G92" s="48">
        <f>IFERROR(G91-G12,"")</f>
        <v/>
      </c>
      <c r="H92" s="48">
        <f>IFERROR(H91-H12,"")</f>
        <v/>
      </c>
      <c r="I92" s="48">
        <f>IFERROR(I91-I12,"")</f>
        <v/>
      </c>
      <c r="J92" s="48">
        <f>IFERROR(J91-J12,"")</f>
        <v/>
      </c>
      <c r="K92" s="48">
        <f>IFERROR(K91-K12,"")</f>
        <v/>
      </c>
      <c r="L92" s="48">
        <f>IFERROR(L91-L12,"")</f>
        <v/>
      </c>
      <c r="M92" s="48">
        <f>IFERROR(M91-M12,"")</f>
        <v/>
      </c>
      <c r="N92" s="48">
        <f>IFERROR(N91-N12,"")</f>
        <v/>
      </c>
      <c r="O92" s="48">
        <f>IFERROR(O91-O12,"")</f>
        <v/>
      </c>
      <c r="P92" s="48">
        <f>IFERROR(P91-P12,"")</f>
        <v/>
      </c>
      <c r="Q92" s="48">
        <f>IFERROR(Q91-Q12,"")</f>
        <v/>
      </c>
      <c r="R92" s="48">
        <f>IFERROR(R91-R12,"")</f>
        <v/>
      </c>
      <c r="S92" s="48">
        <f>IFERROR(S91-S12,"")</f>
        <v/>
      </c>
      <c r="T92" s="48">
        <f>IFERROR(T91-T12,"")</f>
        <v/>
      </c>
      <c r="U92" s="48">
        <f>IFERROR(U91-U12,"")</f>
        <v/>
      </c>
      <c r="V92" s="48">
        <f>IFERROR(V91-V12,"")</f>
        <v/>
      </c>
      <c r="W92" s="48">
        <f>IFERROR(W91-W12,"")</f>
        <v/>
      </c>
      <c r="X92" s="48">
        <f>IFERROR(X91-X12,"")</f>
        <v/>
      </c>
      <c r="Y92" s="48">
        <f>IFERROR(Y91-Y12,"")</f>
        <v/>
      </c>
      <c r="Z92" s="48">
        <f>IFERROR(Z91-Z12,"")</f>
        <v/>
      </c>
      <c r="AA92" s="48">
        <f>IFERROR(AA91-AA12,"")</f>
        <v/>
      </c>
      <c r="AB92" s="48">
        <f>IFERROR(AB91-AB12,"")</f>
        <v/>
      </c>
      <c r="AC92" s="48">
        <f>IFERROR(AC91-AC12,"")</f>
        <v/>
      </c>
      <c r="AD92" s="48">
        <f>IFERROR(AD91-AD12,"")</f>
        <v/>
      </c>
      <c r="AE92" s="48">
        <f>IFERROR(AE91-AE12,"")</f>
        <v/>
      </c>
      <c r="AF92" s="48">
        <f>IFERROR(AF91-AF12,"")</f>
        <v/>
      </c>
      <c r="AG92" s="48">
        <f>IFERROR(AG91-AG12,"")</f>
        <v/>
      </c>
      <c r="AH92" s="48">
        <f>IFERROR(AH91-AH12,"")</f>
        <v/>
      </c>
      <c r="AJ92" s="48">
        <f>IFERROR(AJ91-AJ12,"")</f>
        <v/>
      </c>
      <c r="AK92" s="48">
        <f>IFERROR(AK91-AK12,"")</f>
        <v/>
      </c>
      <c r="AL92" s="48">
        <f>IFERROR(AL91-AL12,"")</f>
        <v/>
      </c>
      <c r="AM92" s="48">
        <f>IFERROR(AM91-AM12,"")</f>
        <v/>
      </c>
      <c r="AN92" s="48">
        <f>IFERROR(AN91-AN12,"")</f>
        <v/>
      </c>
      <c r="AO92" s="48">
        <f>IFERROR(AO91-AO12,"")</f>
        <v/>
      </c>
      <c r="AP92" s="48">
        <f>IFERROR(AP91-AP12,"")</f>
        <v/>
      </c>
      <c r="AQ92" s="48">
        <f>IFERROR(AQ91-AQ12,"")</f>
        <v/>
      </c>
      <c r="AR92" s="48">
        <f>IFERROR(AR91-AR12,"")</f>
        <v/>
      </c>
      <c r="AS92" s="48">
        <f>IFERROR(AS91-AS12,"")</f>
        <v/>
      </c>
    </row>
    <row r="93">
      <c r="C93" s="8" t="inlineStr">
        <is>
          <t>Cost of Products % of Total Revenue (driver; XPU/rack mix -&gt; drifting UP)</t>
        </is>
      </c>
      <c r="G93" s="38">
        <f>IFERROR(-G19/G12,"")</f>
        <v/>
      </c>
      <c r="H93" s="38">
        <f>IFERROR(-H19/H12,"")</f>
        <v/>
      </c>
      <c r="I93" s="38">
        <f>IFERROR(-I19/I12,"")</f>
        <v/>
      </c>
      <c r="J93" s="38">
        <f>IFERROR(-J19/J12,"")</f>
        <v/>
      </c>
      <c r="K93" s="38">
        <f>IFERROR(-K19/K12,"")</f>
        <v/>
      </c>
      <c r="L93" s="38">
        <f>IFERROR(-L19/L12,"")</f>
        <v/>
      </c>
      <c r="M93" s="38">
        <f>IFERROR(-M19/M12,"")</f>
        <v/>
      </c>
      <c r="N93" s="38">
        <f>IFERROR(-N19/N12,"")</f>
        <v/>
      </c>
      <c r="O93" s="38">
        <f>IFERROR(-O19/O12,"")</f>
        <v/>
      </c>
      <c r="P93" s="38">
        <f>IFERROR(-P19/P12,"")</f>
        <v/>
      </c>
      <c r="Q93" s="38">
        <f>IFERROR(-Q19/Q12,"")</f>
        <v/>
      </c>
      <c r="R93" s="38">
        <f>IFERROR(-R19/R12,"")</f>
        <v/>
      </c>
      <c r="S93" s="38">
        <f>IFERROR(-S19/S12,"")</f>
        <v/>
      </c>
      <c r="T93" s="38">
        <f>IFERROR(-T19/T12,"")</f>
        <v/>
      </c>
      <c r="U93" s="38">
        <f>IFERROR(-U19/U12,"")</f>
        <v/>
      </c>
      <c r="V93" s="38">
        <f>IFERROR(-V19/V12,"")</f>
        <v/>
      </c>
      <c r="W93" s="38">
        <f>IFERROR(-W19/W12,"")</f>
        <v/>
      </c>
      <c r="X93" s="38">
        <f>IFERROR(-X19/X12,"")</f>
        <v/>
      </c>
      <c r="Y93" s="38">
        <f>IFERROR(-Y19/Y12,"")</f>
        <v/>
      </c>
      <c r="Z93" s="38">
        <f>IFERROR(-Z19/Z12,"")</f>
        <v/>
      </c>
      <c r="AA93" s="38">
        <f>IFERROR(-AA19/AA12,"")</f>
        <v/>
      </c>
      <c r="AB93" s="38">
        <f>IFERROR(-AB19/AB12,"")</f>
        <v/>
      </c>
      <c r="AC93" s="39" t="n">
        <v>0.215</v>
      </c>
      <c r="AD93" s="39" t="n">
        <v>0.218</v>
      </c>
      <c r="AE93" s="39" t="n">
        <v>0.22</v>
      </c>
      <c r="AF93" s="39" t="n">
        <v>0.222</v>
      </c>
      <c r="AG93" s="39" t="n">
        <v>0.224</v>
      </c>
      <c r="AH93" s="39" t="n">
        <v>0.226</v>
      </c>
      <c r="AJ93" s="38">
        <f>IFERROR(-AJ19/AJ12,"")</f>
        <v/>
      </c>
      <c r="AK93" s="38">
        <f>IFERROR(-AK19/AK12,"")</f>
        <v/>
      </c>
      <c r="AL93" s="38">
        <f>IFERROR(-AL19/AL12,"")</f>
        <v/>
      </c>
      <c r="AM93" s="38">
        <f>IFERROR(-AM19/AM12,"")</f>
        <v/>
      </c>
      <c r="AN93" s="38">
        <f>IFERROR(-AN19/AN12,"")</f>
        <v/>
      </c>
      <c r="AO93" s="38">
        <f>IFERROR(-AO19/AO12,"")</f>
        <v/>
      </c>
      <c r="AP93" s="38">
        <f>IFERROR(-AP19/AP12,"")</f>
        <v/>
      </c>
      <c r="AQ93" s="39" t="n">
        <v>0.23</v>
      </c>
      <c r="AR93" s="39" t="n">
        <v>0.233</v>
      </c>
      <c r="AS93" s="39" t="n">
        <v>0.235</v>
      </c>
    </row>
    <row r="94">
      <c r="C94" s="8" t="inlineStr">
        <is>
          <t>Cost of Subscriptions % of Total Revenue (driver; software scale -&gt; drifting DOWN)</t>
        </is>
      </c>
      <c r="G94" s="38">
        <f>IFERROR(-G20/G12,"")</f>
        <v/>
      </c>
      <c r="H94" s="38">
        <f>IFERROR(-H20/H12,"")</f>
        <v/>
      </c>
      <c r="I94" s="38">
        <f>IFERROR(-I20/I12,"")</f>
        <v/>
      </c>
      <c r="J94" s="38">
        <f>IFERROR(-J20/J12,"")</f>
        <v/>
      </c>
      <c r="K94" s="38">
        <f>IFERROR(-K20/K12,"")</f>
        <v/>
      </c>
      <c r="L94" s="38">
        <f>IFERROR(-L20/L12,"")</f>
        <v/>
      </c>
      <c r="M94" s="38">
        <f>IFERROR(-M20/M12,"")</f>
        <v/>
      </c>
      <c r="N94" s="38">
        <f>IFERROR(-N20/N12,"")</f>
        <v/>
      </c>
      <c r="O94" s="38">
        <f>IFERROR(-O20/O12,"")</f>
        <v/>
      </c>
      <c r="P94" s="38">
        <f>IFERROR(-P20/P12,"")</f>
        <v/>
      </c>
      <c r="Q94" s="38">
        <f>IFERROR(-Q20/Q12,"")</f>
        <v/>
      </c>
      <c r="R94" s="38">
        <f>IFERROR(-R20/R12,"")</f>
        <v/>
      </c>
      <c r="S94" s="38">
        <f>IFERROR(-S20/S12,"")</f>
        <v/>
      </c>
      <c r="T94" s="38">
        <f>IFERROR(-T20/T12,"")</f>
        <v/>
      </c>
      <c r="U94" s="38">
        <f>IFERROR(-U20/U12,"")</f>
        <v/>
      </c>
      <c r="V94" s="38">
        <f>IFERROR(-V20/V12,"")</f>
        <v/>
      </c>
      <c r="W94" s="38">
        <f>IFERROR(-W20/W12,"")</f>
        <v/>
      </c>
      <c r="X94" s="38">
        <f>IFERROR(-X20/X12,"")</f>
        <v/>
      </c>
      <c r="Y94" s="38">
        <f>IFERROR(-Y20/Y12,"")</f>
        <v/>
      </c>
      <c r="Z94" s="38">
        <f>IFERROR(-Z20/Z12,"")</f>
        <v/>
      </c>
      <c r="AA94" s="38">
        <f>IFERROR(-AA20/AA12,"")</f>
        <v/>
      </c>
      <c r="AB94" s="38">
        <f>IFERROR(-AB20/AB12,"")</f>
        <v/>
      </c>
      <c r="AC94" s="39" t="n">
        <v>0.028</v>
      </c>
      <c r="AD94" s="39" t="n">
        <v>0.028</v>
      </c>
      <c r="AE94" s="39" t="n">
        <v>0.027</v>
      </c>
      <c r="AF94" s="39" t="n">
        <v>0.027</v>
      </c>
      <c r="AG94" s="39" t="n">
        <v>0.026</v>
      </c>
      <c r="AH94" s="39" t="n">
        <v>0.026</v>
      </c>
      <c r="AJ94" s="38">
        <f>IFERROR(-AJ20/AJ12,"")</f>
        <v/>
      </c>
      <c r="AK94" s="38">
        <f>IFERROR(-AK20/AK12,"")</f>
        <v/>
      </c>
      <c r="AL94" s="38">
        <f>IFERROR(-AL20/AL12,"")</f>
        <v/>
      </c>
      <c r="AM94" s="38">
        <f>IFERROR(-AM20/AM12,"")</f>
        <v/>
      </c>
      <c r="AN94" s="38">
        <f>IFERROR(-AN20/AN12,"")</f>
        <v/>
      </c>
      <c r="AO94" s="38">
        <f>IFERROR(-AO20/AO12,"")</f>
        <v/>
      </c>
      <c r="AP94" s="38">
        <f>IFERROR(-AP20/AP12,"")</f>
        <v/>
      </c>
      <c r="AQ94" s="39" t="n">
        <v>0.025</v>
      </c>
      <c r="AR94" s="39" t="n">
        <v>0.024</v>
      </c>
      <c r="AS94" s="39" t="n">
        <v>0.023</v>
      </c>
    </row>
    <row r="95">
      <c r="C95" s="8" t="inlineStr">
        <is>
          <t>AOA in COGS ($M, positive; VMware intangibles run-off)</t>
        </is>
      </c>
      <c r="G95" s="27">
        <f>-G21</f>
        <v/>
      </c>
      <c r="H95" s="27">
        <f>-H21</f>
        <v/>
      </c>
      <c r="I95" s="27">
        <f>-I21</f>
        <v/>
      </c>
      <c r="J95" s="27">
        <f>-J21</f>
        <v/>
      </c>
      <c r="K95" s="27">
        <f>-K21</f>
        <v/>
      </c>
      <c r="L95" s="27">
        <f>-L21</f>
        <v/>
      </c>
      <c r="M95" s="27">
        <f>-M21</f>
        <v/>
      </c>
      <c r="N95" s="27">
        <f>-N21</f>
        <v/>
      </c>
      <c r="O95" s="27">
        <f>-O21</f>
        <v/>
      </c>
      <c r="P95" s="27">
        <f>-P21</f>
        <v/>
      </c>
      <c r="Q95" s="27">
        <f>-Q21</f>
        <v/>
      </c>
      <c r="R95" s="27">
        <f>-R21</f>
        <v/>
      </c>
      <c r="S95" s="27">
        <f>-S21</f>
        <v/>
      </c>
      <c r="T95" s="27">
        <f>-T21</f>
        <v/>
      </c>
      <c r="U95" s="27">
        <f>-U21</f>
        <v/>
      </c>
      <c r="V95" s="27">
        <f>-V21</f>
        <v/>
      </c>
      <c r="W95" s="27">
        <f>-W21</f>
        <v/>
      </c>
      <c r="X95" s="27">
        <f>-X21</f>
        <v/>
      </c>
      <c r="Y95" s="27">
        <f>-Y21</f>
        <v/>
      </c>
      <c r="Z95" s="27">
        <f>-Z21</f>
        <v/>
      </c>
      <c r="AA95" s="27">
        <f>-AA21</f>
        <v/>
      </c>
      <c r="AB95" s="27">
        <f>-AB21</f>
        <v/>
      </c>
      <c r="AC95" s="27">
        <f>AB95*(1+AC96)</f>
        <v/>
      </c>
      <c r="AD95" s="27">
        <f>AC95*(1+AD96)</f>
        <v/>
      </c>
      <c r="AE95" s="27">
        <f>AD95*(1+AE96)</f>
        <v/>
      </c>
      <c r="AF95" s="27">
        <f>AE95*(1+AF96)</f>
        <v/>
      </c>
      <c r="AG95" s="27">
        <f>AF95*(1+AG96)</f>
        <v/>
      </c>
      <c r="AH95" s="27">
        <f>AG95*(1+AH96)</f>
        <v/>
      </c>
      <c r="AJ95" s="27">
        <f>-AJ21</f>
        <v/>
      </c>
      <c r="AK95" s="27">
        <f>-AK21</f>
        <v/>
      </c>
      <c r="AL95" s="27">
        <f>-AL21</f>
        <v/>
      </c>
      <c r="AM95" s="27">
        <f>-AM21</f>
        <v/>
      </c>
      <c r="AN95" s="27">
        <f>-AN21</f>
        <v/>
      </c>
      <c r="AO95" s="27">
        <f>AA95+AB95+AC95+AD95</f>
        <v/>
      </c>
      <c r="AP95" s="27">
        <f>AE95+AF95+AG95+AH95</f>
        <v/>
      </c>
      <c r="AQ95" s="27">
        <f>AP95*(1+AQ96)</f>
        <v/>
      </c>
      <c r="AR95" s="27">
        <f>AQ95*(1+AR96)</f>
        <v/>
      </c>
      <c r="AS95" s="27">
        <f>AR95*(1+AS96)</f>
        <v/>
      </c>
    </row>
    <row r="96">
      <c r="D96" s="3" t="inlineStr">
        <is>
          <t>QoQ run-off rate % (driver) — amortization schedule declines ~1.5%/q, ~10-15%/yr out-years</t>
        </is>
      </c>
      <c r="H96" s="38">
        <f>IFERROR(H95/G95-1,"")</f>
        <v/>
      </c>
      <c r="I96" s="38">
        <f>IFERROR(I95/H95-1,"")</f>
        <v/>
      </c>
      <c r="J96" s="38">
        <f>IFERROR(J95/I95-1,"")</f>
        <v/>
      </c>
      <c r="K96" s="38">
        <f>IFERROR(K95/J95-1,"")</f>
        <v/>
      </c>
      <c r="L96" s="38">
        <f>IFERROR(L95/K95-1,"")</f>
        <v/>
      </c>
      <c r="M96" s="38">
        <f>IFERROR(M95/L95-1,"")</f>
        <v/>
      </c>
      <c r="N96" s="38">
        <f>IFERROR(N95/M95-1,"")</f>
        <v/>
      </c>
      <c r="O96" s="38">
        <f>IFERROR(O95/N95-1,"")</f>
        <v/>
      </c>
      <c r="P96" s="38">
        <f>IFERROR(P95/O95-1,"")</f>
        <v/>
      </c>
      <c r="Q96" s="38">
        <f>IFERROR(Q95/P95-1,"")</f>
        <v/>
      </c>
      <c r="R96" s="38">
        <f>IFERROR(R95/Q95-1,"")</f>
        <v/>
      </c>
      <c r="S96" s="38">
        <f>IFERROR(S95/R95-1,"")</f>
        <v/>
      </c>
      <c r="T96" s="38">
        <f>IFERROR(T95/S95-1,"")</f>
        <v/>
      </c>
      <c r="U96" s="38">
        <f>IFERROR(U95/T95-1,"")</f>
        <v/>
      </c>
      <c r="V96" s="38">
        <f>IFERROR(V95/U95-1,"")</f>
        <v/>
      </c>
      <c r="W96" s="38">
        <f>IFERROR(W95/V95-1,"")</f>
        <v/>
      </c>
      <c r="X96" s="38">
        <f>IFERROR(X95/W95-1,"")</f>
        <v/>
      </c>
      <c r="Y96" s="38">
        <f>IFERROR(Y95/X95-1,"")</f>
        <v/>
      </c>
      <c r="Z96" s="38">
        <f>IFERROR(Z95/Y95-1,"")</f>
        <v/>
      </c>
      <c r="AA96" s="38">
        <f>IFERROR(AA95/Z95-1,"")</f>
        <v/>
      </c>
      <c r="AB96" s="38">
        <f>IFERROR(AB95/AA95-1,"")</f>
        <v/>
      </c>
      <c r="AC96" s="39" t="n">
        <v>-0.015</v>
      </c>
      <c r="AD96" s="39" t="n">
        <v>-0.015</v>
      </c>
      <c r="AE96" s="39" t="n">
        <v>-0.015</v>
      </c>
      <c r="AF96" s="39" t="n">
        <v>-0.015</v>
      </c>
      <c r="AG96" s="39" t="n">
        <v>-0.015</v>
      </c>
      <c r="AH96" s="39" t="n">
        <v>-0.015</v>
      </c>
      <c r="AK96" s="38">
        <f>IFERROR(AK95/AJ95-1,"")</f>
        <v/>
      </c>
      <c r="AL96" s="38">
        <f>IFERROR(AL95/AK95-1,"")</f>
        <v/>
      </c>
      <c r="AM96" s="38">
        <f>IFERROR(AM95/AL95-1,"")</f>
        <v/>
      </c>
      <c r="AN96" s="38">
        <f>IFERROR(AN95/AM95-1,"")</f>
        <v/>
      </c>
      <c r="AO96" s="38">
        <f>IFERROR(AO95/AN95-1,"")</f>
        <v/>
      </c>
      <c r="AP96" s="38">
        <f>IFERROR(AP95/AO95-1,"")</f>
        <v/>
      </c>
      <c r="AQ96" s="39" t="n">
        <v>-0.1</v>
      </c>
      <c r="AR96" s="39" t="n">
        <v>-0.12</v>
      </c>
      <c r="AS96" s="39" t="n">
        <v>-0.15</v>
      </c>
    </row>
    <row r="97">
      <c r="C97" s="8" t="inlineStr">
        <is>
          <t>AOA in OpEx ($M, positive)</t>
        </is>
      </c>
      <c r="G97" s="27">
        <f>-G30</f>
        <v/>
      </c>
      <c r="H97" s="27">
        <f>-H30</f>
        <v/>
      </c>
      <c r="I97" s="27">
        <f>-I30</f>
        <v/>
      </c>
      <c r="J97" s="27">
        <f>-J30</f>
        <v/>
      </c>
      <c r="K97" s="27">
        <f>-K30</f>
        <v/>
      </c>
      <c r="L97" s="27">
        <f>-L30</f>
        <v/>
      </c>
      <c r="M97" s="27">
        <f>-M30</f>
        <v/>
      </c>
      <c r="N97" s="27">
        <f>-N30</f>
        <v/>
      </c>
      <c r="O97" s="27">
        <f>-O30</f>
        <v/>
      </c>
      <c r="P97" s="27">
        <f>-P30</f>
        <v/>
      </c>
      <c r="Q97" s="27">
        <f>-Q30</f>
        <v/>
      </c>
      <c r="R97" s="27">
        <f>-R30</f>
        <v/>
      </c>
      <c r="S97" s="27">
        <f>-S30</f>
        <v/>
      </c>
      <c r="T97" s="27">
        <f>-T30</f>
        <v/>
      </c>
      <c r="U97" s="27">
        <f>-U30</f>
        <v/>
      </c>
      <c r="V97" s="27">
        <f>-V30</f>
        <v/>
      </c>
      <c r="W97" s="27">
        <f>-W30</f>
        <v/>
      </c>
      <c r="X97" s="27">
        <f>-X30</f>
        <v/>
      </c>
      <c r="Y97" s="27">
        <f>-Y30</f>
        <v/>
      </c>
      <c r="Z97" s="27">
        <f>-Z30</f>
        <v/>
      </c>
      <c r="AA97" s="27">
        <f>-AA30</f>
        <v/>
      </c>
      <c r="AB97" s="27">
        <f>-AB30</f>
        <v/>
      </c>
      <c r="AC97" s="27">
        <f>AB97*(1+AC98)</f>
        <v/>
      </c>
      <c r="AD97" s="27">
        <f>AC97*(1+AD98)</f>
        <v/>
      </c>
      <c r="AE97" s="27">
        <f>AD97*(1+AE98)</f>
        <v/>
      </c>
      <c r="AF97" s="27">
        <f>AE97*(1+AF98)</f>
        <v/>
      </c>
      <c r="AG97" s="27">
        <f>AF97*(1+AG98)</f>
        <v/>
      </c>
      <c r="AH97" s="27">
        <f>AG97*(1+AH98)</f>
        <v/>
      </c>
      <c r="AJ97" s="27">
        <f>-AJ30</f>
        <v/>
      </c>
      <c r="AK97" s="27">
        <f>-AK30</f>
        <v/>
      </c>
      <c r="AL97" s="27">
        <f>-AL30</f>
        <v/>
      </c>
      <c r="AM97" s="27">
        <f>-AM30</f>
        <v/>
      </c>
      <c r="AN97" s="27">
        <f>-AN30</f>
        <v/>
      </c>
      <c r="AO97" s="27">
        <f>AA97+AB97+AC97+AD97</f>
        <v/>
      </c>
      <c r="AP97" s="27">
        <f>AE97+AF97+AG97+AH97</f>
        <v/>
      </c>
      <c r="AQ97" s="27">
        <f>AP97*(1+AQ98)</f>
        <v/>
      </c>
      <c r="AR97" s="27">
        <f>AQ97*(1+AR98)</f>
        <v/>
      </c>
      <c r="AS97" s="27">
        <f>AR97*(1+AS98)</f>
        <v/>
      </c>
    </row>
    <row r="98">
      <c r="D98" s="3" t="inlineStr">
        <is>
          <t>QoQ run-off rate % (driver) — flat-ish ~$506M/q leg, slower runoff</t>
        </is>
      </c>
      <c r="H98" s="38">
        <f>IFERROR(H97/G97-1,"")</f>
        <v/>
      </c>
      <c r="I98" s="38">
        <f>IFERROR(I97/H97-1,"")</f>
        <v/>
      </c>
      <c r="J98" s="38">
        <f>IFERROR(J97/I97-1,"")</f>
        <v/>
      </c>
      <c r="K98" s="38">
        <f>IFERROR(K97/J97-1,"")</f>
        <v/>
      </c>
      <c r="L98" s="38">
        <f>IFERROR(L97/K97-1,"")</f>
        <v/>
      </c>
      <c r="M98" s="38">
        <f>IFERROR(M97/L97-1,"")</f>
        <v/>
      </c>
      <c r="N98" s="38">
        <f>IFERROR(N97/M97-1,"")</f>
        <v/>
      </c>
      <c r="O98" s="38">
        <f>IFERROR(O97/N97-1,"")</f>
        <v/>
      </c>
      <c r="P98" s="38">
        <f>IFERROR(P97/O97-1,"")</f>
        <v/>
      </c>
      <c r="Q98" s="38">
        <f>IFERROR(Q97/P97-1,"")</f>
        <v/>
      </c>
      <c r="R98" s="38">
        <f>IFERROR(R97/Q97-1,"")</f>
        <v/>
      </c>
      <c r="S98" s="38">
        <f>IFERROR(S97/R97-1,"")</f>
        <v/>
      </c>
      <c r="T98" s="38">
        <f>IFERROR(T97/S97-1,"")</f>
        <v/>
      </c>
      <c r="U98" s="38">
        <f>IFERROR(U97/T97-1,"")</f>
        <v/>
      </c>
      <c r="V98" s="38">
        <f>IFERROR(V97/U97-1,"")</f>
        <v/>
      </c>
      <c r="W98" s="38">
        <f>IFERROR(W97/V97-1,"")</f>
        <v/>
      </c>
      <c r="X98" s="38">
        <f>IFERROR(X97/W97-1,"")</f>
        <v/>
      </c>
      <c r="Y98" s="38">
        <f>IFERROR(Y97/X97-1,"")</f>
        <v/>
      </c>
      <c r="Z98" s="38">
        <f>IFERROR(Z97/Y97-1,"")</f>
        <v/>
      </c>
      <c r="AA98" s="38">
        <f>IFERROR(AA97/Z97-1,"")</f>
        <v/>
      </c>
      <c r="AB98" s="38">
        <f>IFERROR(AB97/AA97-1,"")</f>
        <v/>
      </c>
      <c r="AC98" s="39" t="n">
        <v>-0.005</v>
      </c>
      <c r="AD98" s="39" t="n">
        <v>-0.005</v>
      </c>
      <c r="AE98" s="39" t="n">
        <v>-0.005</v>
      </c>
      <c r="AF98" s="39" t="n">
        <v>-0.005</v>
      </c>
      <c r="AG98" s="39" t="n">
        <v>-0.005</v>
      </c>
      <c r="AH98" s="39" t="n">
        <v>-0.005</v>
      </c>
      <c r="AK98" s="38">
        <f>IFERROR(AK97/AJ97-1,"")</f>
        <v/>
      </c>
      <c r="AL98" s="38">
        <f>IFERROR(AL97/AK97-1,"")</f>
        <v/>
      </c>
      <c r="AM98" s="38">
        <f>IFERROR(AM97/AL97-1,"")</f>
        <v/>
      </c>
      <c r="AN98" s="38">
        <f>IFERROR(AN97/AM97-1,"")</f>
        <v/>
      </c>
      <c r="AO98" s="38">
        <f>IFERROR(AO97/AN97-1,"")</f>
        <v/>
      </c>
      <c r="AP98" s="38">
        <f>IFERROR(AP97/AO97-1,"")</f>
        <v/>
      </c>
      <c r="AQ98" s="39" t="n">
        <v>-0.05</v>
      </c>
      <c r="AR98" s="39" t="n">
        <v>-0.08</v>
      </c>
      <c r="AS98" s="39" t="n">
        <v>-0.1</v>
      </c>
    </row>
    <row r="99">
      <c r="C99" s="6" t="inlineStr">
        <is>
          <t>AI Semiconductor Revenue ($M) — INFO memo (CEO-quote KPI; printed Q1'26 $8.4B / Q2'26 $10.8B; Q3'26E $16.0B guided; FY24 $12.2B)</t>
        </is>
      </c>
      <c r="AA99" s="35" t="n">
        <v>8400</v>
      </c>
      <c r="AB99" s="35" t="n">
        <v>10800</v>
      </c>
      <c r="AC99" s="27">
        <f>AB99*(1+AC100)</f>
        <v/>
      </c>
      <c r="AD99" s="27">
        <f>AC99*(1+AD100)</f>
        <v/>
      </c>
      <c r="AE99" s="27">
        <f>AD99*(1+AE100)</f>
        <v/>
      </c>
      <c r="AF99" s="27">
        <f>AE99*(1+AF100)</f>
        <v/>
      </c>
      <c r="AG99" s="27">
        <f>AF99*(1+AG100)</f>
        <v/>
      </c>
      <c r="AH99" s="27">
        <f>AG99*(1+AH100)</f>
        <v/>
      </c>
      <c r="AM99" s="35" t="n">
        <v>12200</v>
      </c>
      <c r="AO99" s="27">
        <f>AA99+AB99+AC99+AD99</f>
        <v/>
      </c>
      <c r="AP99" s="27">
        <f>AE99+AF99+AG99+AH99</f>
        <v/>
      </c>
      <c r="AQ99" s="27">
        <f>AP99*(1+AQ100)</f>
        <v/>
      </c>
      <c r="AR99" s="27">
        <f>AQ99*(1+AR100)</f>
        <v/>
      </c>
      <c r="AS99" s="27">
        <f>AR99*(1+AS100)</f>
        <v/>
      </c>
    </row>
    <row r="100">
      <c r="D100" s="3" t="inlineStr">
        <is>
          <t>AI QoQ growth % (INFO driver; Q3'26E +48.1% == the $16.0B guide; FY27E lands ~$103B vs the '&gt;$100B' floor)</t>
        </is>
      </c>
      <c r="AC100" s="39" t="n">
        <v>0.481</v>
      </c>
      <c r="AD100" s="39" t="n">
        <v>0.25</v>
      </c>
      <c r="AE100" s="39" t="n">
        <v>0.12</v>
      </c>
      <c r="AF100" s="39" t="n">
        <v>0.1</v>
      </c>
      <c r="AG100" s="39" t="n">
        <v>0.09</v>
      </c>
      <c r="AH100" s="39" t="n">
        <v>0.08</v>
      </c>
      <c r="AQ100" s="39" t="n">
        <v>0.4</v>
      </c>
      <c r="AR100" s="39" t="n">
        <v>0.22</v>
      </c>
      <c r="AS100" s="39" t="n">
        <v>0.14</v>
      </c>
    </row>
    <row r="101">
      <c r="C101" s="8" t="inlineStr">
        <is>
          <t>Non-AI Semiconductor Revenue ($M) — INFO memo (= Semis - AI; U-shaped recovery)</t>
        </is>
      </c>
      <c r="AA101" s="27">
        <f>AA87-AA99</f>
        <v/>
      </c>
      <c r="AB101" s="27">
        <f>AB87-AB99</f>
        <v/>
      </c>
      <c r="AC101" s="27">
        <f>AC87-AC99</f>
        <v/>
      </c>
      <c r="AD101" s="27">
        <f>AD87-AD99</f>
        <v/>
      </c>
      <c r="AE101" s="27">
        <f>AE87-AE99</f>
        <v/>
      </c>
      <c r="AF101" s="27">
        <f>AF87-AF99</f>
        <v/>
      </c>
      <c r="AG101" s="27">
        <f>AG87-AG99</f>
        <v/>
      </c>
      <c r="AH101" s="27">
        <f>AH87-AH99</f>
        <v/>
      </c>
      <c r="AO101" s="27">
        <f>AO87-AO99</f>
        <v/>
      </c>
      <c r="AP101" s="27">
        <f>AP87-AP99</f>
        <v/>
      </c>
      <c r="AQ101" s="27">
        <f>AQ87-AQ99</f>
        <v/>
      </c>
      <c r="AR101" s="27">
        <f>AR87-AR99</f>
        <v/>
      </c>
      <c r="AS101" s="27">
        <f>AS87-AS99</f>
        <v/>
      </c>
    </row>
    <row r="102"/>
    <row r="103"/>
    <row r="104">
      <c r="B104" s="16" t="inlineStr">
        <is>
          <t>Balance Sheet</t>
        </is>
      </c>
      <c r="C104" s="16" t="n"/>
      <c r="D104" s="16" t="n"/>
      <c r="E104" s="16" t="n"/>
      <c r="F104" s="16" t="n"/>
      <c r="G104" s="16" t="n"/>
      <c r="H104" s="16" t="n"/>
      <c r="I104" s="16" t="n"/>
      <c r="J104" s="16" t="n"/>
      <c r="K104" s="16" t="n"/>
      <c r="L104" s="16" t="n"/>
      <c r="M104" s="16" t="n"/>
      <c r="N104" s="16" t="n"/>
      <c r="O104" s="16" t="n"/>
      <c r="P104" s="16" t="n"/>
      <c r="Q104" s="16" t="n"/>
      <c r="R104" s="16" t="n"/>
      <c r="S104" s="16" t="n"/>
      <c r="T104" s="16" t="n"/>
      <c r="U104" s="16" t="n"/>
      <c r="V104" s="16" t="n"/>
      <c r="W104" s="16" t="n"/>
      <c r="X104" s="16" t="n"/>
      <c r="Y104" s="16" t="n"/>
      <c r="Z104" s="16" t="n"/>
      <c r="AA104" s="16" t="n"/>
      <c r="AB104" s="16" t="n"/>
      <c r="AC104" s="16" t="n"/>
      <c r="AD104" s="16" t="n"/>
      <c r="AE104" s="16" t="n"/>
      <c r="AF104" s="16" t="n"/>
      <c r="AG104" s="16" t="n"/>
      <c r="AH104" s="16" t="n"/>
      <c r="AJ104" s="16" t="n"/>
      <c r="AK104" s="16" t="n"/>
      <c r="AL104" s="16" t="n"/>
      <c r="AM104" s="16" t="n"/>
      <c r="AN104" s="16" t="n"/>
      <c r="AO104" s="16" t="n"/>
      <c r="AP104" s="16" t="n"/>
      <c r="AQ104" s="16" t="n"/>
      <c r="AR104" s="16" t="n"/>
      <c r="AS104" s="16" t="n"/>
    </row>
    <row r="105"/>
    <row r="106">
      <c r="C106" s="8" t="inlineStr">
        <is>
          <t>Cash and Cash Equivalents</t>
        </is>
      </c>
      <c r="G106" s="26" t="n">
        <v>9552</v>
      </c>
      <c r="H106" s="26" t="n">
        <v>9518</v>
      </c>
      <c r="I106" s="26" t="n">
        <v>11105</v>
      </c>
      <c r="J106" s="26" t="n">
        <v>12163</v>
      </c>
      <c r="K106" s="26" t="n">
        <v>10219</v>
      </c>
      <c r="L106" s="26" t="n">
        <v>9005</v>
      </c>
      <c r="M106" s="26" t="n">
        <v>9977</v>
      </c>
      <c r="N106" s="26" t="n">
        <v>12416</v>
      </c>
      <c r="O106" s="26" t="n">
        <v>12647</v>
      </c>
      <c r="P106" s="26" t="n">
        <v>11553</v>
      </c>
      <c r="Q106" s="26" t="n">
        <v>12055</v>
      </c>
      <c r="R106" s="26" t="n">
        <v>14189</v>
      </c>
      <c r="S106" s="26" t="n">
        <v>11864</v>
      </c>
      <c r="T106" s="26" t="n">
        <v>9809</v>
      </c>
      <c r="U106" s="26" t="n">
        <v>9952</v>
      </c>
      <c r="V106" s="26" t="n">
        <v>9348</v>
      </c>
      <c r="W106" s="26" t="n">
        <v>9307</v>
      </c>
      <c r="X106" s="26" t="n">
        <v>9472</v>
      </c>
      <c r="Y106" s="26" t="n">
        <v>10718</v>
      </c>
      <c r="Z106" s="26" t="n">
        <v>16178</v>
      </c>
      <c r="AA106" s="26" t="n">
        <v>14174</v>
      </c>
      <c r="AB106" s="26" t="n">
        <v>19628</v>
      </c>
      <c r="AC106" s="27">
        <f>AC224</f>
        <v/>
      </c>
      <c r="AD106" s="27">
        <f>AD224</f>
        <v/>
      </c>
      <c r="AE106" s="27">
        <f>AE224</f>
        <v/>
      </c>
      <c r="AF106" s="27">
        <f>AF224</f>
        <v/>
      </c>
      <c r="AG106" s="27">
        <f>AG224</f>
        <v/>
      </c>
      <c r="AH106" s="27">
        <f>AH224</f>
        <v/>
      </c>
      <c r="AJ106" s="26" t="n">
        <v>12163</v>
      </c>
      <c r="AK106" s="26" t="n">
        <v>12416</v>
      </c>
      <c r="AL106" s="26" t="n">
        <v>14189</v>
      </c>
      <c r="AM106" s="26" t="n">
        <v>9348</v>
      </c>
      <c r="AN106" s="26" t="n">
        <v>16178</v>
      </c>
      <c r="AO106" s="27">
        <f>AD106</f>
        <v/>
      </c>
      <c r="AP106" s="27">
        <f>AH106</f>
        <v/>
      </c>
      <c r="AQ106" s="27">
        <f>AQ224</f>
        <v/>
      </c>
      <c r="AR106" s="27">
        <f>AR224</f>
        <v/>
      </c>
      <c r="AS106" s="27">
        <f>AS224</f>
        <v/>
      </c>
    </row>
    <row r="107">
      <c r="C107" s="8" t="inlineStr">
        <is>
          <t>Trade Accounts Receivable, Net</t>
        </is>
      </c>
      <c r="G107" s="28" t="n">
        <v>2524</v>
      </c>
      <c r="H107" s="28" t="n">
        <v>2425</v>
      </c>
      <c r="I107" s="28" t="n">
        <v>2234</v>
      </c>
      <c r="J107" s="28" t="n">
        <v>2071</v>
      </c>
      <c r="K107" s="28" t="n">
        <v>2539</v>
      </c>
      <c r="L107" s="28" t="n">
        <v>3083</v>
      </c>
      <c r="M107" s="28" t="n">
        <v>2708</v>
      </c>
      <c r="N107" s="28" t="n">
        <v>2958</v>
      </c>
      <c r="O107" s="28" t="n">
        <v>3234</v>
      </c>
      <c r="P107" s="28" t="n">
        <v>3031</v>
      </c>
      <c r="Q107" s="28" t="n">
        <v>2914</v>
      </c>
      <c r="R107" s="28" t="n">
        <v>3154</v>
      </c>
      <c r="S107" s="28" t="n">
        <v>4969</v>
      </c>
      <c r="T107" s="28" t="n">
        <v>5500</v>
      </c>
      <c r="U107" s="28" t="n">
        <v>4665</v>
      </c>
      <c r="V107" s="28" t="n">
        <v>4416</v>
      </c>
      <c r="W107" s="28" t="n">
        <v>4955</v>
      </c>
      <c r="X107" s="28" t="n">
        <v>5563</v>
      </c>
      <c r="Y107" s="28" t="n">
        <v>6494</v>
      </c>
      <c r="Z107" s="28" t="n">
        <v>7145</v>
      </c>
      <c r="AA107" s="28" t="n">
        <v>8460</v>
      </c>
      <c r="AB107" s="28" t="n">
        <v>10830</v>
      </c>
      <c r="AC107" s="29">
        <f>AC12*AC165</f>
        <v/>
      </c>
      <c r="AD107" s="29">
        <f>AD12*AD165</f>
        <v/>
      </c>
      <c r="AE107" s="29">
        <f>AE12*AE165</f>
        <v/>
      </c>
      <c r="AF107" s="29">
        <f>AF12*AF165</f>
        <v/>
      </c>
      <c r="AG107" s="29">
        <f>AG12*AG165</f>
        <v/>
      </c>
      <c r="AH107" s="29">
        <f>AH12*AH165</f>
        <v/>
      </c>
      <c r="AJ107" s="28" t="n">
        <v>2071</v>
      </c>
      <c r="AK107" s="28" t="n">
        <v>2958</v>
      </c>
      <c r="AL107" s="28" t="n">
        <v>3154</v>
      </c>
      <c r="AM107" s="28" t="n">
        <v>4416</v>
      </c>
      <c r="AN107" s="28" t="n">
        <v>7145</v>
      </c>
      <c r="AO107" s="29">
        <f>AD107</f>
        <v/>
      </c>
      <c r="AP107" s="29">
        <f>AH107</f>
        <v/>
      </c>
      <c r="AQ107" s="29">
        <f>(AQ12/4)*AQ165</f>
        <v/>
      </c>
      <c r="AR107" s="29">
        <f>(AR12/4)*AR165</f>
        <v/>
      </c>
      <c r="AS107" s="29">
        <f>(AS12/4)*AS165</f>
        <v/>
      </c>
    </row>
    <row r="108">
      <c r="C108" s="8" t="inlineStr">
        <is>
          <t>Inventory</t>
        </is>
      </c>
      <c r="G108" s="28" t="n">
        <v>952</v>
      </c>
      <c r="H108" s="28" t="n">
        <v>1004</v>
      </c>
      <c r="I108" s="28" t="n">
        <v>1160</v>
      </c>
      <c r="J108" s="28" t="n">
        <v>1297</v>
      </c>
      <c r="K108" s="28" t="n">
        <v>1520</v>
      </c>
      <c r="L108" s="28" t="n">
        <v>1668</v>
      </c>
      <c r="M108" s="28" t="n">
        <v>1838</v>
      </c>
      <c r="N108" s="28" t="n">
        <v>1925</v>
      </c>
      <c r="O108" s="28" t="n">
        <v>1899</v>
      </c>
      <c r="P108" s="28" t="n">
        <v>1886</v>
      </c>
      <c r="Q108" s="28" t="n">
        <v>1842</v>
      </c>
      <c r="R108" s="28" t="n">
        <v>1898</v>
      </c>
      <c r="S108" s="28" t="n">
        <v>1920</v>
      </c>
      <c r="T108" s="28" t="n">
        <v>1842</v>
      </c>
      <c r="U108" s="28" t="n">
        <v>1894</v>
      </c>
      <c r="V108" s="28" t="n">
        <v>1760</v>
      </c>
      <c r="W108" s="28" t="n">
        <v>1908</v>
      </c>
      <c r="X108" s="28" t="n">
        <v>2017</v>
      </c>
      <c r="Y108" s="28" t="n">
        <v>2180</v>
      </c>
      <c r="Z108" s="28" t="n">
        <v>2270</v>
      </c>
      <c r="AA108" s="28" t="n">
        <v>2962</v>
      </c>
      <c r="AB108" s="28" t="n">
        <v>4328</v>
      </c>
      <c r="AC108" s="29">
        <f>(-AC23)*AC166</f>
        <v/>
      </c>
      <c r="AD108" s="29">
        <f>(-AD23)*AD166</f>
        <v/>
      </c>
      <c r="AE108" s="29">
        <f>(-AE23)*AE166</f>
        <v/>
      </c>
      <c r="AF108" s="29">
        <f>(-AF23)*AF166</f>
        <v/>
      </c>
      <c r="AG108" s="29">
        <f>(-AG23)*AG166</f>
        <v/>
      </c>
      <c r="AH108" s="29">
        <f>(-AH23)*AH166</f>
        <v/>
      </c>
      <c r="AJ108" s="28" t="n">
        <v>1297</v>
      </c>
      <c r="AK108" s="28" t="n">
        <v>1925</v>
      </c>
      <c r="AL108" s="28" t="n">
        <v>1898</v>
      </c>
      <c r="AM108" s="28" t="n">
        <v>1760</v>
      </c>
      <c r="AN108" s="28" t="n">
        <v>2270</v>
      </c>
      <c r="AO108" s="29">
        <f>AD108</f>
        <v/>
      </c>
      <c r="AP108" s="29">
        <f>AH108</f>
        <v/>
      </c>
      <c r="AQ108" s="29">
        <f>(-AQ23/4)*AQ166</f>
        <v/>
      </c>
      <c r="AR108" s="29">
        <f>(-AR23/4)*AR166</f>
        <v/>
      </c>
      <c r="AS108" s="29">
        <f>(-AS23/4)*AS166</f>
        <v/>
      </c>
    </row>
    <row r="109">
      <c r="C109" s="8" t="inlineStr">
        <is>
          <t>Other Current Assets (incl. FY24 Q1-Q2 held-for-sale)</t>
        </is>
      </c>
      <c r="G109" s="28" t="n">
        <v>1272</v>
      </c>
      <c r="H109" s="28" t="n">
        <v>1298</v>
      </c>
      <c r="I109" s="28" t="n">
        <v>1137</v>
      </c>
      <c r="J109" s="28" t="n">
        <v>1055</v>
      </c>
      <c r="K109" s="28" t="n">
        <v>1063</v>
      </c>
      <c r="L109" s="28" t="n">
        <v>1054</v>
      </c>
      <c r="M109" s="28" t="n">
        <v>1038</v>
      </c>
      <c r="N109" s="28" t="n">
        <v>1205</v>
      </c>
      <c r="O109" s="28" t="n">
        <v>1056</v>
      </c>
      <c r="P109" s="28" t="n">
        <v>1401</v>
      </c>
      <c r="Q109" s="28" t="n">
        <v>1522</v>
      </c>
      <c r="R109" s="28" t="n">
        <v>1606</v>
      </c>
      <c r="S109" s="28" t="n">
        <v>8439</v>
      </c>
      <c r="T109" s="28" t="n">
        <v>8151</v>
      </c>
      <c r="U109" s="28" t="n">
        <v>3436</v>
      </c>
      <c r="V109" s="28" t="n">
        <v>4071</v>
      </c>
      <c r="W109" s="28" t="n">
        <v>4820</v>
      </c>
      <c r="X109" s="28" t="n">
        <v>5129</v>
      </c>
      <c r="Y109" s="28" t="n">
        <v>5606</v>
      </c>
      <c r="Z109" s="28" t="n">
        <v>5980</v>
      </c>
      <c r="AA109" s="28" t="n">
        <v>6466</v>
      </c>
      <c r="AB109" s="28" t="n">
        <v>7427</v>
      </c>
      <c r="AC109" s="29">
        <f>AC12*AC168</f>
        <v/>
      </c>
      <c r="AD109" s="29">
        <f>AD12*AD168</f>
        <v/>
      </c>
      <c r="AE109" s="29">
        <f>AE12*AE168</f>
        <v/>
      </c>
      <c r="AF109" s="29">
        <f>AF12*AF168</f>
        <v/>
      </c>
      <c r="AG109" s="29">
        <f>AG12*AG168</f>
        <v/>
      </c>
      <c r="AH109" s="29">
        <f>AH12*AH168</f>
        <v/>
      </c>
      <c r="AJ109" s="28" t="n">
        <v>1055</v>
      </c>
      <c r="AK109" s="28" t="n">
        <v>1205</v>
      </c>
      <c r="AL109" s="28" t="n">
        <v>1606</v>
      </c>
      <c r="AM109" s="28" t="n">
        <v>4071</v>
      </c>
      <c r="AN109" s="28" t="n">
        <v>5980</v>
      </c>
      <c r="AO109" s="29">
        <f>AD109</f>
        <v/>
      </c>
      <c r="AP109" s="29">
        <f>AH109</f>
        <v/>
      </c>
      <c r="AQ109" s="29">
        <f>(AQ12/4)*AQ168</f>
        <v/>
      </c>
      <c r="AR109" s="29">
        <f>(AR12/4)*AR168</f>
        <v/>
      </c>
      <c r="AS109" s="29">
        <f>(AS12/4)*AS168</f>
        <v/>
      </c>
    </row>
    <row r="110">
      <c r="B110" s="6" t="inlineStr">
        <is>
          <t>Total Current Assets</t>
        </is>
      </c>
      <c r="G110" s="30">
        <f>G106+G107+G108+G109</f>
        <v/>
      </c>
      <c r="H110" s="30">
        <f>H106+H107+H108+H109</f>
        <v/>
      </c>
      <c r="I110" s="30">
        <f>I106+I107+I108+I109</f>
        <v/>
      </c>
      <c r="J110" s="30">
        <f>J106+J107+J108+J109</f>
        <v/>
      </c>
      <c r="K110" s="30">
        <f>K106+K107+K108+K109</f>
        <v/>
      </c>
      <c r="L110" s="30">
        <f>L106+L107+L108+L109</f>
        <v/>
      </c>
      <c r="M110" s="30">
        <f>M106+M107+M108+M109</f>
        <v/>
      </c>
      <c r="N110" s="30">
        <f>N106+N107+N108+N109</f>
        <v/>
      </c>
      <c r="O110" s="30">
        <f>O106+O107+O108+O109</f>
        <v/>
      </c>
      <c r="P110" s="30">
        <f>P106+P107+P108+P109</f>
        <v/>
      </c>
      <c r="Q110" s="30">
        <f>Q106+Q107+Q108+Q109</f>
        <v/>
      </c>
      <c r="R110" s="30">
        <f>R106+R107+R108+R109</f>
        <v/>
      </c>
      <c r="S110" s="30">
        <f>S106+S107+S108+S109</f>
        <v/>
      </c>
      <c r="T110" s="30">
        <f>T106+T107+T108+T109</f>
        <v/>
      </c>
      <c r="U110" s="30">
        <f>U106+U107+U108+U109</f>
        <v/>
      </c>
      <c r="V110" s="30">
        <f>V106+V107+V108+V109</f>
        <v/>
      </c>
      <c r="W110" s="30">
        <f>W106+W107+W108+W109</f>
        <v/>
      </c>
      <c r="X110" s="30">
        <f>X106+X107+X108+X109</f>
        <v/>
      </c>
      <c r="Y110" s="30">
        <f>Y106+Y107+Y108+Y109</f>
        <v/>
      </c>
      <c r="Z110" s="30">
        <f>Z106+Z107+Z108+Z109</f>
        <v/>
      </c>
      <c r="AA110" s="30">
        <f>AA106+AA107+AA108+AA109</f>
        <v/>
      </c>
      <c r="AB110" s="30">
        <f>AB106+AB107+AB108+AB109</f>
        <v/>
      </c>
      <c r="AC110" s="30">
        <f>AC106+AC107+AC108+AC109</f>
        <v/>
      </c>
      <c r="AD110" s="30">
        <f>AD106+AD107+AD108+AD109</f>
        <v/>
      </c>
      <c r="AE110" s="30">
        <f>AE106+AE107+AE108+AE109</f>
        <v/>
      </c>
      <c r="AF110" s="30">
        <f>AF106+AF107+AF108+AF109</f>
        <v/>
      </c>
      <c r="AG110" s="30">
        <f>AG106+AG107+AG108+AG109</f>
        <v/>
      </c>
      <c r="AH110" s="30">
        <f>AH106+AH107+AH108+AH109</f>
        <v/>
      </c>
      <c r="AJ110" s="30">
        <f>AJ106+AJ107+AJ108+AJ109</f>
        <v/>
      </c>
      <c r="AK110" s="30">
        <f>AK106+AK107+AK108+AK109</f>
        <v/>
      </c>
      <c r="AL110" s="30">
        <f>AL106+AL107+AL108+AL109</f>
        <v/>
      </c>
      <c r="AM110" s="30">
        <f>AM106+AM107+AM108+AM109</f>
        <v/>
      </c>
      <c r="AN110" s="30">
        <f>AN106+AN107+AN108+AN109</f>
        <v/>
      </c>
      <c r="AO110" s="31">
        <f>AD110</f>
        <v/>
      </c>
      <c r="AP110" s="31">
        <f>AH110</f>
        <v/>
      </c>
      <c r="AQ110" s="30">
        <f>AQ106+AQ107+AQ108+AQ109</f>
        <v/>
      </c>
      <c r="AR110" s="30">
        <f>AR106+AR107+AR108+AR109</f>
        <v/>
      </c>
      <c r="AS110" s="30">
        <f>AS106+AS107+AS108+AS109</f>
        <v/>
      </c>
    </row>
    <row r="111">
      <c r="D111" s="3" t="inlineStr">
        <is>
          <t>Recon: Total CA</t>
        </is>
      </c>
      <c r="G111" s="32">
        <f>IF(_reported!G17="","",G110-_reported!G17)</f>
        <v/>
      </c>
      <c r="H111" s="32">
        <f>IF(_reported!H17="","",H110-_reported!H17)</f>
        <v/>
      </c>
      <c r="I111" s="32">
        <f>IF(_reported!I17="","",I110-_reported!I17)</f>
        <v/>
      </c>
      <c r="J111" s="32">
        <f>IF(_reported!J17="","",J110-_reported!J17)</f>
        <v/>
      </c>
      <c r="K111" s="32">
        <f>IF(_reported!K17="","",K110-_reported!K17)</f>
        <v/>
      </c>
      <c r="L111" s="32">
        <f>IF(_reported!L17="","",L110-_reported!L17)</f>
        <v/>
      </c>
      <c r="M111" s="32">
        <f>IF(_reported!M17="","",M110-_reported!M17)</f>
        <v/>
      </c>
      <c r="N111" s="32">
        <f>IF(_reported!N17="","",N110-_reported!N17)</f>
        <v/>
      </c>
      <c r="O111" s="32">
        <f>IF(_reported!O17="","",O110-_reported!O17)</f>
        <v/>
      </c>
      <c r="P111" s="32">
        <f>IF(_reported!P17="","",P110-_reported!P17)</f>
        <v/>
      </c>
      <c r="Q111" s="32">
        <f>IF(_reported!Q17="","",Q110-_reported!Q17)</f>
        <v/>
      </c>
      <c r="R111" s="32">
        <f>IF(_reported!R17="","",R110-_reported!R17)</f>
        <v/>
      </c>
      <c r="S111" s="32">
        <f>IF(_reported!S17="","",S110-_reported!S17)</f>
        <v/>
      </c>
      <c r="T111" s="32">
        <f>IF(_reported!T17="","",T110-_reported!T17)</f>
        <v/>
      </c>
      <c r="U111" s="32">
        <f>IF(_reported!U17="","",U110-_reported!U17)</f>
        <v/>
      </c>
      <c r="V111" s="32">
        <f>IF(_reported!V17="","",V110-_reported!V17)</f>
        <v/>
      </c>
      <c r="W111" s="32">
        <f>IF(_reported!W17="","",W110-_reported!W17)</f>
        <v/>
      </c>
      <c r="X111" s="32">
        <f>IF(_reported!X17="","",X110-_reported!X17)</f>
        <v/>
      </c>
      <c r="Y111" s="32">
        <f>IF(_reported!Y17="","",Y110-_reported!Y17)</f>
        <v/>
      </c>
      <c r="Z111" s="32">
        <f>IF(_reported!Z17="","",Z110-_reported!Z17)</f>
        <v/>
      </c>
      <c r="AA111" s="32">
        <f>IF(_reported!AA17="","",AA110-_reported!AA17)</f>
        <v/>
      </c>
      <c r="AB111" s="32">
        <f>IF(_reported!AB17="","",AB110-_reported!AB17)</f>
        <v/>
      </c>
      <c r="AJ111" s="32">
        <f>IF(_reported!AJ17="","",AJ110-_reported!AJ17)</f>
        <v/>
      </c>
      <c r="AK111" s="32">
        <f>IF(_reported!AK17="","",AK110-_reported!AK17)</f>
        <v/>
      </c>
      <c r="AL111" s="32">
        <f>IF(_reported!AL17="","",AL110-_reported!AL17)</f>
        <v/>
      </c>
      <c r="AM111" s="32">
        <f>IF(_reported!AM17="","",AM110-_reported!AM17)</f>
        <v/>
      </c>
      <c r="AN111" s="32">
        <f>IF(_reported!AN17="","",AN110-_reported!AN17)</f>
        <v/>
      </c>
    </row>
    <row r="112"/>
    <row r="113">
      <c r="C113" s="8" t="inlineStr">
        <is>
          <t>Property, Plant &amp; Equipment, Net</t>
        </is>
      </c>
      <c r="G113" s="26" t="n">
        <v>2496</v>
      </c>
      <c r="H113" s="26" t="n">
        <v>2416</v>
      </c>
      <c r="I113" s="26" t="n">
        <v>2370</v>
      </c>
      <c r="J113" s="26" t="n">
        <v>2348</v>
      </c>
      <c r="K113" s="26" t="n">
        <v>2303</v>
      </c>
      <c r="L113" s="26" t="n">
        <v>2262</v>
      </c>
      <c r="M113" s="26" t="n">
        <v>2250</v>
      </c>
      <c r="N113" s="26" t="n">
        <v>2223</v>
      </c>
      <c r="O113" s="26" t="n">
        <v>2201</v>
      </c>
      <c r="P113" s="26" t="n">
        <v>2209</v>
      </c>
      <c r="Q113" s="26" t="n">
        <v>2180</v>
      </c>
      <c r="R113" s="26" t="n">
        <v>2154</v>
      </c>
      <c r="S113" s="26" t="n">
        <v>2662</v>
      </c>
      <c r="T113" s="26" t="n">
        <v>2668</v>
      </c>
      <c r="U113" s="26" t="n">
        <v>2602</v>
      </c>
      <c r="V113" s="26" t="n">
        <v>2521</v>
      </c>
      <c r="W113" s="26" t="n">
        <v>2465</v>
      </c>
      <c r="X113" s="26" t="n">
        <v>2462</v>
      </c>
      <c r="Y113" s="26" t="n">
        <v>2451</v>
      </c>
      <c r="Z113" s="26" t="n">
        <v>2530</v>
      </c>
      <c r="AA113" s="26" t="n">
        <v>2599</v>
      </c>
      <c r="AB113" s="26" t="n">
        <v>2788</v>
      </c>
      <c r="AC113" s="27">
        <f>AB113-AC201-AB113*AC173</f>
        <v/>
      </c>
      <c r="AD113" s="27">
        <f>AC113-AD201-AC113*AD173</f>
        <v/>
      </c>
      <c r="AE113" s="27">
        <f>AD113-AE201-AD113*AE173</f>
        <v/>
      </c>
      <c r="AF113" s="27">
        <f>AE113-AF201-AE113*AF173</f>
        <v/>
      </c>
      <c r="AG113" s="27">
        <f>AF113-AG201-AF113*AG173</f>
        <v/>
      </c>
      <c r="AH113" s="27">
        <f>AG113-AH201-AG113*AH173</f>
        <v/>
      </c>
      <c r="AJ113" s="26" t="n">
        <v>2348</v>
      </c>
      <c r="AK113" s="26" t="n">
        <v>2223</v>
      </c>
      <c r="AL113" s="26" t="n">
        <v>2154</v>
      </c>
      <c r="AM113" s="26" t="n">
        <v>2521</v>
      </c>
      <c r="AN113" s="26" t="n">
        <v>2530</v>
      </c>
      <c r="AO113" s="27">
        <f>AD113</f>
        <v/>
      </c>
      <c r="AP113" s="27">
        <f>AH113</f>
        <v/>
      </c>
      <c r="AQ113" s="27">
        <f>AP113-AQ201-AP113*AQ173</f>
        <v/>
      </c>
      <c r="AR113" s="27">
        <f>AQ113-AR201-AQ113*AR173</f>
        <v/>
      </c>
      <c r="AS113" s="27">
        <f>AR113-AS201-AR113*AS173</f>
        <v/>
      </c>
    </row>
    <row r="114">
      <c r="C114" s="8" t="inlineStr">
        <is>
          <t>Goodwill (VMware step +$53.9B Q1'24)</t>
        </is>
      </c>
      <c r="G114" s="28" t="n">
        <v>43457</v>
      </c>
      <c r="H114" s="28" t="n">
        <v>43457</v>
      </c>
      <c r="I114" s="28" t="n">
        <v>43457</v>
      </c>
      <c r="J114" s="28" t="n">
        <v>43450</v>
      </c>
      <c r="K114" s="28" t="n">
        <v>43450</v>
      </c>
      <c r="L114" s="28" t="n">
        <v>43603</v>
      </c>
      <c r="M114" s="28" t="n">
        <v>43608</v>
      </c>
      <c r="N114" s="28" t="n">
        <v>43614</v>
      </c>
      <c r="O114" s="28" t="n">
        <v>43614</v>
      </c>
      <c r="P114" s="28" t="n">
        <v>43614</v>
      </c>
      <c r="Q114" s="28" t="n">
        <v>43619</v>
      </c>
      <c r="R114" s="28" t="n">
        <v>43653</v>
      </c>
      <c r="S114" s="28" t="n">
        <v>97586</v>
      </c>
      <c r="T114" s="28" t="n">
        <v>97873</v>
      </c>
      <c r="U114" s="28" t="n">
        <v>97873</v>
      </c>
      <c r="V114" s="28" t="n">
        <v>97873</v>
      </c>
      <c r="W114" s="28" t="n">
        <v>97871</v>
      </c>
      <c r="X114" s="28" t="n">
        <v>97801</v>
      </c>
      <c r="Y114" s="28" t="n">
        <v>97801</v>
      </c>
      <c r="Z114" s="28" t="n">
        <v>97801</v>
      </c>
      <c r="AA114" s="28" t="n">
        <v>97801</v>
      </c>
      <c r="AB114" s="28" t="n">
        <v>97801</v>
      </c>
      <c r="AC114" s="29">
        <f>AB114</f>
        <v/>
      </c>
      <c r="AD114" s="29">
        <f>AC114</f>
        <v/>
      </c>
      <c r="AE114" s="29">
        <f>AD114</f>
        <v/>
      </c>
      <c r="AF114" s="29">
        <f>AE114</f>
        <v/>
      </c>
      <c r="AG114" s="29">
        <f>AF114</f>
        <v/>
      </c>
      <c r="AH114" s="29">
        <f>AG114</f>
        <v/>
      </c>
      <c r="AJ114" s="28" t="n">
        <v>43450</v>
      </c>
      <c r="AK114" s="28" t="n">
        <v>43614</v>
      </c>
      <c r="AL114" s="28" t="n">
        <v>43653</v>
      </c>
      <c r="AM114" s="28" t="n">
        <v>97873</v>
      </c>
      <c r="AN114" s="28" t="n">
        <v>97801</v>
      </c>
      <c r="AO114" s="29">
        <f>AD114</f>
        <v/>
      </c>
      <c r="AP114" s="29">
        <f>AH114</f>
        <v/>
      </c>
      <c r="AQ114" s="29">
        <f>AP114</f>
        <v/>
      </c>
      <c r="AR114" s="29">
        <f>AQ114</f>
        <v/>
      </c>
      <c r="AS114" s="29">
        <f>AR114</f>
        <v/>
      </c>
    </row>
    <row r="115">
      <c r="C115" s="8" t="inlineStr">
        <is>
          <t>Intangible Assets, Net (VMware step +$43.3B Q1'24)</t>
        </is>
      </c>
      <c r="G115" s="28" t="n">
        <v>15419</v>
      </c>
      <c r="H115" s="28" t="n">
        <v>14068</v>
      </c>
      <c r="I115" s="28" t="n">
        <v>12719</v>
      </c>
      <c r="J115" s="28" t="n">
        <v>11374</v>
      </c>
      <c r="K115" s="28" t="n">
        <v>10244</v>
      </c>
      <c r="L115" s="28" t="n">
        <v>9241</v>
      </c>
      <c r="M115" s="28" t="n">
        <v>8174</v>
      </c>
      <c r="N115" s="28" t="n">
        <v>7111</v>
      </c>
      <c r="O115" s="28" t="n">
        <v>6225</v>
      </c>
      <c r="P115" s="28" t="n">
        <v>5434</v>
      </c>
      <c r="Q115" s="28" t="n">
        <v>4654</v>
      </c>
      <c r="R115" s="28" t="n">
        <v>3867</v>
      </c>
      <c r="S115" s="28" t="n">
        <v>47185</v>
      </c>
      <c r="T115" s="28" t="n">
        <v>45407</v>
      </c>
      <c r="U115" s="28" t="n">
        <v>43034</v>
      </c>
      <c r="V115" s="28" t="n">
        <v>40583</v>
      </c>
      <c r="W115" s="28" t="n">
        <v>38583</v>
      </c>
      <c r="X115" s="28" t="n">
        <v>36393</v>
      </c>
      <c r="Y115" s="28" t="n">
        <v>34344</v>
      </c>
      <c r="Z115" s="28" t="n">
        <v>32273</v>
      </c>
      <c r="AA115" s="28" t="n">
        <v>30302</v>
      </c>
      <c r="AB115" s="28" t="n">
        <v>28333</v>
      </c>
      <c r="AC115" s="29">
        <f>AB115+AC21+AC30</f>
        <v/>
      </c>
      <c r="AD115" s="29">
        <f>AC115+AD21+AD30</f>
        <v/>
      </c>
      <c r="AE115" s="29">
        <f>AD115+AE21+AE30</f>
        <v/>
      </c>
      <c r="AF115" s="29">
        <f>AE115+AF21+AF30</f>
        <v/>
      </c>
      <c r="AG115" s="29">
        <f>AF115+AG21+AG30</f>
        <v/>
      </c>
      <c r="AH115" s="29">
        <f>AG115+AH21+AH30</f>
        <v/>
      </c>
      <c r="AJ115" s="28" t="n">
        <v>11374</v>
      </c>
      <c r="AK115" s="28" t="n">
        <v>7111</v>
      </c>
      <c r="AL115" s="28" t="n">
        <v>3867</v>
      </c>
      <c r="AM115" s="28" t="n">
        <v>40583</v>
      </c>
      <c r="AN115" s="28" t="n">
        <v>32273</v>
      </c>
      <c r="AO115" s="29">
        <f>AD115</f>
        <v/>
      </c>
      <c r="AP115" s="29">
        <f>AH115</f>
        <v/>
      </c>
      <c r="AQ115" s="29">
        <f>AP115+AQ21+AQ30</f>
        <v/>
      </c>
      <c r="AR115" s="29">
        <f>AQ115+AR21+AR30</f>
        <v/>
      </c>
      <c r="AS115" s="29">
        <f>AR115+AS21+AS30</f>
        <v/>
      </c>
    </row>
    <row r="116">
      <c r="C116" s="8" t="inlineStr">
        <is>
          <t>Other Long-Term Assets</t>
        </is>
      </c>
      <c r="G116" s="28" t="n">
        <v>1300</v>
      </c>
      <c r="H116" s="28" t="n">
        <v>1338</v>
      </c>
      <c r="I116" s="28" t="n">
        <v>1698</v>
      </c>
      <c r="J116" s="28" t="n">
        <v>1812</v>
      </c>
      <c r="K116" s="28" t="n">
        <v>1886</v>
      </c>
      <c r="L116" s="28" t="n">
        <v>1803</v>
      </c>
      <c r="M116" s="28" t="n">
        <v>1733</v>
      </c>
      <c r="N116" s="28" t="n">
        <v>1797</v>
      </c>
      <c r="O116" s="28" t="n">
        <v>2100</v>
      </c>
      <c r="P116" s="28" t="n">
        <v>2539</v>
      </c>
      <c r="Q116" s="28" t="n">
        <v>2809</v>
      </c>
      <c r="R116" s="28" t="n">
        <v>2340</v>
      </c>
      <c r="S116" s="28" t="n">
        <v>3245</v>
      </c>
      <c r="T116" s="28" t="n">
        <v>3961</v>
      </c>
      <c r="U116" s="28" t="n">
        <v>4510</v>
      </c>
      <c r="V116" s="28" t="n">
        <v>5073</v>
      </c>
      <c r="W116" s="28" t="n">
        <v>5449</v>
      </c>
      <c r="X116" s="28" t="n">
        <v>5793</v>
      </c>
      <c r="Y116" s="28" t="n">
        <v>6027</v>
      </c>
      <c r="Z116" s="28" t="n">
        <v>6915</v>
      </c>
      <c r="AA116" s="28" t="n">
        <v>7139</v>
      </c>
      <c r="AB116" s="28" t="n">
        <v>8023</v>
      </c>
      <c r="AC116" s="29">
        <f>AC12*AC170</f>
        <v/>
      </c>
      <c r="AD116" s="29">
        <f>AD12*AD170</f>
        <v/>
      </c>
      <c r="AE116" s="29">
        <f>AE12*AE170</f>
        <v/>
      </c>
      <c r="AF116" s="29">
        <f>AF12*AF170</f>
        <v/>
      </c>
      <c r="AG116" s="29">
        <f>AG12*AG170</f>
        <v/>
      </c>
      <c r="AH116" s="29">
        <f>AH12*AH170</f>
        <v/>
      </c>
      <c r="AJ116" s="28" t="n">
        <v>1812</v>
      </c>
      <c r="AK116" s="28" t="n">
        <v>1797</v>
      </c>
      <c r="AL116" s="28" t="n">
        <v>2340</v>
      </c>
      <c r="AM116" s="28" t="n">
        <v>5073</v>
      </c>
      <c r="AN116" s="28" t="n">
        <v>6915</v>
      </c>
      <c r="AO116" s="29">
        <f>AD116</f>
        <v/>
      </c>
      <c r="AP116" s="29">
        <f>AH116</f>
        <v/>
      </c>
      <c r="AQ116" s="29">
        <f>(AQ12/4)*AQ170</f>
        <v/>
      </c>
      <c r="AR116" s="29">
        <f>(AR12/4)*AR170</f>
        <v/>
      </c>
      <c r="AS116" s="29">
        <f>(AS12/4)*AS170</f>
        <v/>
      </c>
    </row>
    <row r="117">
      <c r="B117" s="6" t="inlineStr">
        <is>
          <t>Total Assets</t>
        </is>
      </c>
      <c r="G117" s="30">
        <f>G110+G113+G114+G115+G116</f>
        <v/>
      </c>
      <c r="H117" s="30">
        <f>H110+H113+H114+H115+H116</f>
        <v/>
      </c>
      <c r="I117" s="30">
        <f>I110+I113+I114+I115+I116</f>
        <v/>
      </c>
      <c r="J117" s="30">
        <f>J110+J113+J114+J115+J116</f>
        <v/>
      </c>
      <c r="K117" s="30">
        <f>K110+K113+K114+K115+K116</f>
        <v/>
      </c>
      <c r="L117" s="30">
        <f>L110+L113+L114+L115+L116</f>
        <v/>
      </c>
      <c r="M117" s="30">
        <f>M110+M113+M114+M115+M116</f>
        <v/>
      </c>
      <c r="N117" s="30">
        <f>N110+N113+N114+N115+N116</f>
        <v/>
      </c>
      <c r="O117" s="30">
        <f>O110+O113+O114+O115+O116</f>
        <v/>
      </c>
      <c r="P117" s="30">
        <f>P110+P113+P114+P115+P116</f>
        <v/>
      </c>
      <c r="Q117" s="30">
        <f>Q110+Q113+Q114+Q115+Q116</f>
        <v/>
      </c>
      <c r="R117" s="30">
        <f>R110+R113+R114+R115+R116</f>
        <v/>
      </c>
      <c r="S117" s="30">
        <f>S110+S113+S114+S115+S116</f>
        <v/>
      </c>
      <c r="T117" s="30">
        <f>T110+T113+T114+T115+T116</f>
        <v/>
      </c>
      <c r="U117" s="30">
        <f>U110+U113+U114+U115+U116</f>
        <v/>
      </c>
      <c r="V117" s="30">
        <f>V110+V113+V114+V115+V116</f>
        <v/>
      </c>
      <c r="W117" s="30">
        <f>W110+W113+W114+W115+W116</f>
        <v/>
      </c>
      <c r="X117" s="30">
        <f>X110+X113+X114+X115+X116</f>
        <v/>
      </c>
      <c r="Y117" s="30">
        <f>Y110+Y113+Y114+Y115+Y116</f>
        <v/>
      </c>
      <c r="Z117" s="30">
        <f>Z110+Z113+Z114+Z115+Z116</f>
        <v/>
      </c>
      <c r="AA117" s="30">
        <f>AA110+AA113+AA114+AA115+AA116</f>
        <v/>
      </c>
      <c r="AB117" s="30">
        <f>AB110+AB113+AB114+AB115+AB116</f>
        <v/>
      </c>
      <c r="AC117" s="30">
        <f>AC110+AC113+AC114+AC115+AC116</f>
        <v/>
      </c>
      <c r="AD117" s="30">
        <f>AD110+AD113+AD114+AD115+AD116</f>
        <v/>
      </c>
      <c r="AE117" s="30">
        <f>AE110+AE113+AE114+AE115+AE116</f>
        <v/>
      </c>
      <c r="AF117" s="30">
        <f>AF110+AF113+AF114+AF115+AF116</f>
        <v/>
      </c>
      <c r="AG117" s="30">
        <f>AG110+AG113+AG114+AG115+AG116</f>
        <v/>
      </c>
      <c r="AH117" s="30">
        <f>AH110+AH113+AH114+AH115+AH116</f>
        <v/>
      </c>
      <c r="AJ117" s="30">
        <f>AJ110+AJ113+AJ114+AJ115+AJ116</f>
        <v/>
      </c>
      <c r="AK117" s="30">
        <f>AK110+AK113+AK114+AK115+AK116</f>
        <v/>
      </c>
      <c r="AL117" s="30">
        <f>AL110+AL113+AL114+AL115+AL116</f>
        <v/>
      </c>
      <c r="AM117" s="30">
        <f>AM110+AM113+AM114+AM115+AM116</f>
        <v/>
      </c>
      <c r="AN117" s="30">
        <f>AN110+AN113+AN114+AN115+AN116</f>
        <v/>
      </c>
      <c r="AO117" s="31">
        <f>AD117</f>
        <v/>
      </c>
      <c r="AP117" s="31">
        <f>AH117</f>
        <v/>
      </c>
      <c r="AQ117" s="30">
        <f>AQ110+AQ113+AQ114+AQ115+AQ116</f>
        <v/>
      </c>
      <c r="AR117" s="30">
        <f>AR110+AR113+AR114+AR115+AR116</f>
        <v/>
      </c>
      <c r="AS117" s="30">
        <f>AS110+AS113+AS114+AS115+AS116</f>
        <v/>
      </c>
    </row>
    <row r="118">
      <c r="D118" s="3" t="inlineStr">
        <is>
          <t>Recon: Total Assets</t>
        </is>
      </c>
      <c r="G118" s="32">
        <f>IF(_reported!G18="","",G117-_reported!G18)</f>
        <v/>
      </c>
      <c r="H118" s="32">
        <f>IF(_reported!H18="","",H117-_reported!H18)</f>
        <v/>
      </c>
      <c r="I118" s="32">
        <f>IF(_reported!I18="","",I117-_reported!I18)</f>
        <v/>
      </c>
      <c r="J118" s="32">
        <f>IF(_reported!J18="","",J117-_reported!J18)</f>
        <v/>
      </c>
      <c r="K118" s="32">
        <f>IF(_reported!K18="","",K117-_reported!K18)</f>
        <v/>
      </c>
      <c r="L118" s="32">
        <f>IF(_reported!L18="","",L117-_reported!L18)</f>
        <v/>
      </c>
      <c r="M118" s="32">
        <f>IF(_reported!M18="","",M117-_reported!M18)</f>
        <v/>
      </c>
      <c r="N118" s="32">
        <f>IF(_reported!N18="","",N117-_reported!N18)</f>
        <v/>
      </c>
      <c r="O118" s="32">
        <f>IF(_reported!O18="","",O117-_reported!O18)</f>
        <v/>
      </c>
      <c r="P118" s="32">
        <f>IF(_reported!P18="","",P117-_reported!P18)</f>
        <v/>
      </c>
      <c r="Q118" s="32">
        <f>IF(_reported!Q18="","",Q117-_reported!Q18)</f>
        <v/>
      </c>
      <c r="R118" s="32">
        <f>IF(_reported!R18="","",R117-_reported!R18)</f>
        <v/>
      </c>
      <c r="S118" s="32">
        <f>IF(_reported!S18="","",S117-_reported!S18)</f>
        <v/>
      </c>
      <c r="T118" s="32">
        <f>IF(_reported!T18="","",T117-_reported!T18)</f>
        <v/>
      </c>
      <c r="U118" s="32">
        <f>IF(_reported!U18="","",U117-_reported!U18)</f>
        <v/>
      </c>
      <c r="V118" s="32">
        <f>IF(_reported!V18="","",V117-_reported!V18)</f>
        <v/>
      </c>
      <c r="W118" s="32">
        <f>IF(_reported!W18="","",W117-_reported!W18)</f>
        <v/>
      </c>
      <c r="X118" s="32">
        <f>IF(_reported!X18="","",X117-_reported!X18)</f>
        <v/>
      </c>
      <c r="Y118" s="32">
        <f>IF(_reported!Y18="","",Y117-_reported!Y18)</f>
        <v/>
      </c>
      <c r="Z118" s="32">
        <f>IF(_reported!Z18="","",Z117-_reported!Z18)</f>
        <v/>
      </c>
      <c r="AA118" s="32">
        <f>IF(_reported!AA18="","",AA117-_reported!AA18)</f>
        <v/>
      </c>
      <c r="AB118" s="32">
        <f>IF(_reported!AB18="","",AB117-_reported!AB18)</f>
        <v/>
      </c>
      <c r="AJ118" s="32">
        <f>IF(_reported!AJ18="","",AJ117-_reported!AJ18)</f>
        <v/>
      </c>
      <c r="AK118" s="32">
        <f>IF(_reported!AK18="","",AK117-_reported!AK18)</f>
        <v/>
      </c>
      <c r="AL118" s="32">
        <f>IF(_reported!AL18="","",AL117-_reported!AL18)</f>
        <v/>
      </c>
      <c r="AM118" s="32">
        <f>IF(_reported!AM18="","",AM117-_reported!AM18)</f>
        <v/>
      </c>
      <c r="AN118" s="32">
        <f>IF(_reported!AN18="","",AN117-_reported!AN18)</f>
        <v/>
      </c>
    </row>
    <row r="119"/>
    <row r="120">
      <c r="C120" s="8" t="inlineStr">
        <is>
          <t>Accounts Payable</t>
        </is>
      </c>
      <c r="G120" s="26" t="n">
        <v>898</v>
      </c>
      <c r="H120" s="26" t="n">
        <v>830</v>
      </c>
      <c r="I120" s="26" t="n">
        <v>968</v>
      </c>
      <c r="J120" s="26" t="n">
        <v>1086</v>
      </c>
      <c r="K120" s="26" t="n">
        <v>1078</v>
      </c>
      <c r="L120" s="26" t="n">
        <v>1069</v>
      </c>
      <c r="M120" s="26" t="n">
        <v>712</v>
      </c>
      <c r="N120" s="26" t="n">
        <v>998</v>
      </c>
      <c r="O120" s="26" t="n">
        <v>923</v>
      </c>
      <c r="P120" s="26" t="n">
        <v>831</v>
      </c>
      <c r="Q120" s="26" t="n">
        <v>992</v>
      </c>
      <c r="R120" s="26" t="n">
        <v>1210</v>
      </c>
      <c r="S120" s="26" t="n">
        <v>1496</v>
      </c>
      <c r="T120" s="26" t="n">
        <v>1441</v>
      </c>
      <c r="U120" s="26" t="n">
        <v>1757</v>
      </c>
      <c r="V120" s="26" t="n">
        <v>1662</v>
      </c>
      <c r="W120" s="26" t="n">
        <v>1905</v>
      </c>
      <c r="X120" s="26" t="n">
        <v>1297</v>
      </c>
      <c r="Y120" s="26" t="n">
        <v>1432</v>
      </c>
      <c r="Z120" s="26" t="n">
        <v>1560</v>
      </c>
      <c r="AA120" s="26" t="n">
        <v>2112</v>
      </c>
      <c r="AB120" s="26" t="n">
        <v>2337</v>
      </c>
      <c r="AC120" s="27">
        <f>(-AC23)*AC167</f>
        <v/>
      </c>
      <c r="AD120" s="27">
        <f>(-AD23)*AD167</f>
        <v/>
      </c>
      <c r="AE120" s="27">
        <f>(-AE23)*AE167</f>
        <v/>
      </c>
      <c r="AF120" s="27">
        <f>(-AF23)*AF167</f>
        <v/>
      </c>
      <c r="AG120" s="27">
        <f>(-AG23)*AG167</f>
        <v/>
      </c>
      <c r="AH120" s="27">
        <f>(-AH23)*AH167</f>
        <v/>
      </c>
      <c r="AJ120" s="26" t="n">
        <v>1086</v>
      </c>
      <c r="AK120" s="26" t="n">
        <v>998</v>
      </c>
      <c r="AL120" s="26" t="n">
        <v>1210</v>
      </c>
      <c r="AM120" s="26" t="n">
        <v>1662</v>
      </c>
      <c r="AN120" s="26" t="n">
        <v>1560</v>
      </c>
      <c r="AO120" s="27">
        <f>AD120</f>
        <v/>
      </c>
      <c r="AP120" s="27">
        <f>AH120</f>
        <v/>
      </c>
      <c r="AQ120" s="27">
        <f>(-AQ23/4)*AQ167</f>
        <v/>
      </c>
      <c r="AR120" s="27">
        <f>(-AR23/4)*AR167</f>
        <v/>
      </c>
      <c r="AS120" s="27">
        <f>(-AS23/4)*AS167</f>
        <v/>
      </c>
    </row>
    <row r="121">
      <c r="C121" s="8" t="inlineStr">
        <is>
          <t>Employee Compensation and Benefits</t>
        </is>
      </c>
      <c r="G121" s="28" t="n">
        <v>494</v>
      </c>
      <c r="H121" s="28" t="n">
        <v>639</v>
      </c>
      <c r="I121" s="28" t="n">
        <v>893</v>
      </c>
      <c r="J121" s="28" t="n">
        <v>1066</v>
      </c>
      <c r="K121" s="28" t="n">
        <v>531</v>
      </c>
      <c r="L121" s="28" t="n">
        <v>751</v>
      </c>
      <c r="M121" s="28" t="n">
        <v>1079</v>
      </c>
      <c r="N121" s="28" t="n">
        <v>1202</v>
      </c>
      <c r="O121" s="28" t="n">
        <v>536</v>
      </c>
      <c r="P121" s="28" t="n">
        <v>634</v>
      </c>
      <c r="Q121" s="28" t="n">
        <v>831</v>
      </c>
      <c r="R121" s="28" t="n">
        <v>935</v>
      </c>
      <c r="S121" s="28" t="n">
        <v>1128</v>
      </c>
      <c r="T121" s="28" t="n">
        <v>1385</v>
      </c>
      <c r="U121" s="28" t="n">
        <v>1725</v>
      </c>
      <c r="V121" s="28" t="n">
        <v>1971</v>
      </c>
      <c r="W121" s="28" t="n">
        <v>922</v>
      </c>
      <c r="X121" s="28" t="n">
        <v>1266</v>
      </c>
      <c r="Y121" s="28" t="n">
        <v>1719</v>
      </c>
      <c r="Z121" s="28" t="n">
        <v>2129</v>
      </c>
      <c r="AA121" s="28" t="n">
        <v>864</v>
      </c>
      <c r="AB121" s="28" t="n">
        <v>1134</v>
      </c>
      <c r="AC121" s="29">
        <f>(-(AC28+AC29))*AC171</f>
        <v/>
      </c>
      <c r="AD121" s="29">
        <f>(-(AD28+AD29))*AD171</f>
        <v/>
      </c>
      <c r="AE121" s="29">
        <f>(-(AE28+AE29))*AE171</f>
        <v/>
      </c>
      <c r="AF121" s="29">
        <f>(-(AF28+AF29))*AF171</f>
        <v/>
      </c>
      <c r="AG121" s="29">
        <f>(-(AG28+AG29))*AG171</f>
        <v/>
      </c>
      <c r="AH121" s="29">
        <f>(-(AH28+AH29))*AH171</f>
        <v/>
      </c>
      <c r="AJ121" s="28" t="n">
        <v>1066</v>
      </c>
      <c r="AK121" s="28" t="n">
        <v>1202</v>
      </c>
      <c r="AL121" s="28" t="n">
        <v>935</v>
      </c>
      <c r="AM121" s="28" t="n">
        <v>1971</v>
      </c>
      <c r="AN121" s="28" t="n">
        <v>2129</v>
      </c>
      <c r="AO121" s="29">
        <f>AD121</f>
        <v/>
      </c>
      <c r="AP121" s="29">
        <f>AH121</f>
        <v/>
      </c>
      <c r="AQ121" s="29">
        <f>(-(AQ28+AQ29)/4)*AQ171</f>
        <v/>
      </c>
      <c r="AR121" s="29">
        <f>(-(AR28+AR29)/4)*AR171</f>
        <v/>
      </c>
      <c r="AS121" s="29">
        <f>(-(AS28+AS29)/4)*AS171</f>
        <v/>
      </c>
    </row>
    <row r="122">
      <c r="C122" s="8" t="inlineStr">
        <is>
          <t>Current Portion of Long-Term Debt (incl. CP in FY25 + fin. leases)</t>
        </is>
      </c>
      <c r="G122" s="28" t="n">
        <v>864</v>
      </c>
      <c r="H122" s="28" t="n">
        <v>278</v>
      </c>
      <c r="I122" s="28" t="n">
        <v>279</v>
      </c>
      <c r="J122" s="28" t="n">
        <v>290</v>
      </c>
      <c r="K122" s="28" t="n">
        <v>300</v>
      </c>
      <c r="L122" s="28" t="n">
        <v>302</v>
      </c>
      <c r="M122" s="28" t="n">
        <v>304</v>
      </c>
      <c r="N122" s="28" t="n">
        <v>440</v>
      </c>
      <c r="O122" s="28" t="n">
        <v>1115</v>
      </c>
      <c r="P122" s="28" t="n">
        <v>1117</v>
      </c>
      <c r="Q122" s="28" t="n">
        <v>1119</v>
      </c>
      <c r="R122" s="28" t="n">
        <v>1608</v>
      </c>
      <c r="S122" s="28" t="n">
        <v>2433</v>
      </c>
      <c r="T122" s="28" t="n">
        <v>2426</v>
      </c>
      <c r="U122" s="28" t="n">
        <v>3161</v>
      </c>
      <c r="V122" s="28" t="n">
        <v>1271</v>
      </c>
      <c r="W122" s="28" t="n">
        <v>5653</v>
      </c>
      <c r="X122" s="28" t="n">
        <v>5531</v>
      </c>
      <c r="Y122" s="28" t="n">
        <v>1399</v>
      </c>
      <c r="Z122" s="28" t="n">
        <v>3152</v>
      </c>
      <c r="AA122" s="28" t="n">
        <v>2252</v>
      </c>
      <c r="AB122" s="28" t="n">
        <v>2252</v>
      </c>
      <c r="AC122" s="29">
        <f>AB122</f>
        <v/>
      </c>
      <c r="AD122" s="29">
        <f>AC122</f>
        <v/>
      </c>
      <c r="AE122" s="29">
        <f>AD122</f>
        <v/>
      </c>
      <c r="AF122" s="29">
        <f>AE122</f>
        <v/>
      </c>
      <c r="AG122" s="29">
        <f>AF122</f>
        <v/>
      </c>
      <c r="AH122" s="29">
        <f>AG122</f>
        <v/>
      </c>
      <c r="AJ122" s="28" t="n">
        <v>290</v>
      </c>
      <c r="AK122" s="28" t="n">
        <v>440</v>
      </c>
      <c r="AL122" s="28" t="n">
        <v>1608</v>
      </c>
      <c r="AM122" s="28" t="n">
        <v>1271</v>
      </c>
      <c r="AN122" s="28" t="n">
        <v>3152</v>
      </c>
      <c r="AO122" s="29">
        <f>AD122</f>
        <v/>
      </c>
      <c r="AP122" s="29">
        <f>AH122</f>
        <v/>
      </c>
      <c r="AQ122" s="29">
        <f>AP122</f>
        <v/>
      </c>
      <c r="AR122" s="29">
        <f>AQ122</f>
        <v/>
      </c>
      <c r="AS122" s="29">
        <f>AR122</f>
        <v/>
      </c>
    </row>
    <row r="123">
      <c r="C123" s="8" t="inlineStr">
        <is>
          <t>Other Current Liabilities (incl. deferred revenue)</t>
        </is>
      </c>
      <c r="G123" s="28" t="n">
        <v>4438</v>
      </c>
      <c r="H123" s="28" t="n">
        <v>4689</v>
      </c>
      <c r="I123" s="28" t="n">
        <v>4361</v>
      </c>
      <c r="J123" s="28" t="n">
        <v>3839</v>
      </c>
      <c r="K123" s="28" t="n">
        <v>4378</v>
      </c>
      <c r="L123" s="28" t="n">
        <v>4788</v>
      </c>
      <c r="M123" s="28" t="n">
        <v>4607</v>
      </c>
      <c r="N123" s="28" t="n">
        <v>4412</v>
      </c>
      <c r="O123" s="28" t="n">
        <v>4909</v>
      </c>
      <c r="P123" s="28" t="n">
        <v>4929</v>
      </c>
      <c r="Q123" s="28" t="n">
        <v>4403</v>
      </c>
      <c r="R123" s="28" t="n">
        <v>3652</v>
      </c>
      <c r="S123" s="28" t="n">
        <v>15312</v>
      </c>
      <c r="T123" s="28" t="n">
        <v>14919</v>
      </c>
      <c r="U123" s="28" t="n">
        <v>12578</v>
      </c>
      <c r="V123" s="28" t="n">
        <v>11793</v>
      </c>
      <c r="W123" s="28" t="n">
        <v>12430</v>
      </c>
      <c r="X123" s="28" t="n">
        <v>12503</v>
      </c>
      <c r="Y123" s="28" t="n">
        <v>12154</v>
      </c>
      <c r="Z123" s="28" t="n">
        <v>11673</v>
      </c>
      <c r="AA123" s="28" t="n">
        <v>11631</v>
      </c>
      <c r="AB123" s="28" t="n">
        <v>13139</v>
      </c>
      <c r="AC123" s="29">
        <f>AC12*AC169</f>
        <v/>
      </c>
      <c r="AD123" s="29">
        <f>AD12*AD169</f>
        <v/>
      </c>
      <c r="AE123" s="29">
        <f>AE12*AE169</f>
        <v/>
      </c>
      <c r="AF123" s="29">
        <f>AF12*AF169</f>
        <v/>
      </c>
      <c r="AG123" s="29">
        <f>AG12*AG169</f>
        <v/>
      </c>
      <c r="AH123" s="29">
        <f>AH12*AH169</f>
        <v/>
      </c>
      <c r="AJ123" s="28" t="n">
        <v>3839</v>
      </c>
      <c r="AK123" s="28" t="n">
        <v>4412</v>
      </c>
      <c r="AL123" s="28" t="n">
        <v>3652</v>
      </c>
      <c r="AM123" s="28" t="n">
        <v>11793</v>
      </c>
      <c r="AN123" s="28" t="n">
        <v>11673</v>
      </c>
      <c r="AO123" s="29">
        <f>AD123</f>
        <v/>
      </c>
      <c r="AP123" s="29">
        <f>AH123</f>
        <v/>
      </c>
      <c r="AQ123" s="29">
        <f>(AQ12/4)*AQ169</f>
        <v/>
      </c>
      <c r="AR123" s="29">
        <f>(AR12/4)*AR169</f>
        <v/>
      </c>
      <c r="AS123" s="29">
        <f>(AS12/4)*AS169</f>
        <v/>
      </c>
    </row>
    <row r="124">
      <c r="B124" s="6" t="inlineStr">
        <is>
          <t>Total Current Liabilities</t>
        </is>
      </c>
      <c r="G124" s="30">
        <f>G120+G121+G122+G123</f>
        <v/>
      </c>
      <c r="H124" s="30">
        <f>H120+H121+H122+H123</f>
        <v/>
      </c>
      <c r="I124" s="30">
        <f>I120+I121+I122+I123</f>
        <v/>
      </c>
      <c r="J124" s="30">
        <f>J120+J121+J122+J123</f>
        <v/>
      </c>
      <c r="K124" s="30">
        <f>K120+K121+K122+K123</f>
        <v/>
      </c>
      <c r="L124" s="30">
        <f>L120+L121+L122+L123</f>
        <v/>
      </c>
      <c r="M124" s="30">
        <f>M120+M121+M122+M123</f>
        <v/>
      </c>
      <c r="N124" s="30">
        <f>N120+N121+N122+N123</f>
        <v/>
      </c>
      <c r="O124" s="30">
        <f>O120+O121+O122+O123</f>
        <v/>
      </c>
      <c r="P124" s="30">
        <f>P120+P121+P122+P123</f>
        <v/>
      </c>
      <c r="Q124" s="30">
        <f>Q120+Q121+Q122+Q123</f>
        <v/>
      </c>
      <c r="R124" s="30">
        <f>R120+R121+R122+R123</f>
        <v/>
      </c>
      <c r="S124" s="30">
        <f>S120+S121+S122+S123</f>
        <v/>
      </c>
      <c r="T124" s="30">
        <f>T120+T121+T122+T123</f>
        <v/>
      </c>
      <c r="U124" s="30">
        <f>U120+U121+U122+U123</f>
        <v/>
      </c>
      <c r="V124" s="30">
        <f>V120+V121+V122+V123</f>
        <v/>
      </c>
      <c r="W124" s="30">
        <f>W120+W121+W122+W123</f>
        <v/>
      </c>
      <c r="X124" s="30">
        <f>X120+X121+X122+X123</f>
        <v/>
      </c>
      <c r="Y124" s="30">
        <f>Y120+Y121+Y122+Y123</f>
        <v/>
      </c>
      <c r="Z124" s="30">
        <f>Z120+Z121+Z122+Z123</f>
        <v/>
      </c>
      <c r="AA124" s="30">
        <f>AA120+AA121+AA122+AA123</f>
        <v/>
      </c>
      <c r="AB124" s="30">
        <f>AB120+AB121+AB122+AB123</f>
        <v/>
      </c>
      <c r="AC124" s="30">
        <f>AC120+AC121+AC122+AC123</f>
        <v/>
      </c>
      <c r="AD124" s="30">
        <f>AD120+AD121+AD122+AD123</f>
        <v/>
      </c>
      <c r="AE124" s="30">
        <f>AE120+AE121+AE122+AE123</f>
        <v/>
      </c>
      <c r="AF124" s="30">
        <f>AF120+AF121+AF122+AF123</f>
        <v/>
      </c>
      <c r="AG124" s="30">
        <f>AG120+AG121+AG122+AG123</f>
        <v/>
      </c>
      <c r="AH124" s="30">
        <f>AH120+AH121+AH122+AH123</f>
        <v/>
      </c>
      <c r="AJ124" s="30">
        <f>AJ120+AJ121+AJ122+AJ123</f>
        <v/>
      </c>
      <c r="AK124" s="30">
        <f>AK120+AK121+AK122+AK123</f>
        <v/>
      </c>
      <c r="AL124" s="30">
        <f>AL120+AL121+AL122+AL123</f>
        <v/>
      </c>
      <c r="AM124" s="30">
        <f>AM120+AM121+AM122+AM123</f>
        <v/>
      </c>
      <c r="AN124" s="30">
        <f>AN120+AN121+AN122+AN123</f>
        <v/>
      </c>
      <c r="AO124" s="31">
        <f>AD124</f>
        <v/>
      </c>
      <c r="AP124" s="31">
        <f>AH124</f>
        <v/>
      </c>
      <c r="AQ124" s="30">
        <f>AQ120+AQ121+AQ122+AQ123</f>
        <v/>
      </c>
      <c r="AR124" s="30">
        <f>AR120+AR121+AR122+AR123</f>
        <v/>
      </c>
      <c r="AS124" s="30">
        <f>AS120+AS121+AS122+AS123</f>
        <v/>
      </c>
    </row>
    <row r="125">
      <c r="D125" s="3" t="inlineStr">
        <is>
          <t>Recon: Total CL</t>
        </is>
      </c>
      <c r="G125" s="32">
        <f>IF(_reported!G19="","",G124-_reported!G19)</f>
        <v/>
      </c>
      <c r="H125" s="32">
        <f>IF(_reported!H19="","",H124-_reported!H19)</f>
        <v/>
      </c>
      <c r="I125" s="32">
        <f>IF(_reported!I19="","",I124-_reported!I19)</f>
        <v/>
      </c>
      <c r="J125" s="32">
        <f>IF(_reported!J19="","",J124-_reported!J19)</f>
        <v/>
      </c>
      <c r="K125" s="32">
        <f>IF(_reported!K19="","",K124-_reported!K19)</f>
        <v/>
      </c>
      <c r="L125" s="32">
        <f>IF(_reported!L19="","",L124-_reported!L19)</f>
        <v/>
      </c>
      <c r="M125" s="32">
        <f>IF(_reported!M19="","",M124-_reported!M19)</f>
        <v/>
      </c>
      <c r="N125" s="32">
        <f>IF(_reported!N19="","",N124-_reported!N19)</f>
        <v/>
      </c>
      <c r="O125" s="32">
        <f>IF(_reported!O19="","",O124-_reported!O19)</f>
        <v/>
      </c>
      <c r="P125" s="32">
        <f>IF(_reported!P19="","",P124-_reported!P19)</f>
        <v/>
      </c>
      <c r="Q125" s="32">
        <f>IF(_reported!Q19="","",Q124-_reported!Q19)</f>
        <v/>
      </c>
      <c r="R125" s="32">
        <f>IF(_reported!R19="","",R124-_reported!R19)</f>
        <v/>
      </c>
      <c r="S125" s="32">
        <f>IF(_reported!S19="","",S124-_reported!S19)</f>
        <v/>
      </c>
      <c r="T125" s="32">
        <f>IF(_reported!T19="","",T124-_reported!T19)</f>
        <v/>
      </c>
      <c r="U125" s="32">
        <f>IF(_reported!U19="","",U124-_reported!U19)</f>
        <v/>
      </c>
      <c r="V125" s="32">
        <f>IF(_reported!V19="","",V124-_reported!V19)</f>
        <v/>
      </c>
      <c r="W125" s="32">
        <f>IF(_reported!W19="","",W124-_reported!W19)</f>
        <v/>
      </c>
      <c r="X125" s="32">
        <f>IF(_reported!X19="","",X124-_reported!X19)</f>
        <v/>
      </c>
      <c r="Y125" s="32">
        <f>IF(_reported!Y19="","",Y124-_reported!Y19)</f>
        <v/>
      </c>
      <c r="Z125" s="32">
        <f>IF(_reported!Z19="","",Z124-_reported!Z19)</f>
        <v/>
      </c>
      <c r="AA125" s="32">
        <f>IF(_reported!AA19="","",AA124-_reported!AA19)</f>
        <v/>
      </c>
      <c r="AB125" s="32">
        <f>IF(_reported!AB19="","",AB124-_reported!AB19)</f>
        <v/>
      </c>
      <c r="AJ125" s="32">
        <f>IF(_reported!AJ19="","",AJ124-_reported!AJ19)</f>
        <v/>
      </c>
      <c r="AK125" s="32">
        <f>IF(_reported!AK19="","",AK124-_reported!AK19)</f>
        <v/>
      </c>
      <c r="AL125" s="32">
        <f>IF(_reported!AL19="","",AL124-_reported!AL19)</f>
        <v/>
      </c>
      <c r="AM125" s="32">
        <f>IF(_reported!AM19="","",AM124-_reported!AM19)</f>
        <v/>
      </c>
      <c r="AN125" s="32">
        <f>IF(_reported!AN19="","",AN124-_reported!AN19)</f>
        <v/>
      </c>
    </row>
    <row r="126"/>
    <row r="127">
      <c r="C127" s="8" t="inlineStr">
        <is>
          <t>Long-Term Debt (VMware raise: 37.6 -&gt; 73.5 Q1'24)</t>
        </is>
      </c>
      <c r="G127" s="26" t="n">
        <v>41068</v>
      </c>
      <c r="H127" s="26" t="n">
        <v>40160</v>
      </c>
      <c r="I127" s="26" t="n">
        <v>40178</v>
      </c>
      <c r="J127" s="26" t="n">
        <v>39440</v>
      </c>
      <c r="K127" s="26" t="n">
        <v>39205</v>
      </c>
      <c r="L127" s="26" t="n">
        <v>39164</v>
      </c>
      <c r="M127" s="26" t="n">
        <v>39191</v>
      </c>
      <c r="N127" s="26" t="n">
        <v>39075</v>
      </c>
      <c r="O127" s="26" t="n">
        <v>38167</v>
      </c>
      <c r="P127" s="26" t="n">
        <v>38194</v>
      </c>
      <c r="Q127" s="26" t="n">
        <v>38222</v>
      </c>
      <c r="R127" s="26" t="n">
        <v>37621</v>
      </c>
      <c r="S127" s="26" t="n">
        <v>73468</v>
      </c>
      <c r="T127" s="26" t="n">
        <v>71590</v>
      </c>
      <c r="U127" s="26" t="n">
        <v>66798</v>
      </c>
      <c r="V127" s="26" t="n">
        <v>66295</v>
      </c>
      <c r="W127" s="26" t="n">
        <v>60926</v>
      </c>
      <c r="X127" s="26" t="n">
        <v>61751</v>
      </c>
      <c r="Y127" s="26" t="n">
        <v>62830</v>
      </c>
      <c r="Z127" s="26" t="n">
        <v>61984</v>
      </c>
      <c r="AA127" s="26" t="n">
        <v>63805</v>
      </c>
      <c r="AB127" s="26" t="n">
        <v>62655</v>
      </c>
      <c r="AC127" s="27">
        <f>AB127</f>
        <v/>
      </c>
      <c r="AD127" s="27">
        <f>AC127</f>
        <v/>
      </c>
      <c r="AE127" s="27">
        <f>AD127</f>
        <v/>
      </c>
      <c r="AF127" s="27">
        <f>AE127</f>
        <v/>
      </c>
      <c r="AG127" s="27">
        <f>AF127</f>
        <v/>
      </c>
      <c r="AH127" s="27">
        <f>AG127</f>
        <v/>
      </c>
      <c r="AJ127" s="26" t="n">
        <v>39440</v>
      </c>
      <c r="AK127" s="26" t="n">
        <v>39075</v>
      </c>
      <c r="AL127" s="26" t="n">
        <v>37621</v>
      </c>
      <c r="AM127" s="26" t="n">
        <v>66295</v>
      </c>
      <c r="AN127" s="26" t="n">
        <v>61984</v>
      </c>
      <c r="AO127" s="27">
        <f>AD127</f>
        <v/>
      </c>
      <c r="AP127" s="27">
        <f>AH127</f>
        <v/>
      </c>
      <c r="AQ127" s="27">
        <f>AP127</f>
        <v/>
      </c>
      <c r="AR127" s="27">
        <f>AQ127</f>
        <v/>
      </c>
      <c r="AS127" s="27">
        <f>AR127</f>
        <v/>
      </c>
    </row>
    <row r="128">
      <c r="C128" s="8" t="inlineStr">
        <is>
          <t>Other Long-Term Liabilities (incl. LT deferred revenue, UTBs, DTLs)</t>
        </is>
      </c>
      <c r="G128" s="28" t="n">
        <v>5211</v>
      </c>
      <c r="H128" s="28" t="n">
        <v>4962</v>
      </c>
      <c r="I128" s="28" t="n">
        <v>4834</v>
      </c>
      <c r="J128" s="28" t="n">
        <v>4860</v>
      </c>
      <c r="K128" s="28" t="n">
        <v>4738</v>
      </c>
      <c r="L128" s="28" t="n">
        <v>4655</v>
      </c>
      <c r="M128" s="28" t="n">
        <v>4530</v>
      </c>
      <c r="N128" s="28" t="n">
        <v>4413</v>
      </c>
      <c r="O128" s="28" t="n">
        <v>4016</v>
      </c>
      <c r="P128" s="28" t="n">
        <v>3955</v>
      </c>
      <c r="Q128" s="28" t="n">
        <v>3949</v>
      </c>
      <c r="R128" s="28" t="n">
        <v>3847</v>
      </c>
      <c r="S128" s="28" t="n">
        <v>13749</v>
      </c>
      <c r="T128" s="28" t="n">
        <v>13489</v>
      </c>
      <c r="U128" s="28" t="n">
        <v>16296</v>
      </c>
      <c r="V128" s="28" t="n">
        <v>14975</v>
      </c>
      <c r="W128" s="28" t="n">
        <v>13733</v>
      </c>
      <c r="X128" s="28" t="n">
        <v>12696</v>
      </c>
      <c r="Y128" s="28" t="n">
        <v>12810</v>
      </c>
      <c r="Z128" s="28" t="n">
        <v>9302</v>
      </c>
      <c r="AA128" s="28" t="n">
        <v>9367</v>
      </c>
      <c r="AB128" s="28" t="n">
        <v>9950</v>
      </c>
      <c r="AC128" s="29">
        <f>AB128+AC184</f>
        <v/>
      </c>
      <c r="AD128" s="29">
        <f>AC128+AD184</f>
        <v/>
      </c>
      <c r="AE128" s="29">
        <f>AD128+AE184</f>
        <v/>
      </c>
      <c r="AF128" s="29">
        <f>AE128+AF184</f>
        <v/>
      </c>
      <c r="AG128" s="29">
        <f>AF128+AG184</f>
        <v/>
      </c>
      <c r="AH128" s="29">
        <f>AG128+AH184</f>
        <v/>
      </c>
      <c r="AJ128" s="28" t="n">
        <v>4860</v>
      </c>
      <c r="AK128" s="28" t="n">
        <v>4413</v>
      </c>
      <c r="AL128" s="28" t="n">
        <v>3847</v>
      </c>
      <c r="AM128" s="28" t="n">
        <v>14975</v>
      </c>
      <c r="AN128" s="28" t="n">
        <v>9302</v>
      </c>
      <c r="AO128" s="29">
        <f>AD128</f>
        <v/>
      </c>
      <c r="AP128" s="29">
        <f>AH128</f>
        <v/>
      </c>
      <c r="AQ128" s="29">
        <f>AP128+AQ184</f>
        <v/>
      </c>
      <c r="AR128" s="29">
        <f>AQ128+AR184</f>
        <v/>
      </c>
      <c r="AS128" s="29">
        <f>AR128+AS184</f>
        <v/>
      </c>
    </row>
    <row r="129">
      <c r="B129" s="6" t="inlineStr">
        <is>
          <t>Total Liabilities</t>
        </is>
      </c>
      <c r="G129" s="30">
        <f>G124+G127+G128</f>
        <v/>
      </c>
      <c r="H129" s="30">
        <f>H124+H127+H128</f>
        <v/>
      </c>
      <c r="I129" s="30">
        <f>I124+I127+I128</f>
        <v/>
      </c>
      <c r="J129" s="30">
        <f>J124+J127+J128</f>
        <v/>
      </c>
      <c r="K129" s="30">
        <f>K124+K127+K128</f>
        <v/>
      </c>
      <c r="L129" s="30">
        <f>L124+L127+L128</f>
        <v/>
      </c>
      <c r="M129" s="30">
        <f>M124+M127+M128</f>
        <v/>
      </c>
      <c r="N129" s="30">
        <f>N124+N127+N128</f>
        <v/>
      </c>
      <c r="O129" s="30">
        <f>O124+O127+O128</f>
        <v/>
      </c>
      <c r="P129" s="30">
        <f>P124+P127+P128</f>
        <v/>
      </c>
      <c r="Q129" s="30">
        <f>Q124+Q127+Q128</f>
        <v/>
      </c>
      <c r="R129" s="30">
        <f>R124+R127+R128</f>
        <v/>
      </c>
      <c r="S129" s="30">
        <f>S124+S127+S128</f>
        <v/>
      </c>
      <c r="T129" s="30">
        <f>T124+T127+T128</f>
        <v/>
      </c>
      <c r="U129" s="30">
        <f>U124+U127+U128</f>
        <v/>
      </c>
      <c r="V129" s="30">
        <f>V124+V127+V128</f>
        <v/>
      </c>
      <c r="W129" s="30">
        <f>W124+W127+W128</f>
        <v/>
      </c>
      <c r="X129" s="30">
        <f>X124+X127+X128</f>
        <v/>
      </c>
      <c r="Y129" s="30">
        <f>Y124+Y127+Y128</f>
        <v/>
      </c>
      <c r="Z129" s="30">
        <f>Z124+Z127+Z128</f>
        <v/>
      </c>
      <c r="AA129" s="30">
        <f>AA124+AA127+AA128</f>
        <v/>
      </c>
      <c r="AB129" s="30">
        <f>AB124+AB127+AB128</f>
        <v/>
      </c>
      <c r="AC129" s="30">
        <f>AC124+AC127+AC128</f>
        <v/>
      </c>
      <c r="AD129" s="30">
        <f>AD124+AD127+AD128</f>
        <v/>
      </c>
      <c r="AE129" s="30">
        <f>AE124+AE127+AE128</f>
        <v/>
      </c>
      <c r="AF129" s="30">
        <f>AF124+AF127+AF128</f>
        <v/>
      </c>
      <c r="AG129" s="30">
        <f>AG124+AG127+AG128</f>
        <v/>
      </c>
      <c r="AH129" s="30">
        <f>AH124+AH127+AH128</f>
        <v/>
      </c>
      <c r="AJ129" s="30">
        <f>AJ124+AJ127+AJ128</f>
        <v/>
      </c>
      <c r="AK129" s="30">
        <f>AK124+AK127+AK128</f>
        <v/>
      </c>
      <c r="AL129" s="30">
        <f>AL124+AL127+AL128</f>
        <v/>
      </c>
      <c r="AM129" s="30">
        <f>AM124+AM127+AM128</f>
        <v/>
      </c>
      <c r="AN129" s="30">
        <f>AN124+AN127+AN128</f>
        <v/>
      </c>
      <c r="AO129" s="31">
        <f>AD129</f>
        <v/>
      </c>
      <c r="AP129" s="31">
        <f>AH129</f>
        <v/>
      </c>
      <c r="AQ129" s="30">
        <f>AQ124+AQ127+AQ128</f>
        <v/>
      </c>
      <c r="AR129" s="30">
        <f>AR124+AR127+AR128</f>
        <v/>
      </c>
      <c r="AS129" s="30">
        <f>AS124+AS127+AS128</f>
        <v/>
      </c>
    </row>
    <row r="130">
      <c r="D130" s="3" t="inlineStr">
        <is>
          <t>Recon: Total Liabilities</t>
        </is>
      </c>
      <c r="G130" s="32">
        <f>IF(_reported!G20="","",G129-_reported!G20)</f>
        <v/>
      </c>
      <c r="H130" s="32">
        <f>IF(_reported!H20="","",H129-_reported!H20)</f>
        <v/>
      </c>
      <c r="I130" s="32">
        <f>IF(_reported!I20="","",I129-_reported!I20)</f>
        <v/>
      </c>
      <c r="J130" s="32">
        <f>IF(_reported!J20="","",J129-_reported!J20)</f>
        <v/>
      </c>
      <c r="K130" s="32">
        <f>IF(_reported!K20="","",K129-_reported!K20)</f>
        <v/>
      </c>
      <c r="L130" s="32">
        <f>IF(_reported!L20="","",L129-_reported!L20)</f>
        <v/>
      </c>
      <c r="M130" s="32">
        <f>IF(_reported!M20="","",M129-_reported!M20)</f>
        <v/>
      </c>
      <c r="N130" s="32">
        <f>IF(_reported!N20="","",N129-_reported!N20)</f>
        <v/>
      </c>
      <c r="O130" s="32">
        <f>IF(_reported!O20="","",O129-_reported!O20)</f>
        <v/>
      </c>
      <c r="P130" s="32">
        <f>IF(_reported!P20="","",P129-_reported!P20)</f>
        <v/>
      </c>
      <c r="Q130" s="32">
        <f>IF(_reported!Q20="","",Q129-_reported!Q20)</f>
        <v/>
      </c>
      <c r="R130" s="32">
        <f>IF(_reported!R20="","",R129-_reported!R20)</f>
        <v/>
      </c>
      <c r="S130" s="32">
        <f>IF(_reported!S20="","",S129-_reported!S20)</f>
        <v/>
      </c>
      <c r="T130" s="32">
        <f>IF(_reported!T20="","",T129-_reported!T20)</f>
        <v/>
      </c>
      <c r="U130" s="32">
        <f>IF(_reported!U20="","",U129-_reported!U20)</f>
        <v/>
      </c>
      <c r="V130" s="32">
        <f>IF(_reported!V20="","",V129-_reported!V20)</f>
        <v/>
      </c>
      <c r="W130" s="32">
        <f>IF(_reported!W20="","",W129-_reported!W20)</f>
        <v/>
      </c>
      <c r="X130" s="32">
        <f>IF(_reported!X20="","",X129-_reported!X20)</f>
        <v/>
      </c>
      <c r="Y130" s="32">
        <f>IF(_reported!Y20="","",Y129-_reported!Y20)</f>
        <v/>
      </c>
      <c r="Z130" s="32">
        <f>IF(_reported!Z20="","",Z129-_reported!Z20)</f>
        <v/>
      </c>
      <c r="AA130" s="32">
        <f>IF(_reported!AA20="","",AA129-_reported!AA20)</f>
        <v/>
      </c>
      <c r="AB130" s="32">
        <f>IF(_reported!AB20="","",AB129-_reported!AB20)</f>
        <v/>
      </c>
      <c r="AJ130" s="32">
        <f>IF(_reported!AJ20="","",AJ129-_reported!AJ20)</f>
        <v/>
      </c>
      <c r="AK130" s="32">
        <f>IF(_reported!AK20="","",AK129-_reported!AK20)</f>
        <v/>
      </c>
      <c r="AL130" s="32">
        <f>IF(_reported!AL20="","",AL129-_reported!AL20)</f>
        <v/>
      </c>
      <c r="AM130" s="32">
        <f>IF(_reported!AM20="","",AM129-_reported!AM20)</f>
        <v/>
      </c>
      <c r="AN130" s="32">
        <f>IF(_reported!AN20="","",AN129-_reported!AN20)</f>
        <v/>
      </c>
    </row>
    <row r="131"/>
    <row r="132">
      <c r="C132" s="8" t="inlineStr">
        <is>
          <t>Preferred Stock Dividend Obligation (mezzanine; 8% MCPS thru Q3'22)</t>
        </is>
      </c>
      <c r="G132" s="26" t="n">
        <v>26</v>
      </c>
      <c r="H132" s="26" t="n">
        <v>27</v>
      </c>
      <c r="I132" s="26" t="n">
        <v>27</v>
      </c>
      <c r="J132" s="26" t="n">
        <v>27</v>
      </c>
      <c r="K132" s="26" t="n">
        <v>26</v>
      </c>
      <c r="L132" s="26" t="n">
        <v>27</v>
      </c>
      <c r="M132" s="26" t="n">
        <v>27</v>
      </c>
      <c r="N132" s="26" t="n">
        <v>0</v>
      </c>
      <c r="O132" s="26" t="n">
        <v>0</v>
      </c>
      <c r="P132" s="26" t="n">
        <v>0</v>
      </c>
      <c r="Q132" s="26" t="n">
        <v>0</v>
      </c>
      <c r="R132" s="26" t="n">
        <v>0</v>
      </c>
      <c r="S132" s="26" t="n">
        <v>0</v>
      </c>
      <c r="T132" s="26" t="n">
        <v>0</v>
      </c>
      <c r="U132" s="26" t="n">
        <v>0</v>
      </c>
      <c r="V132" s="26" t="n">
        <v>0</v>
      </c>
      <c r="W132" s="26" t="n">
        <v>0</v>
      </c>
      <c r="X132" s="26" t="n">
        <v>0</v>
      </c>
      <c r="Y132" s="26" t="n">
        <v>0</v>
      </c>
      <c r="Z132" s="26" t="n">
        <v>0</v>
      </c>
      <c r="AA132" s="26" t="n">
        <v>0</v>
      </c>
      <c r="AB132" s="26" t="n">
        <v>0</v>
      </c>
      <c r="AC132" s="27">
        <f>AB132</f>
        <v/>
      </c>
      <c r="AD132" s="27">
        <f>AC132</f>
        <v/>
      </c>
      <c r="AE132" s="27">
        <f>AD132</f>
        <v/>
      </c>
      <c r="AF132" s="27">
        <f>AE132</f>
        <v/>
      </c>
      <c r="AG132" s="27">
        <f>AF132</f>
        <v/>
      </c>
      <c r="AH132" s="27">
        <f>AG132</f>
        <v/>
      </c>
      <c r="AJ132" s="26" t="n">
        <v>27</v>
      </c>
      <c r="AK132" s="26" t="n">
        <v>0</v>
      </c>
      <c r="AL132" s="26" t="n">
        <v>0</v>
      </c>
      <c r="AM132" s="26" t="n">
        <v>0</v>
      </c>
      <c r="AN132" s="26" t="n">
        <v>0</v>
      </c>
      <c r="AO132" s="27">
        <f>AD132</f>
        <v/>
      </c>
      <c r="AP132" s="27">
        <f>AH132</f>
        <v/>
      </c>
      <c r="AQ132" s="27">
        <f>AP132</f>
        <v/>
      </c>
      <c r="AR132" s="27">
        <f>AQ132</f>
        <v/>
      </c>
      <c r="AS132" s="27">
        <f>AR132</f>
        <v/>
      </c>
    </row>
    <row r="133"/>
    <row r="134">
      <c r="C134" s="8" t="inlineStr">
        <is>
          <t>Common Stock ($0 pre-split; $5M par from Q3'24)</t>
        </is>
      </c>
      <c r="G134" s="26" t="n">
        <v>0</v>
      </c>
      <c r="H134" s="26" t="n">
        <v>0</v>
      </c>
      <c r="I134" s="26" t="n">
        <v>0</v>
      </c>
      <c r="J134" s="26" t="n">
        <v>0</v>
      </c>
      <c r="K134" s="26" t="n">
        <v>0</v>
      </c>
      <c r="L134" s="26" t="n">
        <v>0</v>
      </c>
      <c r="M134" s="26" t="n">
        <v>0</v>
      </c>
      <c r="N134" s="26" t="n">
        <v>0</v>
      </c>
      <c r="O134" s="26" t="n">
        <v>0</v>
      </c>
      <c r="P134" s="26" t="n">
        <v>0</v>
      </c>
      <c r="Q134" s="26" t="n">
        <v>0</v>
      </c>
      <c r="R134" s="26" t="n">
        <v>0</v>
      </c>
      <c r="S134" s="26" t="n">
        <v>0</v>
      </c>
      <c r="T134" s="26" t="n">
        <v>0</v>
      </c>
      <c r="U134" s="26" t="n">
        <v>5</v>
      </c>
      <c r="V134" s="26" t="n">
        <v>5</v>
      </c>
      <c r="W134" s="26" t="n">
        <v>5</v>
      </c>
      <c r="X134" s="26" t="n">
        <v>5</v>
      </c>
      <c r="Y134" s="26" t="n">
        <v>5</v>
      </c>
      <c r="Z134" s="26" t="n">
        <v>5</v>
      </c>
      <c r="AA134" s="26" t="n">
        <v>5</v>
      </c>
      <c r="AB134" s="26" t="n">
        <v>5</v>
      </c>
      <c r="AC134" s="27">
        <f>AB134</f>
        <v/>
      </c>
      <c r="AD134" s="27">
        <f>AC134</f>
        <v/>
      </c>
      <c r="AE134" s="27">
        <f>AD134</f>
        <v/>
      </c>
      <c r="AF134" s="27">
        <f>AE134</f>
        <v/>
      </c>
      <c r="AG134" s="27">
        <f>AF134</f>
        <v/>
      </c>
      <c r="AH134" s="27">
        <f>AG134</f>
        <v/>
      </c>
      <c r="AJ134" s="26" t="n">
        <v>0</v>
      </c>
      <c r="AK134" s="26" t="n">
        <v>0</v>
      </c>
      <c r="AL134" s="26" t="n">
        <v>0</v>
      </c>
      <c r="AM134" s="26" t="n">
        <v>5</v>
      </c>
      <c r="AN134" s="26" t="n">
        <v>5</v>
      </c>
      <c r="AO134" s="27">
        <f>AD134</f>
        <v/>
      </c>
      <c r="AP134" s="27">
        <f>AH134</f>
        <v/>
      </c>
      <c r="AQ134" s="27">
        <f>AP134</f>
        <v/>
      </c>
      <c r="AR134" s="27">
        <f>AQ134</f>
        <v/>
      </c>
      <c r="AS134" s="27">
        <f>AR134</f>
        <v/>
      </c>
    </row>
    <row r="135">
      <c r="C135" s="8" t="inlineStr">
        <is>
          <t>Additional Paid-in Capital</t>
        </is>
      </c>
      <c r="G135" s="28" t="n">
        <v>24080</v>
      </c>
      <c r="H135" s="28" t="n">
        <v>24045</v>
      </c>
      <c r="I135" s="28" t="n">
        <v>24126</v>
      </c>
      <c r="J135" s="28" t="n">
        <v>24330</v>
      </c>
      <c r="K135" s="28" t="n">
        <v>23083</v>
      </c>
      <c r="L135" s="28" t="n">
        <v>21078</v>
      </c>
      <c r="M135" s="28" t="n">
        <v>20990</v>
      </c>
      <c r="N135" s="28" t="n">
        <v>21159</v>
      </c>
      <c r="O135" s="28" t="n">
        <v>21119</v>
      </c>
      <c r="P135" s="28" t="n">
        <v>20826</v>
      </c>
      <c r="Q135" s="28" t="n">
        <v>20855</v>
      </c>
      <c r="R135" s="28" t="n">
        <v>21099</v>
      </c>
      <c r="S135" s="28" t="n">
        <v>70077</v>
      </c>
      <c r="T135" s="28" t="n">
        <v>69754</v>
      </c>
      <c r="U135" s="28" t="n">
        <v>67313</v>
      </c>
      <c r="V135" s="28" t="n">
        <v>67466</v>
      </c>
      <c r="W135" s="28" t="n">
        <v>66848</v>
      </c>
      <c r="X135" s="28" t="n">
        <v>66689</v>
      </c>
      <c r="Y135" s="28" t="n">
        <v>69011</v>
      </c>
      <c r="Z135" s="28" t="n">
        <v>71308</v>
      </c>
      <c r="AA135" s="28" t="n">
        <v>73135</v>
      </c>
      <c r="AB135" s="28" t="n">
        <v>75312</v>
      </c>
      <c r="AC135" s="29">
        <f>AB135+AC183</f>
        <v/>
      </c>
      <c r="AD135" s="29">
        <f>AC135+AD183</f>
        <v/>
      </c>
      <c r="AE135" s="29">
        <f>AD135+AE183</f>
        <v/>
      </c>
      <c r="AF135" s="29">
        <f>AE135+AF183</f>
        <v/>
      </c>
      <c r="AG135" s="29">
        <f>AF135+AG183</f>
        <v/>
      </c>
      <c r="AH135" s="29">
        <f>AG135+AH183</f>
        <v/>
      </c>
      <c r="AJ135" s="28" t="n">
        <v>24330</v>
      </c>
      <c r="AK135" s="28" t="n">
        <v>21159</v>
      </c>
      <c r="AL135" s="28" t="n">
        <v>21099</v>
      </c>
      <c r="AM135" s="28" t="n">
        <v>67466</v>
      </c>
      <c r="AN135" s="28" t="n">
        <v>71308</v>
      </c>
      <c r="AO135" s="29">
        <f>AD135</f>
        <v/>
      </c>
      <c r="AP135" s="29">
        <f>AH135</f>
        <v/>
      </c>
      <c r="AQ135" s="29">
        <f>AP135+AQ183</f>
        <v/>
      </c>
      <c r="AR135" s="29">
        <f>AQ135+AR183</f>
        <v/>
      </c>
      <c r="AS135" s="29">
        <f>AR135+AS183</f>
        <v/>
      </c>
    </row>
    <row r="136">
      <c r="C136" s="8" t="inlineStr">
        <is>
          <t>Retained Earnings (Accumulated Deficit); blank-as-filed = $0</t>
        </is>
      </c>
      <c r="G136" s="28" t="n">
        <v>0</v>
      </c>
      <c r="H136" s="28" t="n">
        <v>0</v>
      </c>
      <c r="I136" s="28" t="n">
        <v>320</v>
      </c>
      <c r="J136" s="28" t="n">
        <v>748</v>
      </c>
      <c r="K136" s="28" t="n">
        <v>0</v>
      </c>
      <c r="L136" s="28" t="n">
        <v>0</v>
      </c>
      <c r="M136" s="28" t="n">
        <v>0</v>
      </c>
      <c r="N136" s="28" t="n">
        <v>1604</v>
      </c>
      <c r="O136" s="28" t="n">
        <v>2371</v>
      </c>
      <c r="P136" s="28" t="n">
        <v>1363</v>
      </c>
      <c r="Q136" s="28" t="n">
        <v>1178</v>
      </c>
      <c r="R136" s="28" t="n">
        <v>2682</v>
      </c>
      <c r="S136" s="28" t="n">
        <v>0</v>
      </c>
      <c r="T136" s="28" t="n">
        <v>0</v>
      </c>
      <c r="U136" s="28" t="n">
        <v>-1875</v>
      </c>
      <c r="V136" s="28" t="n">
        <v>0</v>
      </c>
      <c r="W136" s="28" t="n">
        <v>2729</v>
      </c>
      <c r="X136" s="28" t="n">
        <v>2686</v>
      </c>
      <c r="Y136" s="28" t="n">
        <v>4040</v>
      </c>
      <c r="Z136" s="28" t="n">
        <v>9761</v>
      </c>
      <c r="AA136" s="28" t="n">
        <v>6520</v>
      </c>
      <c r="AB136" s="28" t="n">
        <v>12166</v>
      </c>
      <c r="AC136" s="29">
        <f>AB136+AC49+AC212+AC213</f>
        <v/>
      </c>
      <c r="AD136" s="29">
        <f>AC136+AD49+AD212+AD213</f>
        <v/>
      </c>
      <c r="AE136" s="29">
        <f>AD136+AE49+AE212+AE213</f>
        <v/>
      </c>
      <c r="AF136" s="29">
        <f>AE136+AF49+AF212+AF213</f>
        <v/>
      </c>
      <c r="AG136" s="29">
        <f>AF136+AG49+AG212+AG213</f>
        <v/>
      </c>
      <c r="AH136" s="29">
        <f>AG136+AH49+AH212+AH213</f>
        <v/>
      </c>
      <c r="AJ136" s="28" t="n">
        <v>748</v>
      </c>
      <c r="AK136" s="28" t="n">
        <v>1604</v>
      </c>
      <c r="AL136" s="28" t="n">
        <v>2682</v>
      </c>
      <c r="AM136" s="28" t="n">
        <v>0</v>
      </c>
      <c r="AN136" s="28" t="n">
        <v>9761</v>
      </c>
      <c r="AO136" s="29">
        <f>AD136</f>
        <v/>
      </c>
      <c r="AP136" s="29">
        <f>AH136</f>
        <v/>
      </c>
      <c r="AQ136" s="29">
        <f>AP136+AQ49+AQ212+AQ213</f>
        <v/>
      </c>
      <c r="AR136" s="29">
        <f>AQ136+AR49+AR212+AR213</f>
        <v/>
      </c>
      <c r="AS136" s="29">
        <f>AR136+AS49+AS212+AS213</f>
        <v/>
      </c>
    </row>
    <row r="137">
      <c r="C137" s="8" t="inlineStr">
        <is>
          <t>Accumulated Other Comprehensive Income (Loss)</t>
        </is>
      </c>
      <c r="G137" s="28" t="n">
        <v>-107</v>
      </c>
      <c r="H137" s="28" t="n">
        <v>-106</v>
      </c>
      <c r="I137" s="28" t="n">
        <v>-106</v>
      </c>
      <c r="J137" s="28" t="n">
        <v>-116</v>
      </c>
      <c r="K137" s="28" t="n">
        <v>-115</v>
      </c>
      <c r="L137" s="28" t="n">
        <v>-115</v>
      </c>
      <c r="M137" s="28" t="n">
        <v>-114</v>
      </c>
      <c r="N137" s="28" t="n">
        <v>-54</v>
      </c>
      <c r="O137" s="28" t="n">
        <v>-180</v>
      </c>
      <c r="P137" s="28" t="n">
        <v>-182</v>
      </c>
      <c r="Q137" s="28" t="n">
        <v>46</v>
      </c>
      <c r="R137" s="28" t="n">
        <v>207</v>
      </c>
      <c r="S137" s="28" t="n">
        <v>207</v>
      </c>
      <c r="T137" s="28" t="n">
        <v>207</v>
      </c>
      <c r="U137" s="28" t="n">
        <v>208</v>
      </c>
      <c r="V137" s="28" t="n">
        <v>207</v>
      </c>
      <c r="W137" s="28" t="n">
        <v>207</v>
      </c>
      <c r="X137" s="28" t="n">
        <v>206</v>
      </c>
      <c r="Y137" s="28" t="n">
        <v>221</v>
      </c>
      <c r="Z137" s="28" t="n">
        <v>218</v>
      </c>
      <c r="AA137" s="28" t="n">
        <v>212</v>
      </c>
      <c r="AB137" s="28" t="n">
        <v>208</v>
      </c>
      <c r="AC137" s="29">
        <f>AB137</f>
        <v/>
      </c>
      <c r="AD137" s="29">
        <f>AC137</f>
        <v/>
      </c>
      <c r="AE137" s="29">
        <f>AD137</f>
        <v/>
      </c>
      <c r="AF137" s="29">
        <f>AE137</f>
        <v/>
      </c>
      <c r="AG137" s="29">
        <f>AF137</f>
        <v/>
      </c>
      <c r="AH137" s="29">
        <f>AG137</f>
        <v/>
      </c>
      <c r="AJ137" s="28" t="n">
        <v>-116</v>
      </c>
      <c r="AK137" s="28" t="n">
        <v>-54</v>
      </c>
      <c r="AL137" s="28" t="n">
        <v>207</v>
      </c>
      <c r="AM137" s="28" t="n">
        <v>207</v>
      </c>
      <c r="AN137" s="28" t="n">
        <v>218</v>
      </c>
      <c r="AO137" s="29">
        <f>AD137</f>
        <v/>
      </c>
      <c r="AP137" s="29">
        <f>AH137</f>
        <v/>
      </c>
      <c r="AQ137" s="29">
        <f>AP137</f>
        <v/>
      </c>
      <c r="AR137" s="29">
        <f>AQ137</f>
        <v/>
      </c>
      <c r="AS137" s="29">
        <f>AR137</f>
        <v/>
      </c>
    </row>
    <row r="138">
      <c r="B138" s="6" t="inlineStr">
        <is>
          <t>Total Stockholders' Equity</t>
        </is>
      </c>
      <c r="G138" s="30">
        <f>G134+G135+G136+G137</f>
        <v/>
      </c>
      <c r="H138" s="30">
        <f>H134+H135+H136+H137</f>
        <v/>
      </c>
      <c r="I138" s="30">
        <f>I134+I135+I136+I137</f>
        <v/>
      </c>
      <c r="J138" s="30">
        <f>J134+J135+J136+J137</f>
        <v/>
      </c>
      <c r="K138" s="30">
        <f>K134+K135+K136+K137</f>
        <v/>
      </c>
      <c r="L138" s="30">
        <f>L134+L135+L136+L137</f>
        <v/>
      </c>
      <c r="M138" s="30">
        <f>M134+M135+M136+M137</f>
        <v/>
      </c>
      <c r="N138" s="30">
        <f>N134+N135+N136+N137</f>
        <v/>
      </c>
      <c r="O138" s="30">
        <f>O134+O135+O136+O137</f>
        <v/>
      </c>
      <c r="P138" s="30">
        <f>P134+P135+P136+P137</f>
        <v/>
      </c>
      <c r="Q138" s="30">
        <f>Q134+Q135+Q136+Q137</f>
        <v/>
      </c>
      <c r="R138" s="30">
        <f>R134+R135+R136+R137</f>
        <v/>
      </c>
      <c r="S138" s="30">
        <f>S134+S135+S136+S137</f>
        <v/>
      </c>
      <c r="T138" s="30">
        <f>T134+T135+T136+T137</f>
        <v/>
      </c>
      <c r="U138" s="30">
        <f>U134+U135+U136+U137</f>
        <v/>
      </c>
      <c r="V138" s="30">
        <f>V134+V135+V136+V137</f>
        <v/>
      </c>
      <c r="W138" s="30">
        <f>W134+W135+W136+W137</f>
        <v/>
      </c>
      <c r="X138" s="30">
        <f>X134+X135+X136+X137</f>
        <v/>
      </c>
      <c r="Y138" s="30">
        <f>Y134+Y135+Y136+Y137</f>
        <v/>
      </c>
      <c r="Z138" s="30">
        <f>Z134+Z135+Z136+Z137</f>
        <v/>
      </c>
      <c r="AA138" s="30">
        <f>AA134+AA135+AA136+AA137</f>
        <v/>
      </c>
      <c r="AB138" s="30">
        <f>AB134+AB135+AB136+AB137</f>
        <v/>
      </c>
      <c r="AC138" s="30">
        <f>AC134+AC135+AC136+AC137</f>
        <v/>
      </c>
      <c r="AD138" s="30">
        <f>AD134+AD135+AD136+AD137</f>
        <v/>
      </c>
      <c r="AE138" s="30">
        <f>AE134+AE135+AE136+AE137</f>
        <v/>
      </c>
      <c r="AF138" s="30">
        <f>AF134+AF135+AF136+AF137</f>
        <v/>
      </c>
      <c r="AG138" s="30">
        <f>AG134+AG135+AG136+AG137</f>
        <v/>
      </c>
      <c r="AH138" s="30">
        <f>AH134+AH135+AH136+AH137</f>
        <v/>
      </c>
      <c r="AJ138" s="30">
        <f>AJ134+AJ135+AJ136+AJ137</f>
        <v/>
      </c>
      <c r="AK138" s="30">
        <f>AK134+AK135+AK136+AK137</f>
        <v/>
      </c>
      <c r="AL138" s="30">
        <f>AL134+AL135+AL136+AL137</f>
        <v/>
      </c>
      <c r="AM138" s="30">
        <f>AM134+AM135+AM136+AM137</f>
        <v/>
      </c>
      <c r="AN138" s="30">
        <f>AN134+AN135+AN136+AN137</f>
        <v/>
      </c>
      <c r="AO138" s="31">
        <f>AD138</f>
        <v/>
      </c>
      <c r="AP138" s="31">
        <f>AH138</f>
        <v/>
      </c>
      <c r="AQ138" s="30">
        <f>AQ134+AQ135+AQ136+AQ137</f>
        <v/>
      </c>
      <c r="AR138" s="30">
        <f>AR134+AR135+AR136+AR137</f>
        <v/>
      </c>
      <c r="AS138" s="30">
        <f>AS134+AS135+AS136+AS137</f>
        <v/>
      </c>
    </row>
    <row r="139">
      <c r="D139" s="3" t="inlineStr">
        <is>
          <t>Recon: Total Equity</t>
        </is>
      </c>
      <c r="G139" s="32">
        <f>IF(_reported!G21="","",G138-_reported!G21)</f>
        <v/>
      </c>
      <c r="H139" s="32">
        <f>IF(_reported!H21="","",H138-_reported!H21)</f>
        <v/>
      </c>
      <c r="I139" s="32">
        <f>IF(_reported!I21="","",I138-_reported!I21)</f>
        <v/>
      </c>
      <c r="J139" s="32">
        <f>IF(_reported!J21="","",J138-_reported!J21)</f>
        <v/>
      </c>
      <c r="K139" s="32">
        <f>IF(_reported!K21="","",K138-_reported!K21)</f>
        <v/>
      </c>
      <c r="L139" s="32">
        <f>IF(_reported!L21="","",L138-_reported!L21)</f>
        <v/>
      </c>
      <c r="M139" s="32">
        <f>IF(_reported!M21="","",M138-_reported!M21)</f>
        <v/>
      </c>
      <c r="N139" s="32">
        <f>IF(_reported!N21="","",N138-_reported!N21)</f>
        <v/>
      </c>
      <c r="O139" s="32">
        <f>IF(_reported!O21="","",O138-_reported!O21)</f>
        <v/>
      </c>
      <c r="P139" s="32">
        <f>IF(_reported!P21="","",P138-_reported!P21)</f>
        <v/>
      </c>
      <c r="Q139" s="32">
        <f>IF(_reported!Q21="","",Q138-_reported!Q21)</f>
        <v/>
      </c>
      <c r="R139" s="32">
        <f>IF(_reported!R21="","",R138-_reported!R21)</f>
        <v/>
      </c>
      <c r="S139" s="32">
        <f>IF(_reported!S21="","",S138-_reported!S21)</f>
        <v/>
      </c>
      <c r="T139" s="32">
        <f>IF(_reported!T21="","",T138-_reported!T21)</f>
        <v/>
      </c>
      <c r="U139" s="32">
        <f>IF(_reported!U21="","",U138-_reported!U21)</f>
        <v/>
      </c>
      <c r="V139" s="32">
        <f>IF(_reported!V21="","",V138-_reported!V21)</f>
        <v/>
      </c>
      <c r="W139" s="32">
        <f>IF(_reported!W21="","",W138-_reported!W21)</f>
        <v/>
      </c>
      <c r="X139" s="32">
        <f>IF(_reported!X21="","",X138-_reported!X21)</f>
        <v/>
      </c>
      <c r="Y139" s="32">
        <f>IF(_reported!Y21="","",Y138-_reported!Y21)</f>
        <v/>
      </c>
      <c r="Z139" s="32">
        <f>IF(_reported!Z21="","",Z138-_reported!Z21)</f>
        <v/>
      </c>
      <c r="AA139" s="32">
        <f>IF(_reported!AA21="","",AA138-_reported!AA21)</f>
        <v/>
      </c>
      <c r="AB139" s="32">
        <f>IF(_reported!AB21="","",AB138-_reported!AB21)</f>
        <v/>
      </c>
      <c r="AJ139" s="32">
        <f>IF(_reported!AJ21="","",AJ138-_reported!AJ21)</f>
        <v/>
      </c>
      <c r="AK139" s="32">
        <f>IF(_reported!AK21="","",AK138-_reported!AK21)</f>
        <v/>
      </c>
      <c r="AL139" s="32">
        <f>IF(_reported!AL21="","",AL138-_reported!AL21)</f>
        <v/>
      </c>
      <c r="AM139" s="32">
        <f>IF(_reported!AM21="","",AM138-_reported!AM21)</f>
        <v/>
      </c>
      <c r="AN139" s="32">
        <f>IF(_reported!AN21="","",AN138-_reported!AN21)</f>
        <v/>
      </c>
    </row>
    <row r="140"/>
    <row r="141">
      <c r="B141" s="6" t="inlineStr">
        <is>
          <t>Total Liabilities and Stockholders' Equity</t>
        </is>
      </c>
      <c r="G141" s="30">
        <f>G129+G132+G138</f>
        <v/>
      </c>
      <c r="H141" s="30">
        <f>H129+H132+H138</f>
        <v/>
      </c>
      <c r="I141" s="30">
        <f>I129+I132+I138</f>
        <v/>
      </c>
      <c r="J141" s="30">
        <f>J129+J132+J138</f>
        <v/>
      </c>
      <c r="K141" s="30">
        <f>K129+K132+K138</f>
        <v/>
      </c>
      <c r="L141" s="30">
        <f>L129+L132+L138</f>
        <v/>
      </c>
      <c r="M141" s="30">
        <f>M129+M132+M138</f>
        <v/>
      </c>
      <c r="N141" s="30">
        <f>N129+N132+N138</f>
        <v/>
      </c>
      <c r="O141" s="30">
        <f>O129+O132+O138</f>
        <v/>
      </c>
      <c r="P141" s="30">
        <f>P129+P132+P138</f>
        <v/>
      </c>
      <c r="Q141" s="30">
        <f>Q129+Q132+Q138</f>
        <v/>
      </c>
      <c r="R141" s="30">
        <f>R129+R132+R138</f>
        <v/>
      </c>
      <c r="S141" s="30">
        <f>S129+S132+S138</f>
        <v/>
      </c>
      <c r="T141" s="30">
        <f>T129+T132+T138</f>
        <v/>
      </c>
      <c r="U141" s="30">
        <f>U129+U132+U138</f>
        <v/>
      </c>
      <c r="V141" s="30">
        <f>V129+V132+V138</f>
        <v/>
      </c>
      <c r="W141" s="30">
        <f>W129+W132+W138</f>
        <v/>
      </c>
      <c r="X141" s="30">
        <f>X129+X132+X138</f>
        <v/>
      </c>
      <c r="Y141" s="30">
        <f>Y129+Y132+Y138</f>
        <v/>
      </c>
      <c r="Z141" s="30">
        <f>Z129+Z132+Z138</f>
        <v/>
      </c>
      <c r="AA141" s="30">
        <f>AA129+AA132+AA138</f>
        <v/>
      </c>
      <c r="AB141" s="30">
        <f>AB129+AB132+AB138</f>
        <v/>
      </c>
      <c r="AC141" s="30">
        <f>AC129+AC132+AC138</f>
        <v/>
      </c>
      <c r="AD141" s="30">
        <f>AD129+AD132+AD138</f>
        <v/>
      </c>
      <c r="AE141" s="30">
        <f>AE129+AE132+AE138</f>
        <v/>
      </c>
      <c r="AF141" s="30">
        <f>AF129+AF132+AF138</f>
        <v/>
      </c>
      <c r="AG141" s="30">
        <f>AG129+AG132+AG138</f>
        <v/>
      </c>
      <c r="AH141" s="30">
        <f>AH129+AH132+AH138</f>
        <v/>
      </c>
      <c r="AJ141" s="30">
        <f>AJ129+AJ132+AJ138</f>
        <v/>
      </c>
      <c r="AK141" s="30">
        <f>AK129+AK132+AK138</f>
        <v/>
      </c>
      <c r="AL141" s="30">
        <f>AL129+AL132+AL138</f>
        <v/>
      </c>
      <c r="AM141" s="30">
        <f>AM129+AM132+AM138</f>
        <v/>
      </c>
      <c r="AN141" s="30">
        <f>AN129+AN132+AN138</f>
        <v/>
      </c>
      <c r="AO141" s="31">
        <f>AD141</f>
        <v/>
      </c>
      <c r="AP141" s="31">
        <f>AH141</f>
        <v/>
      </c>
      <c r="AQ141" s="30">
        <f>AQ129+AQ132+AQ138</f>
        <v/>
      </c>
      <c r="AR141" s="30">
        <f>AR129+AR132+AR138</f>
        <v/>
      </c>
      <c r="AS141" s="30">
        <f>AS129+AS132+AS138</f>
        <v/>
      </c>
    </row>
    <row r="142">
      <c r="D142" s="3" t="inlineStr">
        <is>
          <t>Recon: Total L&amp;E</t>
        </is>
      </c>
      <c r="G142" s="32">
        <f>IF(_reported!G22="","",G141-_reported!G22)</f>
        <v/>
      </c>
      <c r="H142" s="32">
        <f>IF(_reported!H22="","",H141-_reported!H22)</f>
        <v/>
      </c>
      <c r="I142" s="32">
        <f>IF(_reported!I22="","",I141-_reported!I22)</f>
        <v/>
      </c>
      <c r="J142" s="32">
        <f>IF(_reported!J22="","",J141-_reported!J22)</f>
        <v/>
      </c>
      <c r="K142" s="32">
        <f>IF(_reported!K22="","",K141-_reported!K22)</f>
        <v/>
      </c>
      <c r="L142" s="32">
        <f>IF(_reported!L22="","",L141-_reported!L22)</f>
        <v/>
      </c>
      <c r="M142" s="32">
        <f>IF(_reported!M22="","",M141-_reported!M22)</f>
        <v/>
      </c>
      <c r="N142" s="32">
        <f>IF(_reported!N22="","",N141-_reported!N22)</f>
        <v/>
      </c>
      <c r="O142" s="32">
        <f>IF(_reported!O22="","",O141-_reported!O22)</f>
        <v/>
      </c>
      <c r="P142" s="32">
        <f>IF(_reported!P22="","",P141-_reported!P22)</f>
        <v/>
      </c>
      <c r="Q142" s="32">
        <f>IF(_reported!Q22="","",Q141-_reported!Q22)</f>
        <v/>
      </c>
      <c r="R142" s="32">
        <f>IF(_reported!R22="","",R141-_reported!R22)</f>
        <v/>
      </c>
      <c r="S142" s="32">
        <f>IF(_reported!S22="","",S141-_reported!S22)</f>
        <v/>
      </c>
      <c r="T142" s="32">
        <f>IF(_reported!T22="","",T141-_reported!T22)</f>
        <v/>
      </c>
      <c r="U142" s="32">
        <f>IF(_reported!U22="","",U141-_reported!U22)</f>
        <v/>
      </c>
      <c r="V142" s="32">
        <f>IF(_reported!V22="","",V141-_reported!V22)</f>
        <v/>
      </c>
      <c r="W142" s="32">
        <f>IF(_reported!W22="","",W141-_reported!W22)</f>
        <v/>
      </c>
      <c r="X142" s="32">
        <f>IF(_reported!X22="","",X141-_reported!X22)</f>
        <v/>
      </c>
      <c r="Y142" s="32">
        <f>IF(_reported!Y22="","",Y141-_reported!Y22)</f>
        <v/>
      </c>
      <c r="Z142" s="32">
        <f>IF(_reported!Z22="","",Z141-_reported!Z22)</f>
        <v/>
      </c>
      <c r="AA142" s="32">
        <f>IF(_reported!AA22="","",AA141-_reported!AA22)</f>
        <v/>
      </c>
      <c r="AB142" s="32">
        <f>IF(_reported!AB22="","",AB141-_reported!AB22)</f>
        <v/>
      </c>
      <c r="AJ142" s="32">
        <f>IF(_reported!AJ22="","",AJ141-_reported!AJ22)</f>
        <v/>
      </c>
      <c r="AK142" s="32">
        <f>IF(_reported!AK22="","",AK141-_reported!AK22)</f>
        <v/>
      </c>
      <c r="AL142" s="32">
        <f>IF(_reported!AL22="","",AL141-_reported!AL22)</f>
        <v/>
      </c>
      <c r="AM142" s="32">
        <f>IF(_reported!AM22="","",AM141-_reported!AM22)</f>
        <v/>
      </c>
      <c r="AN142" s="32">
        <f>IF(_reported!AN22="","",AN141-_reported!AN22)</f>
        <v/>
      </c>
    </row>
    <row r="143"/>
    <row r="144">
      <c r="B144" s="6" t="inlineStr">
        <is>
          <t>BS Parity (TA - TL&amp;E; must = $0)</t>
        </is>
      </c>
      <c r="G144" s="40">
        <f>G117-G141</f>
        <v/>
      </c>
      <c r="H144" s="40">
        <f>H117-H141</f>
        <v/>
      </c>
      <c r="I144" s="40">
        <f>I117-I141</f>
        <v/>
      </c>
      <c r="J144" s="40">
        <f>J117-J141</f>
        <v/>
      </c>
      <c r="K144" s="40">
        <f>K117-K141</f>
        <v/>
      </c>
      <c r="L144" s="40">
        <f>L117-L141</f>
        <v/>
      </c>
      <c r="M144" s="40">
        <f>M117-M141</f>
        <v/>
      </c>
      <c r="N144" s="40">
        <f>N117-N141</f>
        <v/>
      </c>
      <c r="O144" s="40">
        <f>O117-O141</f>
        <v/>
      </c>
      <c r="P144" s="40">
        <f>P117-P141</f>
        <v/>
      </c>
      <c r="Q144" s="40">
        <f>Q117-Q141</f>
        <v/>
      </c>
      <c r="R144" s="40">
        <f>R117-R141</f>
        <v/>
      </c>
      <c r="S144" s="40">
        <f>S117-S141</f>
        <v/>
      </c>
      <c r="T144" s="40">
        <f>T117-T141</f>
        <v/>
      </c>
      <c r="U144" s="40">
        <f>U117-U141</f>
        <v/>
      </c>
      <c r="V144" s="40">
        <f>V117-V141</f>
        <v/>
      </c>
      <c r="W144" s="40">
        <f>W117-W141</f>
        <v/>
      </c>
      <c r="X144" s="40">
        <f>X117-X141</f>
        <v/>
      </c>
      <c r="Y144" s="40">
        <f>Y117-Y141</f>
        <v/>
      </c>
      <c r="Z144" s="40">
        <f>Z117-Z141</f>
        <v/>
      </c>
      <c r="AA144" s="40">
        <f>AA117-AA141</f>
        <v/>
      </c>
      <c r="AB144" s="40">
        <f>AB117-AB141</f>
        <v/>
      </c>
      <c r="AC144" s="40">
        <f>AC117-AC141</f>
        <v/>
      </c>
      <c r="AD144" s="40">
        <f>AD117-AD141</f>
        <v/>
      </c>
      <c r="AE144" s="40">
        <f>AE117-AE141</f>
        <v/>
      </c>
      <c r="AF144" s="40">
        <f>AF117-AF141</f>
        <v/>
      </c>
      <c r="AG144" s="40">
        <f>AG117-AG141</f>
        <v/>
      </c>
      <c r="AH144" s="40">
        <f>AH117-AH141</f>
        <v/>
      </c>
      <c r="AJ144" s="40">
        <f>AJ117-AJ141</f>
        <v/>
      </c>
      <c r="AK144" s="40">
        <f>AK117-AK141</f>
        <v/>
      </c>
      <c r="AL144" s="40">
        <f>AL117-AL141</f>
        <v/>
      </c>
      <c r="AM144" s="40">
        <f>AM117-AM141</f>
        <v/>
      </c>
      <c r="AN144" s="40">
        <f>AN117-AN141</f>
        <v/>
      </c>
      <c r="AO144" s="41">
        <f>AO117-AO141</f>
        <v/>
      </c>
      <c r="AP144" s="41">
        <f>AP117-AP141</f>
        <v/>
      </c>
      <c r="AQ144" s="40">
        <f>AQ117-AQ141</f>
        <v/>
      </c>
      <c r="AR144" s="40">
        <f>AR117-AR141</f>
        <v/>
      </c>
      <c r="AS144" s="40">
        <f>AS117-AS141</f>
        <v/>
      </c>
    </row>
    <row r="145"/>
    <row r="146"/>
    <row r="147">
      <c r="B147" s="16" t="inlineStr">
        <is>
          <t>Balance Sheet Ratios &amp; Assumptions</t>
        </is>
      </c>
      <c r="C147" s="16" t="n"/>
      <c r="D147" s="16" t="n"/>
      <c r="E147" s="16" t="n"/>
      <c r="F147" s="16" t="n"/>
      <c r="G147" s="16" t="n"/>
      <c r="H147" s="16" t="n"/>
      <c r="I147" s="16" t="n"/>
      <c r="J147" s="16" t="n"/>
      <c r="K147" s="16" t="n"/>
      <c r="L147" s="16" t="n"/>
      <c r="M147" s="16" t="n"/>
      <c r="N147" s="16" t="n"/>
      <c r="O147" s="16" t="n"/>
      <c r="P147" s="16" t="n"/>
      <c r="Q147" s="16" t="n"/>
      <c r="R147" s="16" t="n"/>
      <c r="S147" s="16" t="n"/>
      <c r="T147" s="16" t="n"/>
      <c r="U147" s="16" t="n"/>
      <c r="V147" s="16" t="n"/>
      <c r="W147" s="16" t="n"/>
      <c r="X147" s="16" t="n"/>
      <c r="Y147" s="16" t="n"/>
      <c r="Z147" s="16" t="n"/>
      <c r="AA147" s="16" t="n"/>
      <c r="AB147" s="16" t="n"/>
      <c r="AC147" s="16" t="n"/>
      <c r="AD147" s="16" t="n"/>
      <c r="AE147" s="16" t="n"/>
      <c r="AF147" s="16" t="n"/>
      <c r="AG147" s="16" t="n"/>
      <c r="AH147" s="16" t="n"/>
      <c r="AJ147" s="16" t="n"/>
      <c r="AK147" s="16" t="n"/>
      <c r="AL147" s="16" t="n"/>
      <c r="AM147" s="16" t="n"/>
      <c r="AN147" s="16" t="n"/>
      <c r="AO147" s="16" t="n"/>
      <c r="AP147" s="16" t="n"/>
      <c r="AQ147" s="16" t="n"/>
      <c r="AR147" s="16" t="n"/>
      <c r="AS147" s="16" t="n"/>
    </row>
    <row r="148"/>
    <row r="149">
      <c r="D149" s="8" t="inlineStr">
        <is>
          <t>Current Ratio</t>
        </is>
      </c>
      <c r="G149" s="42">
        <f>IFERROR(G110/G124,"")</f>
        <v/>
      </c>
      <c r="H149" s="42">
        <f>IFERROR(H110/H124,"")</f>
        <v/>
      </c>
      <c r="I149" s="42">
        <f>IFERROR(I110/I124,"")</f>
        <v/>
      </c>
      <c r="J149" s="42">
        <f>IFERROR(J110/J124,"")</f>
        <v/>
      </c>
      <c r="K149" s="42">
        <f>IFERROR(K110/K124,"")</f>
        <v/>
      </c>
      <c r="L149" s="42">
        <f>IFERROR(L110/L124,"")</f>
        <v/>
      </c>
      <c r="M149" s="42">
        <f>IFERROR(M110/M124,"")</f>
        <v/>
      </c>
      <c r="N149" s="42">
        <f>IFERROR(N110/N124,"")</f>
        <v/>
      </c>
      <c r="O149" s="42">
        <f>IFERROR(O110/O124,"")</f>
        <v/>
      </c>
      <c r="P149" s="42">
        <f>IFERROR(P110/P124,"")</f>
        <v/>
      </c>
      <c r="Q149" s="42">
        <f>IFERROR(Q110/Q124,"")</f>
        <v/>
      </c>
      <c r="R149" s="42">
        <f>IFERROR(R110/R124,"")</f>
        <v/>
      </c>
      <c r="S149" s="42">
        <f>IFERROR(S110/S124,"")</f>
        <v/>
      </c>
      <c r="T149" s="42">
        <f>IFERROR(T110/T124,"")</f>
        <v/>
      </c>
      <c r="U149" s="42">
        <f>IFERROR(U110/U124,"")</f>
        <v/>
      </c>
      <c r="V149" s="42">
        <f>IFERROR(V110/V124,"")</f>
        <v/>
      </c>
      <c r="W149" s="42">
        <f>IFERROR(W110/W124,"")</f>
        <v/>
      </c>
      <c r="X149" s="42">
        <f>IFERROR(X110/X124,"")</f>
        <v/>
      </c>
      <c r="Y149" s="42">
        <f>IFERROR(Y110/Y124,"")</f>
        <v/>
      </c>
      <c r="Z149" s="42">
        <f>IFERROR(Z110/Z124,"")</f>
        <v/>
      </c>
      <c r="AA149" s="42">
        <f>IFERROR(AA110/AA124,"")</f>
        <v/>
      </c>
      <c r="AB149" s="42">
        <f>IFERROR(AB110/AB124,"")</f>
        <v/>
      </c>
      <c r="AC149" s="43">
        <f>IFERROR(AC110/AC124,"")</f>
        <v/>
      </c>
      <c r="AD149" s="43">
        <f>IFERROR(AD110/AD124,"")</f>
        <v/>
      </c>
      <c r="AE149" s="43">
        <f>IFERROR(AE110/AE124,"")</f>
        <v/>
      </c>
      <c r="AF149" s="43">
        <f>IFERROR(AF110/AF124,"")</f>
        <v/>
      </c>
      <c r="AG149" s="43">
        <f>IFERROR(AG110/AG124,"")</f>
        <v/>
      </c>
      <c r="AH149" s="43">
        <f>IFERROR(AH110/AH124,"")</f>
        <v/>
      </c>
      <c r="AJ149" s="42">
        <f>IFERROR(AJ110/AJ124,"")</f>
        <v/>
      </c>
      <c r="AK149" s="42">
        <f>IFERROR(AK110/AK124,"")</f>
        <v/>
      </c>
      <c r="AL149" s="42">
        <f>IFERROR(AL110/AL124,"")</f>
        <v/>
      </c>
      <c r="AM149" s="42">
        <f>IFERROR(AM110/AM124,"")</f>
        <v/>
      </c>
      <c r="AN149" s="42">
        <f>IFERROR(AN110/AN124,"")</f>
        <v/>
      </c>
      <c r="AO149" s="43">
        <f>IFERROR(AO110/AO124,"")</f>
        <v/>
      </c>
      <c r="AP149" s="43">
        <f>IFERROR(AP110/AP124,"")</f>
        <v/>
      </c>
      <c r="AQ149" s="43">
        <f>IFERROR(AQ110/AQ124,"")</f>
        <v/>
      </c>
      <c r="AR149" s="43">
        <f>IFERROR(AR110/AR124,"")</f>
        <v/>
      </c>
      <c r="AS149" s="43">
        <f>IFERROR(AS110/AS124,"")</f>
        <v/>
      </c>
    </row>
    <row r="150">
      <c r="D150" s="8" t="inlineStr">
        <is>
          <t>Total Debt ($M, current + LT incl. leases/CP)</t>
        </is>
      </c>
      <c r="G150" s="44">
        <f>G122+G127</f>
        <v/>
      </c>
      <c r="H150" s="44">
        <f>H122+H127</f>
        <v/>
      </c>
      <c r="I150" s="44">
        <f>I122+I127</f>
        <v/>
      </c>
      <c r="J150" s="44">
        <f>J122+J127</f>
        <v/>
      </c>
      <c r="K150" s="44">
        <f>K122+K127</f>
        <v/>
      </c>
      <c r="L150" s="44">
        <f>L122+L127</f>
        <v/>
      </c>
      <c r="M150" s="44">
        <f>M122+M127</f>
        <v/>
      </c>
      <c r="N150" s="44">
        <f>N122+N127</f>
        <v/>
      </c>
      <c r="O150" s="44">
        <f>O122+O127</f>
        <v/>
      </c>
      <c r="P150" s="44">
        <f>P122+P127</f>
        <v/>
      </c>
      <c r="Q150" s="44">
        <f>Q122+Q127</f>
        <v/>
      </c>
      <c r="R150" s="44">
        <f>R122+R127</f>
        <v/>
      </c>
      <c r="S150" s="44">
        <f>S122+S127</f>
        <v/>
      </c>
      <c r="T150" s="44">
        <f>T122+T127</f>
        <v/>
      </c>
      <c r="U150" s="44">
        <f>U122+U127</f>
        <v/>
      </c>
      <c r="V150" s="44">
        <f>V122+V127</f>
        <v/>
      </c>
      <c r="W150" s="44">
        <f>W122+W127</f>
        <v/>
      </c>
      <c r="X150" s="44">
        <f>X122+X127</f>
        <v/>
      </c>
      <c r="Y150" s="44">
        <f>Y122+Y127</f>
        <v/>
      </c>
      <c r="Z150" s="44">
        <f>Z122+Z127</f>
        <v/>
      </c>
      <c r="AA150" s="44">
        <f>AA122+AA127</f>
        <v/>
      </c>
      <c r="AB150" s="44">
        <f>AB122+AB127</f>
        <v/>
      </c>
      <c r="AC150" s="27">
        <f>AC122+AC127</f>
        <v/>
      </c>
      <c r="AD150" s="27">
        <f>AD122+AD127</f>
        <v/>
      </c>
      <c r="AE150" s="27">
        <f>AE122+AE127</f>
        <v/>
      </c>
      <c r="AF150" s="27">
        <f>AF122+AF127</f>
        <v/>
      </c>
      <c r="AG150" s="27">
        <f>AG122+AG127</f>
        <v/>
      </c>
      <c r="AH150" s="27">
        <f>AH122+AH127</f>
        <v/>
      </c>
      <c r="AJ150" s="44">
        <f>AJ122+AJ127</f>
        <v/>
      </c>
      <c r="AK150" s="44">
        <f>AK122+AK127</f>
        <v/>
      </c>
      <c r="AL150" s="44">
        <f>AL122+AL127</f>
        <v/>
      </c>
      <c r="AM150" s="44">
        <f>AM122+AM127</f>
        <v/>
      </c>
      <c r="AN150" s="44">
        <f>AN122+AN127</f>
        <v/>
      </c>
      <c r="AO150" s="27">
        <f>AO122+AO127</f>
        <v/>
      </c>
      <c r="AP150" s="27">
        <f>AP122+AP127</f>
        <v/>
      </c>
      <c r="AQ150" s="27">
        <f>AQ122+AQ127</f>
        <v/>
      </c>
      <c r="AR150" s="27">
        <f>AR122+AR127</f>
        <v/>
      </c>
      <c r="AS150" s="27">
        <f>AS122+AS127</f>
        <v/>
      </c>
    </row>
    <row r="151">
      <c r="D151" s="8" t="inlineStr">
        <is>
          <t>Net Debt ($M, Total Debt - Cash)</t>
        </is>
      </c>
      <c r="G151" s="44">
        <f>G122+G127-G106</f>
        <v/>
      </c>
      <c r="H151" s="44">
        <f>H122+H127-H106</f>
        <v/>
      </c>
      <c r="I151" s="44">
        <f>I122+I127-I106</f>
        <v/>
      </c>
      <c r="J151" s="44">
        <f>J122+J127-J106</f>
        <v/>
      </c>
      <c r="K151" s="44">
        <f>K122+K127-K106</f>
        <v/>
      </c>
      <c r="L151" s="44">
        <f>L122+L127-L106</f>
        <v/>
      </c>
      <c r="M151" s="44">
        <f>M122+M127-M106</f>
        <v/>
      </c>
      <c r="N151" s="44">
        <f>N122+N127-N106</f>
        <v/>
      </c>
      <c r="O151" s="44">
        <f>O122+O127-O106</f>
        <v/>
      </c>
      <c r="P151" s="44">
        <f>P122+P127-P106</f>
        <v/>
      </c>
      <c r="Q151" s="44">
        <f>Q122+Q127-Q106</f>
        <v/>
      </c>
      <c r="R151" s="44">
        <f>R122+R127-R106</f>
        <v/>
      </c>
      <c r="S151" s="44">
        <f>S122+S127-S106</f>
        <v/>
      </c>
      <c r="T151" s="44">
        <f>T122+T127-T106</f>
        <v/>
      </c>
      <c r="U151" s="44">
        <f>U122+U127-U106</f>
        <v/>
      </c>
      <c r="V151" s="44">
        <f>V122+V127-V106</f>
        <v/>
      </c>
      <c r="W151" s="44">
        <f>W122+W127-W106</f>
        <v/>
      </c>
      <c r="X151" s="44">
        <f>X122+X127-X106</f>
        <v/>
      </c>
      <c r="Y151" s="44">
        <f>Y122+Y127-Y106</f>
        <v/>
      </c>
      <c r="Z151" s="44">
        <f>Z122+Z127-Z106</f>
        <v/>
      </c>
      <c r="AA151" s="44">
        <f>AA122+AA127-AA106</f>
        <v/>
      </c>
      <c r="AB151" s="44">
        <f>AB122+AB127-AB106</f>
        <v/>
      </c>
      <c r="AC151" s="27">
        <f>AC122+AC127-AC106</f>
        <v/>
      </c>
      <c r="AD151" s="27">
        <f>AD122+AD127-AD106</f>
        <v/>
      </c>
      <c r="AE151" s="27">
        <f>AE122+AE127-AE106</f>
        <v/>
      </c>
      <c r="AF151" s="27">
        <f>AF122+AF127-AF106</f>
        <v/>
      </c>
      <c r="AG151" s="27">
        <f>AG122+AG127-AG106</f>
        <v/>
      </c>
      <c r="AH151" s="27">
        <f>AH122+AH127-AH106</f>
        <v/>
      </c>
      <c r="AJ151" s="44">
        <f>AJ122+AJ127-AJ106</f>
        <v/>
      </c>
      <c r="AK151" s="44">
        <f>AK122+AK127-AK106</f>
        <v/>
      </c>
      <c r="AL151" s="44">
        <f>AL122+AL127-AL106</f>
        <v/>
      </c>
      <c r="AM151" s="44">
        <f>AM122+AM127-AM106</f>
        <v/>
      </c>
      <c r="AN151" s="44">
        <f>AN122+AN127-AN106</f>
        <v/>
      </c>
      <c r="AO151" s="27">
        <f>AO122+AO127-AO106</f>
        <v/>
      </c>
      <c r="AP151" s="27">
        <f>AP122+AP127-AP106</f>
        <v/>
      </c>
      <c r="AQ151" s="27">
        <f>AQ122+AQ127-AQ106</f>
        <v/>
      </c>
      <c r="AR151" s="27">
        <f>AR122+AR127-AR106</f>
        <v/>
      </c>
      <c r="AS151" s="27">
        <f>AS122+AS127-AS106</f>
        <v/>
      </c>
    </row>
    <row r="152">
      <c r="D152" s="8" t="inlineStr">
        <is>
          <t>Total Debt / Total Equity</t>
        </is>
      </c>
      <c r="G152" s="42">
        <f>IFERROR((G122+G127)/G138,"")</f>
        <v/>
      </c>
      <c r="H152" s="42">
        <f>IFERROR((H122+H127)/H138,"")</f>
        <v/>
      </c>
      <c r="I152" s="42">
        <f>IFERROR((I122+I127)/I138,"")</f>
        <v/>
      </c>
      <c r="J152" s="42">
        <f>IFERROR((J122+J127)/J138,"")</f>
        <v/>
      </c>
      <c r="K152" s="42">
        <f>IFERROR((K122+K127)/K138,"")</f>
        <v/>
      </c>
      <c r="L152" s="42">
        <f>IFERROR((L122+L127)/L138,"")</f>
        <v/>
      </c>
      <c r="M152" s="42">
        <f>IFERROR((M122+M127)/M138,"")</f>
        <v/>
      </c>
      <c r="N152" s="42">
        <f>IFERROR((N122+N127)/N138,"")</f>
        <v/>
      </c>
      <c r="O152" s="42">
        <f>IFERROR((O122+O127)/O138,"")</f>
        <v/>
      </c>
      <c r="P152" s="42">
        <f>IFERROR((P122+P127)/P138,"")</f>
        <v/>
      </c>
      <c r="Q152" s="42">
        <f>IFERROR((Q122+Q127)/Q138,"")</f>
        <v/>
      </c>
      <c r="R152" s="42">
        <f>IFERROR((R122+R127)/R138,"")</f>
        <v/>
      </c>
      <c r="S152" s="42">
        <f>IFERROR((S122+S127)/S138,"")</f>
        <v/>
      </c>
      <c r="T152" s="42">
        <f>IFERROR((T122+T127)/T138,"")</f>
        <v/>
      </c>
      <c r="U152" s="42">
        <f>IFERROR((U122+U127)/U138,"")</f>
        <v/>
      </c>
      <c r="V152" s="42">
        <f>IFERROR((V122+V127)/V138,"")</f>
        <v/>
      </c>
      <c r="W152" s="42">
        <f>IFERROR((W122+W127)/W138,"")</f>
        <v/>
      </c>
      <c r="X152" s="42">
        <f>IFERROR((X122+X127)/X138,"")</f>
        <v/>
      </c>
      <c r="Y152" s="42">
        <f>IFERROR((Y122+Y127)/Y138,"")</f>
        <v/>
      </c>
      <c r="Z152" s="42">
        <f>IFERROR((Z122+Z127)/Z138,"")</f>
        <v/>
      </c>
      <c r="AA152" s="42">
        <f>IFERROR((AA122+AA127)/AA138,"")</f>
        <v/>
      </c>
      <c r="AB152" s="42">
        <f>IFERROR((AB122+AB127)/AB138,"")</f>
        <v/>
      </c>
      <c r="AC152" s="43">
        <f>IFERROR((AC122+AC127)/AC138,"")</f>
        <v/>
      </c>
      <c r="AD152" s="43">
        <f>IFERROR((AD122+AD127)/AD138,"")</f>
        <v/>
      </c>
      <c r="AE152" s="43">
        <f>IFERROR((AE122+AE127)/AE138,"")</f>
        <v/>
      </c>
      <c r="AF152" s="43">
        <f>IFERROR((AF122+AF127)/AF138,"")</f>
        <v/>
      </c>
      <c r="AG152" s="43">
        <f>IFERROR((AG122+AG127)/AG138,"")</f>
        <v/>
      </c>
      <c r="AH152" s="43">
        <f>IFERROR((AH122+AH127)/AH138,"")</f>
        <v/>
      </c>
      <c r="AJ152" s="42">
        <f>IFERROR((AJ122+AJ127)/AJ138,"")</f>
        <v/>
      </c>
      <c r="AK152" s="42">
        <f>IFERROR((AK122+AK127)/AK138,"")</f>
        <v/>
      </c>
      <c r="AL152" s="42">
        <f>IFERROR((AL122+AL127)/AL138,"")</f>
        <v/>
      </c>
      <c r="AM152" s="42">
        <f>IFERROR((AM122+AM127)/AM138,"")</f>
        <v/>
      </c>
      <c r="AN152" s="42">
        <f>IFERROR((AN122+AN127)/AN138,"")</f>
        <v/>
      </c>
      <c r="AO152" s="43">
        <f>IFERROR((AO122+AO127)/AO138,"")</f>
        <v/>
      </c>
      <c r="AP152" s="43">
        <f>IFERROR((AP122+AP127)/AP138,"")</f>
        <v/>
      </c>
      <c r="AQ152" s="43">
        <f>IFERROR((AQ122+AQ127)/AQ138,"")</f>
        <v/>
      </c>
      <c r="AR152" s="43">
        <f>IFERROR((AR122+AR127)/AR138,"")</f>
        <v/>
      </c>
      <c r="AS152" s="43">
        <f>IFERROR((AS122+AS127)/AS138,"")</f>
        <v/>
      </c>
    </row>
    <row r="153">
      <c r="D153" s="8" t="inlineStr">
        <is>
          <t>Goodwill + Intangibles % of Total Assets</t>
        </is>
      </c>
      <c r="G153" s="37">
        <f>IFERROR((G114+G115)/G117,"")</f>
        <v/>
      </c>
      <c r="H153" s="37">
        <f>IFERROR((H114+H115)/H117,"")</f>
        <v/>
      </c>
      <c r="I153" s="37">
        <f>IFERROR((I114+I115)/I117,"")</f>
        <v/>
      </c>
      <c r="J153" s="37">
        <f>IFERROR((J114+J115)/J117,"")</f>
        <v/>
      </c>
      <c r="K153" s="37">
        <f>IFERROR((K114+K115)/K117,"")</f>
        <v/>
      </c>
      <c r="L153" s="37">
        <f>IFERROR((L114+L115)/L117,"")</f>
        <v/>
      </c>
      <c r="M153" s="37">
        <f>IFERROR((M114+M115)/M117,"")</f>
        <v/>
      </c>
      <c r="N153" s="37">
        <f>IFERROR((N114+N115)/N117,"")</f>
        <v/>
      </c>
      <c r="O153" s="37">
        <f>IFERROR((O114+O115)/O117,"")</f>
        <v/>
      </c>
      <c r="P153" s="37">
        <f>IFERROR((P114+P115)/P117,"")</f>
        <v/>
      </c>
      <c r="Q153" s="37">
        <f>IFERROR((Q114+Q115)/Q117,"")</f>
        <v/>
      </c>
      <c r="R153" s="37">
        <f>IFERROR((R114+R115)/R117,"")</f>
        <v/>
      </c>
      <c r="S153" s="37">
        <f>IFERROR((S114+S115)/S117,"")</f>
        <v/>
      </c>
      <c r="T153" s="37">
        <f>IFERROR((T114+T115)/T117,"")</f>
        <v/>
      </c>
      <c r="U153" s="37">
        <f>IFERROR((U114+U115)/U117,"")</f>
        <v/>
      </c>
      <c r="V153" s="37">
        <f>IFERROR((V114+V115)/V117,"")</f>
        <v/>
      </c>
      <c r="W153" s="37">
        <f>IFERROR((W114+W115)/W117,"")</f>
        <v/>
      </c>
      <c r="X153" s="37">
        <f>IFERROR((X114+X115)/X117,"")</f>
        <v/>
      </c>
      <c r="Y153" s="37">
        <f>IFERROR((Y114+Y115)/Y117,"")</f>
        <v/>
      </c>
      <c r="Z153" s="37">
        <f>IFERROR((Z114+Z115)/Z117,"")</f>
        <v/>
      </c>
      <c r="AA153" s="37">
        <f>IFERROR((AA114+AA115)/AA117,"")</f>
        <v/>
      </c>
      <c r="AB153" s="37">
        <f>IFERROR((AB114+AB115)/AB117,"")</f>
        <v/>
      </c>
      <c r="AC153" s="38">
        <f>IFERROR((AC114+AC115)/AC117,"")</f>
        <v/>
      </c>
      <c r="AD153" s="38">
        <f>IFERROR((AD114+AD115)/AD117,"")</f>
        <v/>
      </c>
      <c r="AE153" s="38">
        <f>IFERROR((AE114+AE115)/AE117,"")</f>
        <v/>
      </c>
      <c r="AF153" s="38">
        <f>IFERROR((AF114+AF115)/AF117,"")</f>
        <v/>
      </c>
      <c r="AG153" s="38">
        <f>IFERROR((AG114+AG115)/AG117,"")</f>
        <v/>
      </c>
      <c r="AH153" s="38">
        <f>IFERROR((AH114+AH115)/AH117,"")</f>
        <v/>
      </c>
      <c r="AJ153" s="37">
        <f>IFERROR((AJ114+AJ115)/AJ117,"")</f>
        <v/>
      </c>
      <c r="AK153" s="37">
        <f>IFERROR((AK114+AK115)/AK117,"")</f>
        <v/>
      </c>
      <c r="AL153" s="37">
        <f>IFERROR((AL114+AL115)/AL117,"")</f>
        <v/>
      </c>
      <c r="AM153" s="37">
        <f>IFERROR((AM114+AM115)/AM117,"")</f>
        <v/>
      </c>
      <c r="AN153" s="37">
        <f>IFERROR((AN114+AN115)/AN117,"")</f>
        <v/>
      </c>
      <c r="AO153" s="38">
        <f>IFERROR((AO114+AO115)/AO117,"")</f>
        <v/>
      </c>
      <c r="AP153" s="38">
        <f>IFERROR((AP114+AP115)/AP117,"")</f>
        <v/>
      </c>
      <c r="AQ153" s="38">
        <f>IFERROR((AQ114+AQ115)/AQ117,"")</f>
        <v/>
      </c>
      <c r="AR153" s="38">
        <f>IFERROR((AR114+AR115)/AR117,"")</f>
        <v/>
      </c>
      <c r="AS153" s="38">
        <f>IFERROR((AS114+AS115)/AS117,"")</f>
        <v/>
      </c>
    </row>
    <row r="154">
      <c r="D154" s="8" t="inlineStr">
        <is>
          <t>DSO (AR / Quarterly Revenue x 91; 98-day Q1'24)</t>
        </is>
      </c>
      <c r="G154" s="45">
        <f>IFERROR(G107/G12*91,"")</f>
        <v/>
      </c>
      <c r="H154" s="45">
        <f>IFERROR(H107/H12*91,"")</f>
        <v/>
      </c>
      <c r="I154" s="45">
        <f>IFERROR(I107/I12*91,"")</f>
        <v/>
      </c>
      <c r="J154" s="45">
        <f>IFERROR(J107/J12*91,"")</f>
        <v/>
      </c>
      <c r="K154" s="45">
        <f>IFERROR(K107/K12*91,"")</f>
        <v/>
      </c>
      <c r="L154" s="45">
        <f>IFERROR(L107/L12*91,"")</f>
        <v/>
      </c>
      <c r="M154" s="45">
        <f>IFERROR(M107/M12*91,"")</f>
        <v/>
      </c>
      <c r="N154" s="45">
        <f>IFERROR(N107/N12*91,"")</f>
        <v/>
      </c>
      <c r="O154" s="45">
        <f>IFERROR(O107/O12*91,"")</f>
        <v/>
      </c>
      <c r="P154" s="45">
        <f>IFERROR(P107/P12*91,"")</f>
        <v/>
      </c>
      <c r="Q154" s="45">
        <f>IFERROR(Q107/Q12*91,"")</f>
        <v/>
      </c>
      <c r="R154" s="45">
        <f>IFERROR(R107/R12*91,"")</f>
        <v/>
      </c>
      <c r="S154" s="45">
        <f>IFERROR(S107/S12*91,"")</f>
        <v/>
      </c>
      <c r="T154" s="45">
        <f>IFERROR(T107/T12*91,"")</f>
        <v/>
      </c>
      <c r="U154" s="45">
        <f>IFERROR(U107/U12*91,"")</f>
        <v/>
      </c>
      <c r="V154" s="45">
        <f>IFERROR(V107/V12*91,"")</f>
        <v/>
      </c>
      <c r="W154" s="45">
        <f>IFERROR(W107/W12*91,"")</f>
        <v/>
      </c>
      <c r="X154" s="45">
        <f>IFERROR(X107/X12*91,"")</f>
        <v/>
      </c>
      <c r="Y154" s="45">
        <f>IFERROR(Y107/Y12*91,"")</f>
        <v/>
      </c>
      <c r="Z154" s="45">
        <f>IFERROR(Z107/Z12*91,"")</f>
        <v/>
      </c>
      <c r="AA154" s="45">
        <f>IFERROR(AA107/AA12*91,"")</f>
        <v/>
      </c>
      <c r="AB154" s="45">
        <f>IFERROR(AB107/AB12*91,"")</f>
        <v/>
      </c>
      <c r="AC154" s="29">
        <f>IFERROR(AC107/AC12*91,"")</f>
        <v/>
      </c>
      <c r="AD154" s="29">
        <f>IFERROR(AD107/AD12*91,"")</f>
        <v/>
      </c>
      <c r="AE154" s="29">
        <f>IFERROR(AE107/AE12*91,"")</f>
        <v/>
      </c>
      <c r="AF154" s="29">
        <f>IFERROR(AF107/AF12*91,"")</f>
        <v/>
      </c>
      <c r="AG154" s="29">
        <f>IFERROR(AG107/AG12*91,"")</f>
        <v/>
      </c>
      <c r="AH154" s="29">
        <f>IFERROR(AH107/AH12*91,"")</f>
        <v/>
      </c>
      <c r="AJ154" s="45">
        <f>IFERROR(AJ107/AJ12*91,"")</f>
        <v/>
      </c>
      <c r="AK154" s="45">
        <f>IFERROR(AK107/AK12*91,"")</f>
        <v/>
      </c>
      <c r="AL154" s="45">
        <f>IFERROR(AL107/AL12*91,"")</f>
        <v/>
      </c>
      <c r="AM154" s="45">
        <f>IFERROR(AM107/AM12*91,"")</f>
        <v/>
      </c>
      <c r="AN154" s="45">
        <f>IFERROR(AN107/AN12*91,"")</f>
        <v/>
      </c>
      <c r="AO154" s="29">
        <f>IFERROR(AO107/AO12*91,"")</f>
        <v/>
      </c>
      <c r="AP154" s="29">
        <f>IFERROR(AP107/AP12*91,"")</f>
        <v/>
      </c>
      <c r="AQ154" s="29">
        <f>IFERROR(AQ107/AQ12*91,"")</f>
        <v/>
      </c>
      <c r="AR154" s="29">
        <f>IFERROR(AR107/AR12*91,"")</f>
        <v/>
      </c>
      <c r="AS154" s="29">
        <f>IFERROR(AS107/AS12*91,"")</f>
        <v/>
      </c>
    </row>
    <row r="155">
      <c r="D155" s="8" t="inlineStr">
        <is>
          <t>DIO (Inventory / Quarterly COGS x 91)</t>
        </is>
      </c>
      <c r="G155" s="45">
        <f>IFERROR(G108/-G23*91,"")</f>
        <v/>
      </c>
      <c r="H155" s="45">
        <f>IFERROR(H108/-H23*91,"")</f>
        <v/>
      </c>
      <c r="I155" s="45">
        <f>IFERROR(I108/-I23*91,"")</f>
        <v/>
      </c>
      <c r="J155" s="45">
        <f>IFERROR(J108/-J23*91,"")</f>
        <v/>
      </c>
      <c r="K155" s="45">
        <f>IFERROR(K108/-K23*91,"")</f>
        <v/>
      </c>
      <c r="L155" s="45">
        <f>IFERROR(L108/-L23*91,"")</f>
        <v/>
      </c>
      <c r="M155" s="45">
        <f>IFERROR(M108/-M23*91,"")</f>
        <v/>
      </c>
      <c r="N155" s="45">
        <f>IFERROR(N108/-N23*91,"")</f>
        <v/>
      </c>
      <c r="O155" s="45">
        <f>IFERROR(O108/-O23*91,"")</f>
        <v/>
      </c>
      <c r="P155" s="45">
        <f>IFERROR(P108/-P23*91,"")</f>
        <v/>
      </c>
      <c r="Q155" s="45">
        <f>IFERROR(Q108/-Q23*91,"")</f>
        <v/>
      </c>
      <c r="R155" s="45">
        <f>IFERROR(R108/-R23*91,"")</f>
        <v/>
      </c>
      <c r="S155" s="45">
        <f>IFERROR(S108/-S23*91,"")</f>
        <v/>
      </c>
      <c r="T155" s="45">
        <f>IFERROR(T108/-T23*91,"")</f>
        <v/>
      </c>
      <c r="U155" s="45">
        <f>IFERROR(U108/-U23*91,"")</f>
        <v/>
      </c>
      <c r="V155" s="45">
        <f>IFERROR(V108/-V23*91,"")</f>
        <v/>
      </c>
      <c r="W155" s="45">
        <f>IFERROR(W108/-W23*91,"")</f>
        <v/>
      </c>
      <c r="X155" s="45">
        <f>IFERROR(X108/-X23*91,"")</f>
        <v/>
      </c>
      <c r="Y155" s="45">
        <f>IFERROR(Y108/-Y23*91,"")</f>
        <v/>
      </c>
      <c r="Z155" s="45">
        <f>IFERROR(Z108/-Z23*91,"")</f>
        <v/>
      </c>
      <c r="AA155" s="45">
        <f>IFERROR(AA108/-AA23*91,"")</f>
        <v/>
      </c>
      <c r="AB155" s="45">
        <f>IFERROR(AB108/-AB23*91,"")</f>
        <v/>
      </c>
      <c r="AC155" s="29">
        <f>IFERROR(AC108/-AC23*91,"")</f>
        <v/>
      </c>
      <c r="AD155" s="29">
        <f>IFERROR(AD108/-AD23*91,"")</f>
        <v/>
      </c>
      <c r="AE155" s="29">
        <f>IFERROR(AE108/-AE23*91,"")</f>
        <v/>
      </c>
      <c r="AF155" s="29">
        <f>IFERROR(AF108/-AF23*91,"")</f>
        <v/>
      </c>
      <c r="AG155" s="29">
        <f>IFERROR(AG108/-AG23*91,"")</f>
        <v/>
      </c>
      <c r="AH155" s="29">
        <f>IFERROR(AH108/-AH23*91,"")</f>
        <v/>
      </c>
      <c r="AJ155" s="45">
        <f>IFERROR(AJ108/-AJ23*91,"")</f>
        <v/>
      </c>
      <c r="AK155" s="45">
        <f>IFERROR(AK108/-AK23*91,"")</f>
        <v/>
      </c>
      <c r="AL155" s="45">
        <f>IFERROR(AL108/-AL23*91,"")</f>
        <v/>
      </c>
      <c r="AM155" s="45">
        <f>IFERROR(AM108/-AM23*91,"")</f>
        <v/>
      </c>
      <c r="AN155" s="45">
        <f>IFERROR(AN108/-AN23*91,"")</f>
        <v/>
      </c>
      <c r="AO155" s="29">
        <f>IFERROR(AO108/-AO23*91,"")</f>
        <v/>
      </c>
      <c r="AP155" s="29">
        <f>IFERROR(AP108/-AP23*91,"")</f>
        <v/>
      </c>
      <c r="AQ155" s="29">
        <f>IFERROR(AQ108/-AQ23*91,"")</f>
        <v/>
      </c>
      <c r="AR155" s="29">
        <f>IFERROR(AR108/-AR23*91,"")</f>
        <v/>
      </c>
      <c r="AS155" s="29">
        <f>IFERROR(AS108/-AS23*91,"")</f>
        <v/>
      </c>
    </row>
    <row r="156">
      <c r="D156" s="8" t="inlineStr">
        <is>
          <t>DPO (AP / Quarterly COGS x 91)</t>
        </is>
      </c>
      <c r="G156" s="45">
        <f>IFERROR(G120/-G23*91,"")</f>
        <v/>
      </c>
      <c r="H156" s="45">
        <f>IFERROR(H120/-H23*91,"")</f>
        <v/>
      </c>
      <c r="I156" s="45">
        <f>IFERROR(I120/-I23*91,"")</f>
        <v/>
      </c>
      <c r="J156" s="45">
        <f>IFERROR(J120/-J23*91,"")</f>
        <v/>
      </c>
      <c r="K156" s="45">
        <f>IFERROR(K120/-K23*91,"")</f>
        <v/>
      </c>
      <c r="L156" s="45">
        <f>IFERROR(L120/-L23*91,"")</f>
        <v/>
      </c>
      <c r="M156" s="45">
        <f>IFERROR(M120/-M23*91,"")</f>
        <v/>
      </c>
      <c r="N156" s="45">
        <f>IFERROR(N120/-N23*91,"")</f>
        <v/>
      </c>
      <c r="O156" s="45">
        <f>IFERROR(O120/-O23*91,"")</f>
        <v/>
      </c>
      <c r="P156" s="45">
        <f>IFERROR(P120/-P23*91,"")</f>
        <v/>
      </c>
      <c r="Q156" s="45">
        <f>IFERROR(Q120/-Q23*91,"")</f>
        <v/>
      </c>
      <c r="R156" s="45">
        <f>IFERROR(R120/-R23*91,"")</f>
        <v/>
      </c>
      <c r="S156" s="45">
        <f>IFERROR(S120/-S23*91,"")</f>
        <v/>
      </c>
      <c r="T156" s="45">
        <f>IFERROR(T120/-T23*91,"")</f>
        <v/>
      </c>
      <c r="U156" s="45">
        <f>IFERROR(U120/-U23*91,"")</f>
        <v/>
      </c>
      <c r="V156" s="45">
        <f>IFERROR(V120/-V23*91,"")</f>
        <v/>
      </c>
      <c r="W156" s="45">
        <f>IFERROR(W120/-W23*91,"")</f>
        <v/>
      </c>
      <c r="X156" s="45">
        <f>IFERROR(X120/-X23*91,"")</f>
        <v/>
      </c>
      <c r="Y156" s="45">
        <f>IFERROR(Y120/-Y23*91,"")</f>
        <v/>
      </c>
      <c r="Z156" s="45">
        <f>IFERROR(Z120/-Z23*91,"")</f>
        <v/>
      </c>
      <c r="AA156" s="45">
        <f>IFERROR(AA120/-AA23*91,"")</f>
        <v/>
      </c>
      <c r="AB156" s="45">
        <f>IFERROR(AB120/-AB23*91,"")</f>
        <v/>
      </c>
      <c r="AC156" s="29">
        <f>IFERROR(AC120/-AC23*91,"")</f>
        <v/>
      </c>
      <c r="AD156" s="29">
        <f>IFERROR(AD120/-AD23*91,"")</f>
        <v/>
      </c>
      <c r="AE156" s="29">
        <f>IFERROR(AE120/-AE23*91,"")</f>
        <v/>
      </c>
      <c r="AF156" s="29">
        <f>IFERROR(AF120/-AF23*91,"")</f>
        <v/>
      </c>
      <c r="AG156" s="29">
        <f>IFERROR(AG120/-AG23*91,"")</f>
        <v/>
      </c>
      <c r="AH156" s="29">
        <f>IFERROR(AH120/-AH23*91,"")</f>
        <v/>
      </c>
      <c r="AJ156" s="45">
        <f>IFERROR(AJ120/-AJ23*91,"")</f>
        <v/>
      </c>
      <c r="AK156" s="45">
        <f>IFERROR(AK120/-AK23*91,"")</f>
        <v/>
      </c>
      <c r="AL156" s="45">
        <f>IFERROR(AL120/-AL23*91,"")</f>
        <v/>
      </c>
      <c r="AM156" s="45">
        <f>IFERROR(AM120/-AM23*91,"")</f>
        <v/>
      </c>
      <c r="AN156" s="45">
        <f>IFERROR(AN120/-AN23*91,"")</f>
        <v/>
      </c>
      <c r="AO156" s="29">
        <f>IFERROR(AO120/-AO23*91,"")</f>
        <v/>
      </c>
      <c r="AP156" s="29">
        <f>IFERROR(AP120/-AP23*91,"")</f>
        <v/>
      </c>
      <c r="AQ156" s="29">
        <f>IFERROR(AQ120/-AQ23*91,"")</f>
        <v/>
      </c>
      <c r="AR156" s="29">
        <f>IFERROR(AR120/-AR23*91,"")</f>
        <v/>
      </c>
      <c r="AS156" s="29">
        <f>IFERROR(AS120/-AS23*91,"")</f>
        <v/>
      </c>
    </row>
    <row r="157">
      <c r="D157" s="8" t="inlineStr">
        <is>
          <t>Return on Equity (period NI / Total Equity)</t>
        </is>
      </c>
      <c r="G157" s="37">
        <f>IFERROR(G49/G138,"")</f>
        <v/>
      </c>
      <c r="H157" s="37">
        <f>IFERROR(H49/H138,"")</f>
        <v/>
      </c>
      <c r="I157" s="37">
        <f>IFERROR(I49/I138,"")</f>
        <v/>
      </c>
      <c r="J157" s="37">
        <f>IFERROR(J49/J138,"")</f>
        <v/>
      </c>
      <c r="K157" s="37">
        <f>IFERROR(K49/K138,"")</f>
        <v/>
      </c>
      <c r="L157" s="37">
        <f>IFERROR(L49/L138,"")</f>
        <v/>
      </c>
      <c r="M157" s="37">
        <f>IFERROR(M49/M138,"")</f>
        <v/>
      </c>
      <c r="N157" s="37">
        <f>IFERROR(N49/N138,"")</f>
        <v/>
      </c>
      <c r="O157" s="37">
        <f>IFERROR(O49/O138,"")</f>
        <v/>
      </c>
      <c r="P157" s="37">
        <f>IFERROR(P49/P138,"")</f>
        <v/>
      </c>
      <c r="Q157" s="37">
        <f>IFERROR(Q49/Q138,"")</f>
        <v/>
      </c>
      <c r="R157" s="37">
        <f>IFERROR(R49/R138,"")</f>
        <v/>
      </c>
      <c r="S157" s="37">
        <f>IFERROR(S49/S138,"")</f>
        <v/>
      </c>
      <c r="T157" s="37">
        <f>IFERROR(T49/T138,"")</f>
        <v/>
      </c>
      <c r="U157" s="37">
        <f>IFERROR(U49/U138,"")</f>
        <v/>
      </c>
      <c r="V157" s="37">
        <f>IFERROR(V49/V138,"")</f>
        <v/>
      </c>
      <c r="W157" s="37">
        <f>IFERROR(W49/W138,"")</f>
        <v/>
      </c>
      <c r="X157" s="37">
        <f>IFERROR(X49/X138,"")</f>
        <v/>
      </c>
      <c r="Y157" s="37">
        <f>IFERROR(Y49/Y138,"")</f>
        <v/>
      </c>
      <c r="Z157" s="37">
        <f>IFERROR(Z49/Z138,"")</f>
        <v/>
      </c>
      <c r="AA157" s="37">
        <f>IFERROR(AA49/AA138,"")</f>
        <v/>
      </c>
      <c r="AB157" s="37">
        <f>IFERROR(AB49/AB138,"")</f>
        <v/>
      </c>
      <c r="AC157" s="38">
        <f>IFERROR(AC49/AC138,"")</f>
        <v/>
      </c>
      <c r="AD157" s="38">
        <f>IFERROR(AD49/AD138,"")</f>
        <v/>
      </c>
      <c r="AE157" s="38">
        <f>IFERROR(AE49/AE138,"")</f>
        <v/>
      </c>
      <c r="AF157" s="38">
        <f>IFERROR(AF49/AF138,"")</f>
        <v/>
      </c>
      <c r="AG157" s="38">
        <f>IFERROR(AG49/AG138,"")</f>
        <v/>
      </c>
      <c r="AH157" s="38">
        <f>IFERROR(AH49/AH138,"")</f>
        <v/>
      </c>
      <c r="AJ157" s="37">
        <f>IFERROR(AJ49/AJ138,"")</f>
        <v/>
      </c>
      <c r="AK157" s="37">
        <f>IFERROR(AK49/AK138,"")</f>
        <v/>
      </c>
      <c r="AL157" s="37">
        <f>IFERROR(AL49/AL138,"")</f>
        <v/>
      </c>
      <c r="AM157" s="37">
        <f>IFERROR(AM49/AM138,"")</f>
        <v/>
      </c>
      <c r="AN157" s="37">
        <f>IFERROR(AN49/AN138,"")</f>
        <v/>
      </c>
      <c r="AO157" s="38">
        <f>IFERROR(AO49/AO138,"")</f>
        <v/>
      </c>
      <c r="AP157" s="38">
        <f>IFERROR(AP49/AP138,"")</f>
        <v/>
      </c>
      <c r="AQ157" s="38">
        <f>IFERROR(AQ49/AQ138,"")</f>
        <v/>
      </c>
      <c r="AR157" s="38">
        <f>IFERROR(AR49/AR138,"")</f>
        <v/>
      </c>
      <c r="AS157" s="38">
        <f>IFERROR(AS49/AS138,"")</f>
        <v/>
      </c>
    </row>
    <row r="158">
      <c r="D158" s="8" t="inlineStr">
        <is>
          <t>Return on Assets (period NI / Total Assets)</t>
        </is>
      </c>
      <c r="G158" s="37">
        <f>IFERROR(G49/G117,"")</f>
        <v/>
      </c>
      <c r="H158" s="37">
        <f>IFERROR(H49/H117,"")</f>
        <v/>
      </c>
      <c r="I158" s="37">
        <f>IFERROR(I49/I117,"")</f>
        <v/>
      </c>
      <c r="J158" s="37">
        <f>IFERROR(J49/J117,"")</f>
        <v/>
      </c>
      <c r="K158" s="37">
        <f>IFERROR(K49/K117,"")</f>
        <v/>
      </c>
      <c r="L158" s="37">
        <f>IFERROR(L49/L117,"")</f>
        <v/>
      </c>
      <c r="M158" s="37">
        <f>IFERROR(M49/M117,"")</f>
        <v/>
      </c>
      <c r="N158" s="37">
        <f>IFERROR(N49/N117,"")</f>
        <v/>
      </c>
      <c r="O158" s="37">
        <f>IFERROR(O49/O117,"")</f>
        <v/>
      </c>
      <c r="P158" s="37">
        <f>IFERROR(P49/P117,"")</f>
        <v/>
      </c>
      <c r="Q158" s="37">
        <f>IFERROR(Q49/Q117,"")</f>
        <v/>
      </c>
      <c r="R158" s="37">
        <f>IFERROR(R49/R117,"")</f>
        <v/>
      </c>
      <c r="S158" s="37">
        <f>IFERROR(S49/S117,"")</f>
        <v/>
      </c>
      <c r="T158" s="37">
        <f>IFERROR(T49/T117,"")</f>
        <v/>
      </c>
      <c r="U158" s="37">
        <f>IFERROR(U49/U117,"")</f>
        <v/>
      </c>
      <c r="V158" s="37">
        <f>IFERROR(V49/V117,"")</f>
        <v/>
      </c>
      <c r="W158" s="37">
        <f>IFERROR(W49/W117,"")</f>
        <v/>
      </c>
      <c r="X158" s="37">
        <f>IFERROR(X49/X117,"")</f>
        <v/>
      </c>
      <c r="Y158" s="37">
        <f>IFERROR(Y49/Y117,"")</f>
        <v/>
      </c>
      <c r="Z158" s="37">
        <f>IFERROR(Z49/Z117,"")</f>
        <v/>
      </c>
      <c r="AA158" s="37">
        <f>IFERROR(AA49/AA117,"")</f>
        <v/>
      </c>
      <c r="AB158" s="37">
        <f>IFERROR(AB49/AB117,"")</f>
        <v/>
      </c>
      <c r="AC158" s="38">
        <f>IFERROR(AC49/AC117,"")</f>
        <v/>
      </c>
      <c r="AD158" s="38">
        <f>IFERROR(AD49/AD117,"")</f>
        <v/>
      </c>
      <c r="AE158" s="38">
        <f>IFERROR(AE49/AE117,"")</f>
        <v/>
      </c>
      <c r="AF158" s="38">
        <f>IFERROR(AF49/AF117,"")</f>
        <v/>
      </c>
      <c r="AG158" s="38">
        <f>IFERROR(AG49/AG117,"")</f>
        <v/>
      </c>
      <c r="AH158" s="38">
        <f>IFERROR(AH49/AH117,"")</f>
        <v/>
      </c>
      <c r="AJ158" s="37">
        <f>IFERROR(AJ49/AJ117,"")</f>
        <v/>
      </c>
      <c r="AK158" s="37">
        <f>IFERROR(AK49/AK117,"")</f>
        <v/>
      </c>
      <c r="AL158" s="37">
        <f>IFERROR(AL49/AL117,"")</f>
        <v/>
      </c>
      <c r="AM158" s="37">
        <f>IFERROR(AM49/AM117,"")</f>
        <v/>
      </c>
      <c r="AN158" s="37">
        <f>IFERROR(AN49/AN117,"")</f>
        <v/>
      </c>
      <c r="AO158" s="38">
        <f>IFERROR(AO49/AO117,"")</f>
        <v/>
      </c>
      <c r="AP158" s="38">
        <f>IFERROR(AP49/AP117,"")</f>
        <v/>
      </c>
      <c r="AQ158" s="38">
        <f>IFERROR(AQ49/AQ117,"")</f>
        <v/>
      </c>
      <c r="AR158" s="38">
        <f>IFERROR(AR49/AR117,"")</f>
        <v/>
      </c>
      <c r="AS158" s="38">
        <f>IFERROR(AS49/AS117,"")</f>
        <v/>
      </c>
    </row>
    <row r="159">
      <c r="D159" s="3" t="inlineStr">
        <is>
          <t>Note: quarterly days use 91 (13-wk quarters); Q1'24 was 14 weeks (98 days) — DSO/DIO/DPO overstated ~8% that quarter</t>
        </is>
      </c>
    </row>
    <row r="160"/>
    <row r="161"/>
    <row r="162"/>
    <row r="163">
      <c r="B163" s="16" t="inlineStr">
        <is>
          <t>BS Forecast Driver Ratios</t>
        </is>
      </c>
      <c r="C163" s="16" t="n"/>
      <c r="D163" s="16" t="n"/>
      <c r="E163" s="16" t="n"/>
      <c r="F163" s="16" t="n"/>
      <c r="G163" s="16" t="n"/>
      <c r="H163" s="16" t="n"/>
      <c r="I163" s="16" t="n"/>
      <c r="J163" s="16" t="n"/>
      <c r="K163" s="16" t="n"/>
      <c r="L163" s="16" t="n"/>
      <c r="M163" s="16" t="n"/>
      <c r="N163" s="16" t="n"/>
      <c r="O163" s="16" t="n"/>
      <c r="P163" s="16" t="n"/>
      <c r="Q163" s="16" t="n"/>
      <c r="R163" s="16" t="n"/>
      <c r="S163" s="16" t="n"/>
      <c r="T163" s="16" t="n"/>
      <c r="U163" s="16" t="n"/>
      <c r="V163" s="16" t="n"/>
      <c r="W163" s="16" t="n"/>
      <c r="X163" s="16" t="n"/>
      <c r="Y163" s="16" t="n"/>
      <c r="Z163" s="16" t="n"/>
      <c r="AA163" s="16" t="n"/>
      <c r="AB163" s="16" t="n"/>
      <c r="AC163" s="16" t="n"/>
      <c r="AD163" s="16" t="n"/>
      <c r="AE163" s="16" t="n"/>
      <c r="AF163" s="16" t="n"/>
      <c r="AG163" s="16" t="n"/>
      <c r="AH163" s="16" t="n"/>
      <c r="AJ163" s="16" t="n"/>
      <c r="AK163" s="16" t="n"/>
      <c r="AL163" s="16" t="n"/>
      <c r="AM163" s="16" t="n"/>
      <c r="AN163" s="16" t="n"/>
      <c r="AO163" s="16" t="n"/>
      <c r="AP163" s="16" t="n"/>
      <c r="AQ163" s="16" t="n"/>
      <c r="AR163" s="16" t="n"/>
      <c r="AS163" s="16" t="n"/>
    </row>
    <row r="164"/>
    <row r="165">
      <c r="C165" s="8" t="inlineStr">
        <is>
          <t>Trade AR % of Q Revenue (Q2'26 48.8% — AI-ramp hyperscaler receivables build)</t>
        </is>
      </c>
      <c r="G165" s="38">
        <f>IFERROR(G107/G12,"")</f>
        <v/>
      </c>
      <c r="H165" s="38">
        <f>IFERROR(H107/H12,"")</f>
        <v/>
      </c>
      <c r="I165" s="38">
        <f>IFERROR(I107/I12,"")</f>
        <v/>
      </c>
      <c r="J165" s="38">
        <f>IFERROR(J107/J12,"")</f>
        <v/>
      </c>
      <c r="K165" s="38">
        <f>IFERROR(K107/K12,"")</f>
        <v/>
      </c>
      <c r="L165" s="38">
        <f>IFERROR(L107/L12,"")</f>
        <v/>
      </c>
      <c r="M165" s="38">
        <f>IFERROR(M107/M12,"")</f>
        <v/>
      </c>
      <c r="N165" s="38">
        <f>IFERROR(N107/N12,"")</f>
        <v/>
      </c>
      <c r="O165" s="38">
        <f>IFERROR(O107/O12,"")</f>
        <v/>
      </c>
      <c r="P165" s="38">
        <f>IFERROR(P107/P12,"")</f>
        <v/>
      </c>
      <c r="Q165" s="38">
        <f>IFERROR(Q107/Q12,"")</f>
        <v/>
      </c>
      <c r="R165" s="38">
        <f>IFERROR(R107/R12,"")</f>
        <v/>
      </c>
      <c r="S165" s="38">
        <f>IFERROR(S107/S12,"")</f>
        <v/>
      </c>
      <c r="T165" s="38">
        <f>IFERROR(T107/T12,"")</f>
        <v/>
      </c>
      <c r="U165" s="38">
        <f>IFERROR(U107/U12,"")</f>
        <v/>
      </c>
      <c r="V165" s="38">
        <f>IFERROR(V107/V12,"")</f>
        <v/>
      </c>
      <c r="W165" s="38">
        <f>IFERROR(W107/W12,"")</f>
        <v/>
      </c>
      <c r="X165" s="38">
        <f>IFERROR(X107/X12,"")</f>
        <v/>
      </c>
      <c r="Y165" s="38">
        <f>IFERROR(Y107/Y12,"")</f>
        <v/>
      </c>
      <c r="Z165" s="38">
        <f>IFERROR(Z107/Z12,"")</f>
        <v/>
      </c>
      <c r="AA165" s="38">
        <f>IFERROR(AA107/AA12,"")</f>
        <v/>
      </c>
      <c r="AB165" s="38">
        <f>IFERROR(AB107/AB12,"")</f>
        <v/>
      </c>
      <c r="AC165" s="39" t="n">
        <v>0.47</v>
      </c>
      <c r="AD165" s="39" t="n">
        <v>0.47</v>
      </c>
      <c r="AE165" s="39" t="n">
        <v>0.47</v>
      </c>
      <c r="AF165" s="39" t="n">
        <v>0.47</v>
      </c>
      <c r="AG165" s="39" t="n">
        <v>0.47</v>
      </c>
      <c r="AH165" s="39" t="n">
        <v>0.47</v>
      </c>
      <c r="AJ165" s="38">
        <f>IFERROR(AJ107/(AJ12/4),"")</f>
        <v/>
      </c>
      <c r="AK165" s="38">
        <f>IFERROR(AK107/(AK12/4),"")</f>
        <v/>
      </c>
      <c r="AL165" s="38">
        <f>IFERROR(AL107/(AL12/4),"")</f>
        <v/>
      </c>
      <c r="AM165" s="38">
        <f>IFERROR(AM107/(AM12/4),"")</f>
        <v/>
      </c>
      <c r="AN165" s="38">
        <f>IFERROR(AN107/(AN12/4),"")</f>
        <v/>
      </c>
      <c r="AO165" s="38">
        <f>IFERROR(AO107/(AO12/4),"")</f>
        <v/>
      </c>
      <c r="AP165" s="38">
        <f>IFERROR(AP107/(AP12/4),"")</f>
        <v/>
      </c>
      <c r="AQ165" s="39" t="n">
        <v>0.47</v>
      </c>
      <c r="AR165" s="39" t="n">
        <v>0.47</v>
      </c>
      <c r="AS165" s="39" t="n">
        <v>0.47</v>
      </c>
    </row>
    <row r="166">
      <c r="C166" s="8" t="inlineStr">
        <is>
          <t>Inventory % of |Q COGS| (Q2'26 63.9% — AI build ahead of Q3 ship)</t>
        </is>
      </c>
      <c r="G166" s="38">
        <f>IFERROR(G108/-G23,"")</f>
        <v/>
      </c>
      <c r="H166" s="38">
        <f>IFERROR(H108/-H23,"")</f>
        <v/>
      </c>
      <c r="I166" s="38">
        <f>IFERROR(I108/-I23,"")</f>
        <v/>
      </c>
      <c r="J166" s="38">
        <f>IFERROR(J108/-J23,"")</f>
        <v/>
      </c>
      <c r="K166" s="38">
        <f>IFERROR(K108/-K23,"")</f>
        <v/>
      </c>
      <c r="L166" s="38">
        <f>IFERROR(L108/-L23,"")</f>
        <v/>
      </c>
      <c r="M166" s="38">
        <f>IFERROR(M108/-M23,"")</f>
        <v/>
      </c>
      <c r="N166" s="38">
        <f>IFERROR(N108/-N23,"")</f>
        <v/>
      </c>
      <c r="O166" s="38">
        <f>IFERROR(O108/-O23,"")</f>
        <v/>
      </c>
      <c r="P166" s="38">
        <f>IFERROR(P108/-P23,"")</f>
        <v/>
      </c>
      <c r="Q166" s="38">
        <f>IFERROR(Q108/-Q23,"")</f>
        <v/>
      </c>
      <c r="R166" s="38">
        <f>IFERROR(R108/-R23,"")</f>
        <v/>
      </c>
      <c r="S166" s="38">
        <f>IFERROR(S108/-S23,"")</f>
        <v/>
      </c>
      <c r="T166" s="38">
        <f>IFERROR(T108/-T23,"")</f>
        <v/>
      </c>
      <c r="U166" s="38">
        <f>IFERROR(U108/-U23,"")</f>
        <v/>
      </c>
      <c r="V166" s="38">
        <f>IFERROR(V108/-V23,"")</f>
        <v/>
      </c>
      <c r="W166" s="38">
        <f>IFERROR(W108/-W23,"")</f>
        <v/>
      </c>
      <c r="X166" s="38">
        <f>IFERROR(X108/-X23,"")</f>
        <v/>
      </c>
      <c r="Y166" s="38">
        <f>IFERROR(Y108/-Y23,"")</f>
        <v/>
      </c>
      <c r="Z166" s="38">
        <f>IFERROR(Z108/-Z23,"")</f>
        <v/>
      </c>
      <c r="AA166" s="38">
        <f>IFERROR(AA108/-AA23,"")</f>
        <v/>
      </c>
      <c r="AB166" s="38">
        <f>IFERROR(AB108/-AB23,"")</f>
        <v/>
      </c>
      <c r="AC166" s="39" t="n">
        <v>0.62</v>
      </c>
      <c r="AD166" s="39" t="n">
        <v>0.62</v>
      </c>
      <c r="AE166" s="39" t="n">
        <v>0.62</v>
      </c>
      <c r="AF166" s="39" t="n">
        <v>0.62</v>
      </c>
      <c r="AG166" s="39" t="n">
        <v>0.62</v>
      </c>
      <c r="AH166" s="39" t="n">
        <v>0.62</v>
      </c>
      <c r="AJ166" s="38">
        <f>IFERROR(AJ108/(-AJ23/4),"")</f>
        <v/>
      </c>
      <c r="AK166" s="38">
        <f>IFERROR(AK108/(-AK23/4),"")</f>
        <v/>
      </c>
      <c r="AL166" s="38">
        <f>IFERROR(AL108/(-AL23/4),"")</f>
        <v/>
      </c>
      <c r="AM166" s="38">
        <f>IFERROR(AM108/(-AM23/4),"")</f>
        <v/>
      </c>
      <c r="AN166" s="38">
        <f>IFERROR(AN108/(-AN23/4),"")</f>
        <v/>
      </c>
      <c r="AO166" s="38">
        <f>IFERROR(AO108/(-AO23/4),"")</f>
        <v/>
      </c>
      <c r="AP166" s="38">
        <f>IFERROR(AP108/(-AP23/4),"")</f>
        <v/>
      </c>
      <c r="AQ166" s="39" t="n">
        <v>0.6</v>
      </c>
      <c r="AR166" s="39" t="n">
        <v>0.6</v>
      </c>
      <c r="AS166" s="39" t="n">
        <v>0.6</v>
      </c>
    </row>
    <row r="167">
      <c r="C167" s="8" t="inlineStr">
        <is>
          <t>Accounts Payable % of |Q COGS|</t>
        </is>
      </c>
      <c r="G167" s="38">
        <f>IFERROR(G120/-G23,"")</f>
        <v/>
      </c>
      <c r="H167" s="38">
        <f>IFERROR(H120/-H23,"")</f>
        <v/>
      </c>
      <c r="I167" s="38">
        <f>IFERROR(I120/-I23,"")</f>
        <v/>
      </c>
      <c r="J167" s="38">
        <f>IFERROR(J120/-J23,"")</f>
        <v/>
      </c>
      <c r="K167" s="38">
        <f>IFERROR(K120/-K23,"")</f>
        <v/>
      </c>
      <c r="L167" s="38">
        <f>IFERROR(L120/-L23,"")</f>
        <v/>
      </c>
      <c r="M167" s="38">
        <f>IFERROR(M120/-M23,"")</f>
        <v/>
      </c>
      <c r="N167" s="38">
        <f>IFERROR(N120/-N23,"")</f>
        <v/>
      </c>
      <c r="O167" s="38">
        <f>IFERROR(O120/-O23,"")</f>
        <v/>
      </c>
      <c r="P167" s="38">
        <f>IFERROR(P120/-P23,"")</f>
        <v/>
      </c>
      <c r="Q167" s="38">
        <f>IFERROR(Q120/-Q23,"")</f>
        <v/>
      </c>
      <c r="R167" s="38">
        <f>IFERROR(R120/-R23,"")</f>
        <v/>
      </c>
      <c r="S167" s="38">
        <f>IFERROR(S120/-S23,"")</f>
        <v/>
      </c>
      <c r="T167" s="38">
        <f>IFERROR(T120/-T23,"")</f>
        <v/>
      </c>
      <c r="U167" s="38">
        <f>IFERROR(U120/-U23,"")</f>
        <v/>
      </c>
      <c r="V167" s="38">
        <f>IFERROR(V120/-V23,"")</f>
        <v/>
      </c>
      <c r="W167" s="38">
        <f>IFERROR(W120/-W23,"")</f>
        <v/>
      </c>
      <c r="X167" s="38">
        <f>IFERROR(X120/-X23,"")</f>
        <v/>
      </c>
      <c r="Y167" s="38">
        <f>IFERROR(Y120/-Y23,"")</f>
        <v/>
      </c>
      <c r="Z167" s="38">
        <f>IFERROR(Z120/-Z23,"")</f>
        <v/>
      </c>
      <c r="AA167" s="38">
        <f>IFERROR(AA120/-AA23,"")</f>
        <v/>
      </c>
      <c r="AB167" s="38">
        <f>IFERROR(AB120/-AB23,"")</f>
        <v/>
      </c>
      <c r="AC167" s="39" t="n">
        <v>0.34</v>
      </c>
      <c r="AD167" s="39" t="n">
        <v>0.34</v>
      </c>
      <c r="AE167" s="39" t="n">
        <v>0.34</v>
      </c>
      <c r="AF167" s="39" t="n">
        <v>0.34</v>
      </c>
      <c r="AG167" s="39" t="n">
        <v>0.34</v>
      </c>
      <c r="AH167" s="39" t="n">
        <v>0.34</v>
      </c>
      <c r="AJ167" s="38">
        <f>IFERROR(AJ120/(-AJ23/4),"")</f>
        <v/>
      </c>
      <c r="AK167" s="38">
        <f>IFERROR(AK120/(-AK23/4),"")</f>
        <v/>
      </c>
      <c r="AL167" s="38">
        <f>IFERROR(AL120/(-AL23/4),"")</f>
        <v/>
      </c>
      <c r="AM167" s="38">
        <f>IFERROR(AM120/(-AM23/4),"")</f>
        <v/>
      </c>
      <c r="AN167" s="38">
        <f>IFERROR(AN120/(-AN23/4),"")</f>
        <v/>
      </c>
      <c r="AO167" s="38">
        <f>IFERROR(AO120/(-AO23/4),"")</f>
        <v/>
      </c>
      <c r="AP167" s="38">
        <f>IFERROR(AP120/(-AP23/4),"")</f>
        <v/>
      </c>
      <c r="AQ167" s="39" t="n">
        <v>0.34</v>
      </c>
      <c r="AR167" s="39" t="n">
        <v>0.34</v>
      </c>
      <c r="AS167" s="39" t="n">
        <v>0.34</v>
      </c>
    </row>
    <row r="168">
      <c r="C168" s="8" t="inlineStr">
        <is>
          <t>Other Current Assets % of Q Revenue</t>
        </is>
      </c>
      <c r="G168" s="38">
        <f>IFERROR(G109/G12,"")</f>
        <v/>
      </c>
      <c r="H168" s="38">
        <f>IFERROR(H109/H12,"")</f>
        <v/>
      </c>
      <c r="I168" s="38">
        <f>IFERROR(I109/I12,"")</f>
        <v/>
      </c>
      <c r="J168" s="38">
        <f>IFERROR(J109/J12,"")</f>
        <v/>
      </c>
      <c r="K168" s="38">
        <f>IFERROR(K109/K12,"")</f>
        <v/>
      </c>
      <c r="L168" s="38">
        <f>IFERROR(L109/L12,"")</f>
        <v/>
      </c>
      <c r="M168" s="38">
        <f>IFERROR(M109/M12,"")</f>
        <v/>
      </c>
      <c r="N168" s="38">
        <f>IFERROR(N109/N12,"")</f>
        <v/>
      </c>
      <c r="O168" s="38">
        <f>IFERROR(O109/O12,"")</f>
        <v/>
      </c>
      <c r="P168" s="38">
        <f>IFERROR(P109/P12,"")</f>
        <v/>
      </c>
      <c r="Q168" s="38">
        <f>IFERROR(Q109/Q12,"")</f>
        <v/>
      </c>
      <c r="R168" s="38">
        <f>IFERROR(R109/R12,"")</f>
        <v/>
      </c>
      <c r="S168" s="38">
        <f>IFERROR(S109/S12,"")</f>
        <v/>
      </c>
      <c r="T168" s="38">
        <f>IFERROR(T109/T12,"")</f>
        <v/>
      </c>
      <c r="U168" s="38">
        <f>IFERROR(U109/U12,"")</f>
        <v/>
      </c>
      <c r="V168" s="38">
        <f>IFERROR(V109/V12,"")</f>
        <v/>
      </c>
      <c r="W168" s="38">
        <f>IFERROR(W109/W12,"")</f>
        <v/>
      </c>
      <c r="X168" s="38">
        <f>IFERROR(X109/X12,"")</f>
        <v/>
      </c>
      <c r="Y168" s="38">
        <f>IFERROR(Y109/Y12,"")</f>
        <v/>
      </c>
      <c r="Z168" s="38">
        <f>IFERROR(Z109/Z12,"")</f>
        <v/>
      </c>
      <c r="AA168" s="38">
        <f>IFERROR(AA109/AA12,"")</f>
        <v/>
      </c>
      <c r="AB168" s="38">
        <f>IFERROR(AB109/AB12,"")</f>
        <v/>
      </c>
      <c r="AC168" s="39" t="n">
        <v>0.335</v>
      </c>
      <c r="AD168" s="39" t="n">
        <v>0.335</v>
      </c>
      <c r="AE168" s="39" t="n">
        <v>0.335</v>
      </c>
      <c r="AF168" s="39" t="n">
        <v>0.335</v>
      </c>
      <c r="AG168" s="39" t="n">
        <v>0.335</v>
      </c>
      <c r="AH168" s="39" t="n">
        <v>0.335</v>
      </c>
      <c r="AJ168" s="38">
        <f>IFERROR(AJ109/(AJ12/4),"")</f>
        <v/>
      </c>
      <c r="AK168" s="38">
        <f>IFERROR(AK109/(AK12/4),"")</f>
        <v/>
      </c>
      <c r="AL168" s="38">
        <f>IFERROR(AL109/(AL12/4),"")</f>
        <v/>
      </c>
      <c r="AM168" s="38">
        <f>IFERROR(AM109/(AM12/4),"")</f>
        <v/>
      </c>
      <c r="AN168" s="38">
        <f>IFERROR(AN109/(AN12/4),"")</f>
        <v/>
      </c>
      <c r="AO168" s="38">
        <f>IFERROR(AO109/(AO12/4),"")</f>
        <v/>
      </c>
      <c r="AP168" s="38">
        <f>IFERROR(AP109/(AP12/4),"")</f>
        <v/>
      </c>
      <c r="AQ168" s="39" t="n">
        <v>0.335</v>
      </c>
      <c r="AR168" s="39" t="n">
        <v>0.335</v>
      </c>
      <c r="AS168" s="39" t="n">
        <v>0.335</v>
      </c>
    </row>
    <row r="169">
      <c r="C169" s="8" t="inlineStr">
        <is>
          <t>Other Current Liabilities % of Q Revenue (deferred revenue inside; ratio declining)</t>
        </is>
      </c>
      <c r="G169" s="38">
        <f>IFERROR(G123/G12,"")</f>
        <v/>
      </c>
      <c r="H169" s="38">
        <f>IFERROR(H123/H12,"")</f>
        <v/>
      </c>
      <c r="I169" s="38">
        <f>IFERROR(I123/I12,"")</f>
        <v/>
      </c>
      <c r="J169" s="38">
        <f>IFERROR(J123/J12,"")</f>
        <v/>
      </c>
      <c r="K169" s="38">
        <f>IFERROR(K123/K12,"")</f>
        <v/>
      </c>
      <c r="L169" s="38">
        <f>IFERROR(L123/L12,"")</f>
        <v/>
      </c>
      <c r="M169" s="38">
        <f>IFERROR(M123/M12,"")</f>
        <v/>
      </c>
      <c r="N169" s="38">
        <f>IFERROR(N123/N12,"")</f>
        <v/>
      </c>
      <c r="O169" s="38">
        <f>IFERROR(O123/O12,"")</f>
        <v/>
      </c>
      <c r="P169" s="38">
        <f>IFERROR(P123/P12,"")</f>
        <v/>
      </c>
      <c r="Q169" s="38">
        <f>IFERROR(Q123/Q12,"")</f>
        <v/>
      </c>
      <c r="R169" s="38">
        <f>IFERROR(R123/R12,"")</f>
        <v/>
      </c>
      <c r="S169" s="38">
        <f>IFERROR(S123/S12,"")</f>
        <v/>
      </c>
      <c r="T169" s="38">
        <f>IFERROR(T123/T12,"")</f>
        <v/>
      </c>
      <c r="U169" s="38">
        <f>IFERROR(U123/U12,"")</f>
        <v/>
      </c>
      <c r="V169" s="38">
        <f>IFERROR(V123/V12,"")</f>
        <v/>
      </c>
      <c r="W169" s="38">
        <f>IFERROR(W123/W12,"")</f>
        <v/>
      </c>
      <c r="X169" s="38">
        <f>IFERROR(X123/X12,"")</f>
        <v/>
      </c>
      <c r="Y169" s="38">
        <f>IFERROR(Y123/Y12,"")</f>
        <v/>
      </c>
      <c r="Z169" s="38">
        <f>IFERROR(Z123/Z12,"")</f>
        <v/>
      </c>
      <c r="AA169" s="38">
        <f>IFERROR(AA123/AA12,"")</f>
        <v/>
      </c>
      <c r="AB169" s="38">
        <f>IFERROR(AB123/AB12,"")</f>
        <v/>
      </c>
      <c r="AC169" s="39" t="n">
        <v>0.58</v>
      </c>
      <c r="AD169" s="39" t="n">
        <v>0.57</v>
      </c>
      <c r="AE169" s="39" t="n">
        <v>0.57</v>
      </c>
      <c r="AF169" s="39" t="n">
        <v>0.5600000000000001</v>
      </c>
      <c r="AG169" s="39" t="n">
        <v>0.55</v>
      </c>
      <c r="AH169" s="39" t="n">
        <v>0.55</v>
      </c>
      <c r="AJ169" s="38">
        <f>IFERROR(AJ123/(AJ12/4),"")</f>
        <v/>
      </c>
      <c r="AK169" s="38">
        <f>IFERROR(AK123/(AK12/4),"")</f>
        <v/>
      </c>
      <c r="AL169" s="38">
        <f>IFERROR(AL123/(AL12/4),"")</f>
        <v/>
      </c>
      <c r="AM169" s="38">
        <f>IFERROR(AM123/(AM12/4),"")</f>
        <v/>
      </c>
      <c r="AN169" s="38">
        <f>IFERROR(AN123/(AN12/4),"")</f>
        <v/>
      </c>
      <c r="AO169" s="38">
        <f>IFERROR(AO123/(AO12/4),"")</f>
        <v/>
      </c>
      <c r="AP169" s="38">
        <f>IFERROR(AP123/(AP12/4),"")</f>
        <v/>
      </c>
      <c r="AQ169" s="39" t="n">
        <v>0.54</v>
      </c>
      <c r="AR169" s="39" t="n">
        <v>0.53</v>
      </c>
      <c r="AS169" s="39" t="n">
        <v>0.52</v>
      </c>
    </row>
    <row r="170">
      <c r="C170" s="8" t="inlineStr">
        <is>
          <t>Other Long-Term Assets % of Q Revenue (contract assets grow with AI)</t>
        </is>
      </c>
      <c r="G170" s="38">
        <f>IFERROR(G116/G12,"")</f>
        <v/>
      </c>
      <c r="H170" s="38">
        <f>IFERROR(H116/H12,"")</f>
        <v/>
      </c>
      <c r="I170" s="38">
        <f>IFERROR(I116/I12,"")</f>
        <v/>
      </c>
      <c r="J170" s="38">
        <f>IFERROR(J116/J12,"")</f>
        <v/>
      </c>
      <c r="K170" s="38">
        <f>IFERROR(K116/K12,"")</f>
        <v/>
      </c>
      <c r="L170" s="38">
        <f>IFERROR(L116/L12,"")</f>
        <v/>
      </c>
      <c r="M170" s="38">
        <f>IFERROR(M116/M12,"")</f>
        <v/>
      </c>
      <c r="N170" s="38">
        <f>IFERROR(N116/N12,"")</f>
        <v/>
      </c>
      <c r="O170" s="38">
        <f>IFERROR(O116/O12,"")</f>
        <v/>
      </c>
      <c r="P170" s="38">
        <f>IFERROR(P116/P12,"")</f>
        <v/>
      </c>
      <c r="Q170" s="38">
        <f>IFERROR(Q116/Q12,"")</f>
        <v/>
      </c>
      <c r="R170" s="38">
        <f>IFERROR(R116/R12,"")</f>
        <v/>
      </c>
      <c r="S170" s="38">
        <f>IFERROR(S116/S12,"")</f>
        <v/>
      </c>
      <c r="T170" s="38">
        <f>IFERROR(T116/T12,"")</f>
        <v/>
      </c>
      <c r="U170" s="38">
        <f>IFERROR(U116/U12,"")</f>
        <v/>
      </c>
      <c r="V170" s="38">
        <f>IFERROR(V116/V12,"")</f>
        <v/>
      </c>
      <c r="W170" s="38">
        <f>IFERROR(W116/W12,"")</f>
        <v/>
      </c>
      <c r="X170" s="38">
        <f>IFERROR(X116/X12,"")</f>
        <v/>
      </c>
      <c r="Y170" s="38">
        <f>IFERROR(Y116/Y12,"")</f>
        <v/>
      </c>
      <c r="Z170" s="38">
        <f>IFERROR(Z116/Z12,"")</f>
        <v/>
      </c>
      <c r="AA170" s="38">
        <f>IFERROR(AA116/AA12,"")</f>
        <v/>
      </c>
      <c r="AB170" s="38">
        <f>IFERROR(AB116/AB12,"")</f>
        <v/>
      </c>
      <c r="AC170" s="39" t="n">
        <v>0.36</v>
      </c>
      <c r="AD170" s="39" t="n">
        <v>0.36</v>
      </c>
      <c r="AE170" s="39" t="n">
        <v>0.36</v>
      </c>
      <c r="AF170" s="39" t="n">
        <v>0.36</v>
      </c>
      <c r="AG170" s="39" t="n">
        <v>0.36</v>
      </c>
      <c r="AH170" s="39" t="n">
        <v>0.36</v>
      </c>
      <c r="AJ170" s="38">
        <f>IFERROR(AJ116/(AJ12/4),"")</f>
        <v/>
      </c>
      <c r="AK170" s="38">
        <f>IFERROR(AK116/(AK12/4),"")</f>
        <v/>
      </c>
      <c r="AL170" s="38">
        <f>IFERROR(AL116/(AL12/4),"")</f>
        <v/>
      </c>
      <c r="AM170" s="38">
        <f>IFERROR(AM116/(AM12/4),"")</f>
        <v/>
      </c>
      <c r="AN170" s="38">
        <f>IFERROR(AN116/(AN12/4),"")</f>
        <v/>
      </c>
      <c r="AO170" s="38">
        <f>IFERROR(AO116/(AO12/4),"")</f>
        <v/>
      </c>
      <c r="AP170" s="38">
        <f>IFERROR(AP116/(AP12/4),"")</f>
        <v/>
      </c>
      <c r="AQ170" s="39" t="n">
        <v>0.36</v>
      </c>
      <c r="AR170" s="39" t="n">
        <v>0.36</v>
      </c>
      <c r="AS170" s="39" t="n">
        <v>0.36</v>
      </c>
    </row>
    <row r="171">
      <c r="C171" s="8" t="inlineStr">
        <is>
          <t>Employee Comp Liability % of (R&amp;D + SG&amp;A $) (Q1 bonus-payout seasonality)</t>
        </is>
      </c>
      <c r="G171" s="38">
        <f>IFERROR(G121/-(G28+G29),"")</f>
        <v/>
      </c>
      <c r="H171" s="38">
        <f>IFERROR(H121/-(H28+H29),"")</f>
        <v/>
      </c>
      <c r="I171" s="38">
        <f>IFERROR(I121/-(I28+I29),"")</f>
        <v/>
      </c>
      <c r="J171" s="38">
        <f>IFERROR(J121/-(J28+J29),"")</f>
        <v/>
      </c>
      <c r="K171" s="38">
        <f>IFERROR(K121/-(K28+K29),"")</f>
        <v/>
      </c>
      <c r="L171" s="38">
        <f>IFERROR(L121/-(L28+L29),"")</f>
        <v/>
      </c>
      <c r="M171" s="38">
        <f>IFERROR(M121/-(M28+M29),"")</f>
        <v/>
      </c>
      <c r="N171" s="38">
        <f>IFERROR(N121/-(N28+N29),"")</f>
        <v/>
      </c>
      <c r="O171" s="38">
        <f>IFERROR(O121/-(O28+O29),"")</f>
        <v/>
      </c>
      <c r="P171" s="38">
        <f>IFERROR(P121/-(P28+P29),"")</f>
        <v/>
      </c>
      <c r="Q171" s="38">
        <f>IFERROR(Q121/-(Q28+Q29),"")</f>
        <v/>
      </c>
      <c r="R171" s="38">
        <f>IFERROR(R121/-(R28+R29),"")</f>
        <v/>
      </c>
      <c r="S171" s="38">
        <f>IFERROR(S121/-(S28+S29),"")</f>
        <v/>
      </c>
      <c r="T171" s="38">
        <f>IFERROR(T121/-(T28+T29),"")</f>
        <v/>
      </c>
      <c r="U171" s="38">
        <f>IFERROR(U121/-(U28+U29),"")</f>
        <v/>
      </c>
      <c r="V171" s="38">
        <f>IFERROR(V121/-(V28+V29),"")</f>
        <v/>
      </c>
      <c r="W171" s="38">
        <f>IFERROR(W121/-(W28+W29),"")</f>
        <v/>
      </c>
      <c r="X171" s="38">
        <f>IFERROR(X121/-(X28+X29),"")</f>
        <v/>
      </c>
      <c r="Y171" s="38">
        <f>IFERROR(Y121/-(Y28+Y29),"")</f>
        <v/>
      </c>
      <c r="Z171" s="38">
        <f>IFERROR(Z121/-(Z28+Z29),"")</f>
        <v/>
      </c>
      <c r="AA171" s="38">
        <f>IFERROR(AA121/-(AA28+AA29),"")</f>
        <v/>
      </c>
      <c r="AB171" s="38">
        <f>IFERROR(AB121/-(AB28+AB29),"")</f>
        <v/>
      </c>
      <c r="AC171" s="39" t="n">
        <v>0.42</v>
      </c>
      <c r="AD171" s="39" t="n">
        <v>0.52</v>
      </c>
      <c r="AE171" s="39" t="n">
        <v>0.22</v>
      </c>
      <c r="AF171" s="39" t="n">
        <v>0.28</v>
      </c>
      <c r="AG171" s="39" t="n">
        <v>0.42</v>
      </c>
      <c r="AH171" s="39" t="n">
        <v>0.52</v>
      </c>
      <c r="AJ171" s="38">
        <f>IFERROR(AJ121/(-(AJ28+AJ29)/4),"")</f>
        <v/>
      </c>
      <c r="AK171" s="38">
        <f>IFERROR(AK121/(-(AK28+AK29)/4),"")</f>
        <v/>
      </c>
      <c r="AL171" s="38">
        <f>IFERROR(AL121/(-(AL28+AL29)/4),"")</f>
        <v/>
      </c>
      <c r="AM171" s="38">
        <f>IFERROR(AM121/(-(AM28+AM29)/4),"")</f>
        <v/>
      </c>
      <c r="AN171" s="38">
        <f>IFERROR(AN121/(-(AN28+AN29)/4),"")</f>
        <v/>
      </c>
      <c r="AO171" s="38">
        <f>IFERROR(AO121/(-(AO28+AO29)/4),"")</f>
        <v/>
      </c>
      <c r="AP171" s="38">
        <f>IFERROR(AP121/(-(AP28+AP29)/4),"")</f>
        <v/>
      </c>
      <c r="AQ171" s="39" t="n">
        <v>0.52</v>
      </c>
      <c r="AR171" s="39" t="n">
        <v>0.52</v>
      </c>
      <c r="AS171" s="39" t="n">
        <v>0.52</v>
      </c>
    </row>
    <row r="172">
      <c r="C172" s="8" t="inlineStr">
        <is>
          <t>Capex % of Revenue (fabless + software — structurally ~1%)</t>
        </is>
      </c>
      <c r="G172" s="38">
        <f>IFERROR(-G201/G12,"")</f>
        <v/>
      </c>
      <c r="H172" s="38">
        <f>IFERROR(-H201/H12,"")</f>
        <v/>
      </c>
      <c r="I172" s="38">
        <f>IFERROR(-I201/I12,"")</f>
        <v/>
      </c>
      <c r="J172" s="38">
        <f>IFERROR(-J201/J12,"")</f>
        <v/>
      </c>
      <c r="K172" s="38">
        <f>IFERROR(-K201/K12,"")</f>
        <v/>
      </c>
      <c r="L172" s="38">
        <f>IFERROR(-L201/L12,"")</f>
        <v/>
      </c>
      <c r="M172" s="38">
        <f>IFERROR(-M201/M12,"")</f>
        <v/>
      </c>
      <c r="N172" s="38">
        <f>IFERROR(-N201/N12,"")</f>
        <v/>
      </c>
      <c r="O172" s="38">
        <f>IFERROR(-O201/O12,"")</f>
        <v/>
      </c>
      <c r="P172" s="38">
        <f>IFERROR(-P201/P12,"")</f>
        <v/>
      </c>
      <c r="Q172" s="38">
        <f>IFERROR(-Q201/Q12,"")</f>
        <v/>
      </c>
      <c r="R172" s="38">
        <f>IFERROR(-R201/R12,"")</f>
        <v/>
      </c>
      <c r="S172" s="38">
        <f>IFERROR(-S201/S12,"")</f>
        <v/>
      </c>
      <c r="T172" s="38">
        <f>IFERROR(-T201/T12,"")</f>
        <v/>
      </c>
      <c r="U172" s="38">
        <f>IFERROR(-U201/U12,"")</f>
        <v/>
      </c>
      <c r="V172" s="38">
        <f>IFERROR(-V201/V12,"")</f>
        <v/>
      </c>
      <c r="W172" s="38">
        <f>IFERROR(-W201/W12,"")</f>
        <v/>
      </c>
      <c r="X172" s="38">
        <f>IFERROR(-X201/X12,"")</f>
        <v/>
      </c>
      <c r="Y172" s="38">
        <f>IFERROR(-Y201/Y12,"")</f>
        <v/>
      </c>
      <c r="Z172" s="38">
        <f>IFERROR(-Z201/Z12,"")</f>
        <v/>
      </c>
      <c r="AA172" s="38">
        <f>IFERROR(-AA201/AA12,"")</f>
        <v/>
      </c>
      <c r="AB172" s="38">
        <f>IFERROR(-AB201/AB12,"")</f>
        <v/>
      </c>
      <c r="AC172" s="39" t="n">
        <v>0.012</v>
      </c>
      <c r="AD172" s="39" t="n">
        <v>0.012</v>
      </c>
      <c r="AE172" s="39" t="n">
        <v>0.012</v>
      </c>
      <c r="AF172" s="39" t="n">
        <v>0.012</v>
      </c>
      <c r="AG172" s="39" t="n">
        <v>0.012</v>
      </c>
      <c r="AH172" s="39" t="n">
        <v>0.012</v>
      </c>
      <c r="AJ172" s="38">
        <f>IFERROR(-AJ201/AJ12,"")</f>
        <v/>
      </c>
      <c r="AK172" s="38">
        <f>IFERROR(-AK201/AK12,"")</f>
        <v/>
      </c>
      <c r="AL172" s="38">
        <f>IFERROR(-AL201/AL12,"")</f>
        <v/>
      </c>
      <c r="AM172" s="38">
        <f>IFERROR(-AM201/AM12,"")</f>
        <v/>
      </c>
      <c r="AN172" s="38">
        <f>IFERROR(-AN201/AN12,"")</f>
        <v/>
      </c>
      <c r="AO172" s="38">
        <f>IFERROR(-AO201/AO12,"")</f>
        <v/>
      </c>
      <c r="AP172" s="38">
        <f>IFERROR(-AP201/AP12,"")</f>
        <v/>
      </c>
      <c r="AQ172" s="39" t="n">
        <v>0.012</v>
      </c>
      <c r="AR172" s="39" t="n">
        <v>0.011</v>
      </c>
      <c r="AS172" s="39" t="n">
        <v>0.011</v>
      </c>
    </row>
    <row r="173">
      <c r="C173" s="8" t="inlineStr">
        <is>
          <t>Depreciation % of Prior Net PP&amp;E</t>
        </is>
      </c>
      <c r="H173" s="38">
        <f>IFERROR(H182/G113,"")</f>
        <v/>
      </c>
      <c r="I173" s="38">
        <f>IFERROR(I182/H113,"")</f>
        <v/>
      </c>
      <c r="J173" s="38">
        <f>IFERROR(J182/I113,"")</f>
        <v/>
      </c>
      <c r="K173" s="38">
        <f>IFERROR(K182/J113,"")</f>
        <v/>
      </c>
      <c r="L173" s="38">
        <f>IFERROR(L182/K113,"")</f>
        <v/>
      </c>
      <c r="M173" s="38">
        <f>IFERROR(M182/L113,"")</f>
        <v/>
      </c>
      <c r="N173" s="38">
        <f>IFERROR(N182/M113,"")</f>
        <v/>
      </c>
      <c r="O173" s="38">
        <f>IFERROR(O182/N113,"")</f>
        <v/>
      </c>
      <c r="P173" s="38">
        <f>IFERROR(P182/O113,"")</f>
        <v/>
      </c>
      <c r="Q173" s="38">
        <f>IFERROR(Q182/P113,"")</f>
        <v/>
      </c>
      <c r="R173" s="38">
        <f>IFERROR(R182/Q113,"")</f>
        <v/>
      </c>
      <c r="S173" s="38">
        <f>IFERROR(S182/R113,"")</f>
        <v/>
      </c>
      <c r="T173" s="38">
        <f>IFERROR(T182/S113,"")</f>
        <v/>
      </c>
      <c r="U173" s="38">
        <f>IFERROR(U182/T113,"")</f>
        <v/>
      </c>
      <c r="V173" s="38">
        <f>IFERROR(V182/U113,"")</f>
        <v/>
      </c>
      <c r="W173" s="38">
        <f>IFERROR(W182/V113,"")</f>
        <v/>
      </c>
      <c r="X173" s="38">
        <f>IFERROR(X182/W113,"")</f>
        <v/>
      </c>
      <c r="Y173" s="38">
        <f>IFERROR(Y182/X113,"")</f>
        <v/>
      </c>
      <c r="Z173" s="38">
        <f>IFERROR(Z182/Y113,"")</f>
        <v/>
      </c>
      <c r="AA173" s="38">
        <f>IFERROR(AA182/Z113,"")</f>
        <v/>
      </c>
      <c r="AB173" s="38">
        <f>IFERROR(AB182/AA113,"")</f>
        <v/>
      </c>
      <c r="AC173" s="39" t="n">
        <v>0.062</v>
      </c>
      <c r="AD173" s="39" t="n">
        <v>0.062</v>
      </c>
      <c r="AE173" s="39" t="n">
        <v>0.062</v>
      </c>
      <c r="AF173" s="39" t="n">
        <v>0.062</v>
      </c>
      <c r="AG173" s="39" t="n">
        <v>0.062</v>
      </c>
      <c r="AH173" s="39" t="n">
        <v>0.062</v>
      </c>
      <c r="AK173" s="38">
        <f>IFERROR(AK182/AJ113,"")</f>
        <v/>
      </c>
      <c r="AL173" s="38">
        <f>IFERROR(AL182/AK113,"")</f>
        <v/>
      </c>
      <c r="AM173" s="38">
        <f>IFERROR(AM182/AL113,"")</f>
        <v/>
      </c>
      <c r="AN173" s="38">
        <f>IFERROR(AN182/AM113,"")</f>
        <v/>
      </c>
      <c r="AO173" s="38">
        <f>IFERROR(AO182/AN113,"")</f>
        <v/>
      </c>
      <c r="AP173" s="38">
        <f>IFERROR(AP182/AO113,"")</f>
        <v/>
      </c>
      <c r="AQ173" s="39" t="n">
        <v>0.25</v>
      </c>
      <c r="AR173" s="39" t="n">
        <v>0.25</v>
      </c>
      <c r="AS173" s="39" t="n">
        <v>0.25</v>
      </c>
    </row>
    <row r="174">
      <c r="C174" s="8" t="inlineStr">
        <is>
          <t>SBC % of Revenue (dollars grow ~10%/yr; ratio compresses on the AI ramp)</t>
        </is>
      </c>
      <c r="G174" s="38">
        <f>IFERROR(G183/G12,"")</f>
        <v/>
      </c>
      <c r="H174" s="38">
        <f>IFERROR(H183/H12,"")</f>
        <v/>
      </c>
      <c r="I174" s="38">
        <f>IFERROR(I183/I12,"")</f>
        <v/>
      </c>
      <c r="J174" s="38">
        <f>IFERROR(J183/J12,"")</f>
        <v/>
      </c>
      <c r="K174" s="38">
        <f>IFERROR(K183/K12,"")</f>
        <v/>
      </c>
      <c r="L174" s="38">
        <f>IFERROR(L183/L12,"")</f>
        <v/>
      </c>
      <c r="M174" s="38">
        <f>IFERROR(M183/M12,"")</f>
        <v/>
      </c>
      <c r="N174" s="38">
        <f>IFERROR(N183/N12,"")</f>
        <v/>
      </c>
      <c r="O174" s="38">
        <f>IFERROR(O183/O12,"")</f>
        <v/>
      </c>
      <c r="P174" s="38">
        <f>IFERROR(P183/P12,"")</f>
        <v/>
      </c>
      <c r="Q174" s="38">
        <f>IFERROR(Q183/Q12,"")</f>
        <v/>
      </c>
      <c r="R174" s="38">
        <f>IFERROR(R183/R12,"")</f>
        <v/>
      </c>
      <c r="S174" s="38">
        <f>IFERROR(S183/S12,"")</f>
        <v/>
      </c>
      <c r="T174" s="38">
        <f>IFERROR(T183/T12,"")</f>
        <v/>
      </c>
      <c r="U174" s="38">
        <f>IFERROR(U183/U12,"")</f>
        <v/>
      </c>
      <c r="V174" s="38">
        <f>IFERROR(V183/V12,"")</f>
        <v/>
      </c>
      <c r="W174" s="38">
        <f>IFERROR(W183/W12,"")</f>
        <v/>
      </c>
      <c r="X174" s="38">
        <f>IFERROR(X183/X12,"")</f>
        <v/>
      </c>
      <c r="Y174" s="38">
        <f>IFERROR(Y183/Y12,"")</f>
        <v/>
      </c>
      <c r="Z174" s="38">
        <f>IFERROR(Z183/Z12,"")</f>
        <v/>
      </c>
      <c r="AA174" s="38">
        <f>IFERROR(AA183/AA12,"")</f>
        <v/>
      </c>
      <c r="AB174" s="38">
        <f>IFERROR(AB183/AB12,"")</f>
        <v/>
      </c>
      <c r="AC174" s="39" t="n">
        <v>0.078</v>
      </c>
      <c r="AD174" s="39" t="n">
        <v>0.07199999999999999</v>
      </c>
      <c r="AE174" s="39" t="n">
        <v>0.068</v>
      </c>
      <c r="AF174" s="39" t="n">
        <v>0.064</v>
      </c>
      <c r="AG174" s="39" t="n">
        <v>0.058</v>
      </c>
      <c r="AH174" s="39" t="n">
        <v>0.054</v>
      </c>
      <c r="AJ174" s="38">
        <f>IFERROR(AJ183/AJ12,"")</f>
        <v/>
      </c>
      <c r="AK174" s="38">
        <f>IFERROR(AK183/AK12,"")</f>
        <v/>
      </c>
      <c r="AL174" s="38">
        <f>IFERROR(AL183/AL12,"")</f>
        <v/>
      </c>
      <c r="AM174" s="38">
        <f>IFERROR(AM183/AM12,"")</f>
        <v/>
      </c>
      <c r="AN174" s="38">
        <f>IFERROR(AN183/AN12,"")</f>
        <v/>
      </c>
      <c r="AO174" s="38">
        <f>IFERROR(AO183/AO12,"")</f>
        <v/>
      </c>
      <c r="AP174" s="38">
        <f>IFERROR(AP183/AP12,"")</f>
        <v/>
      </c>
      <c r="AQ174" s="39" t="n">
        <v>0.048</v>
      </c>
      <c r="AR174" s="39" t="n">
        <v>0.044</v>
      </c>
      <c r="AS174" s="39" t="n">
        <v>0.041</v>
      </c>
    </row>
    <row r="175">
      <c r="C175" s="8" t="inlineStr">
        <is>
          <t>Deferred Taxes % of AOA (DTL unwind tracks the intangibles it was booked against)</t>
        </is>
      </c>
      <c r="G175" s="38">
        <f>IFERROR(G184/(G21+G30),"")</f>
        <v/>
      </c>
      <c r="H175" s="38">
        <f>IFERROR(H184/(H21+H30),"")</f>
        <v/>
      </c>
      <c r="I175" s="38">
        <f>IFERROR(I184/(I21+I30),"")</f>
        <v/>
      </c>
      <c r="J175" s="38">
        <f>IFERROR(J184/(J21+J30),"")</f>
        <v/>
      </c>
      <c r="K175" s="38">
        <f>IFERROR(K184/(K21+K30),"")</f>
        <v/>
      </c>
      <c r="L175" s="38">
        <f>IFERROR(L184/(L21+L30),"")</f>
        <v/>
      </c>
      <c r="M175" s="38">
        <f>IFERROR(M184/(M21+M30),"")</f>
        <v/>
      </c>
      <c r="N175" s="38">
        <f>IFERROR(N184/(N21+N30),"")</f>
        <v/>
      </c>
      <c r="O175" s="38">
        <f>IFERROR(O184/(O21+O30),"")</f>
        <v/>
      </c>
      <c r="P175" s="38">
        <f>IFERROR(P184/(P21+P30),"")</f>
        <v/>
      </c>
      <c r="Q175" s="38">
        <f>IFERROR(Q184/(Q21+Q30),"")</f>
        <v/>
      </c>
      <c r="R175" s="38">
        <f>IFERROR(R184/(R21+R30),"")</f>
        <v/>
      </c>
      <c r="S175" s="38">
        <f>IFERROR(S184/(S21+S30),"")</f>
        <v/>
      </c>
      <c r="T175" s="38">
        <f>IFERROR(T184/(T21+T30),"")</f>
        <v/>
      </c>
      <c r="U175" s="38">
        <f>IFERROR(U184/(U21+U30),"")</f>
        <v/>
      </c>
      <c r="V175" s="38">
        <f>IFERROR(V184/(V21+V30),"")</f>
        <v/>
      </c>
      <c r="W175" s="38">
        <f>IFERROR(W184/(W21+W30),"")</f>
        <v/>
      </c>
      <c r="X175" s="38">
        <f>IFERROR(X184/(X21+X30),"")</f>
        <v/>
      </c>
      <c r="Y175" s="38">
        <f>IFERROR(Y184/(Y21+Y30),"")</f>
        <v/>
      </c>
      <c r="Z175" s="38">
        <f>IFERROR(Z184/(Z21+Z30),"")</f>
        <v/>
      </c>
      <c r="AA175" s="38">
        <f>IFERROR(AA184/(AA21+AA30),"")</f>
        <v/>
      </c>
      <c r="AB175" s="38">
        <f>IFERROR(AB184/(AB21+AB30),"")</f>
        <v/>
      </c>
      <c r="AC175" s="39" t="n">
        <v>0.28</v>
      </c>
      <c r="AD175" s="39" t="n">
        <v>0.28</v>
      </c>
      <c r="AE175" s="39" t="n">
        <v>0.28</v>
      </c>
      <c r="AF175" s="39" t="n">
        <v>0.28</v>
      </c>
      <c r="AG175" s="39" t="n">
        <v>0.28</v>
      </c>
      <c r="AH175" s="39" t="n">
        <v>0.28</v>
      </c>
      <c r="AJ175" s="38">
        <f>IFERROR(AJ184/(AJ21+AJ30),"")</f>
        <v/>
      </c>
      <c r="AK175" s="38">
        <f>IFERROR(AK184/(AK21+AK30),"")</f>
        <v/>
      </c>
      <c r="AL175" s="38">
        <f>IFERROR(AL184/(AL21+AL30),"")</f>
        <v/>
      </c>
      <c r="AM175" s="38">
        <f>IFERROR(AM184/(AM21+AM30),"")</f>
        <v/>
      </c>
      <c r="AN175" s="38">
        <f>IFERROR(AN184/(AN21+AN30),"")</f>
        <v/>
      </c>
      <c r="AO175" s="38">
        <f>IFERROR(AO184/(AO21+AO30),"")</f>
        <v/>
      </c>
      <c r="AP175" s="38">
        <f>IFERROR(AP184/(AP21+AP30),"")</f>
        <v/>
      </c>
      <c r="AQ175" s="39" t="n">
        <v>0.28</v>
      </c>
      <c r="AR175" s="39" t="n">
        <v>0.28</v>
      </c>
      <c r="AS175" s="39" t="n">
        <v>0.28</v>
      </c>
    </row>
    <row r="176"/>
    <row r="177"/>
    <row r="178">
      <c r="B178" s="21" t="inlineStr">
        <is>
          <t>Cash Flow Statement</t>
        </is>
      </c>
      <c r="C178" s="21" t="n"/>
      <c r="D178" s="21" t="n"/>
      <c r="E178" s="21" t="n"/>
      <c r="F178" s="21" t="n"/>
      <c r="G178" s="21" t="n"/>
      <c r="H178" s="21" t="n"/>
      <c r="I178" s="21" t="n"/>
      <c r="J178" s="21" t="n"/>
      <c r="K178" s="21" t="n"/>
      <c r="L178" s="21" t="n"/>
      <c r="M178" s="21" t="n"/>
      <c r="N178" s="21" t="n"/>
      <c r="O178" s="21" t="n"/>
      <c r="P178" s="21" t="n"/>
      <c r="Q178" s="21" t="n"/>
      <c r="R178" s="21" t="n"/>
      <c r="S178" s="21" t="n"/>
      <c r="T178" s="21" t="n"/>
      <c r="U178" s="21" t="n"/>
      <c r="V178" s="21" t="n"/>
      <c r="W178" s="21" t="n"/>
      <c r="X178" s="21" t="n"/>
      <c r="Y178" s="21" t="n"/>
      <c r="Z178" s="21" t="n"/>
      <c r="AA178" s="21" t="n"/>
      <c r="AB178" s="21" t="n"/>
      <c r="AC178" s="21" t="n"/>
      <c r="AD178" s="21" t="n"/>
      <c r="AE178" s="21" t="n"/>
      <c r="AF178" s="21" t="n"/>
      <c r="AG178" s="21" t="n"/>
      <c r="AH178" s="21" t="n"/>
      <c r="AJ178" s="21" t="n"/>
      <c r="AK178" s="21" t="n"/>
      <c r="AL178" s="21" t="n"/>
      <c r="AM178" s="21" t="n"/>
      <c r="AN178" s="21" t="n"/>
      <c r="AO178" s="21" t="n"/>
      <c r="AP178" s="21" t="n"/>
      <c r="AQ178" s="21" t="n"/>
      <c r="AR178" s="21" t="n"/>
      <c r="AS178" s="21" t="n"/>
    </row>
    <row r="179"/>
    <row r="180">
      <c r="C180" s="8" t="inlineStr">
        <is>
          <t>Net Income</t>
        </is>
      </c>
      <c r="G180" s="44">
        <f>G49</f>
        <v/>
      </c>
      <c r="H180" s="44">
        <f>H49</f>
        <v/>
      </c>
      <c r="I180" s="44">
        <f>I49</f>
        <v/>
      </c>
      <c r="J180" s="44">
        <f>J49</f>
        <v/>
      </c>
      <c r="K180" s="44">
        <f>K49</f>
        <v/>
      </c>
      <c r="L180" s="44">
        <f>L49</f>
        <v/>
      </c>
      <c r="M180" s="44">
        <f>M49</f>
        <v/>
      </c>
      <c r="N180" s="44">
        <f>N49</f>
        <v/>
      </c>
      <c r="O180" s="44">
        <f>O49</f>
        <v/>
      </c>
      <c r="P180" s="44">
        <f>P49</f>
        <v/>
      </c>
      <c r="Q180" s="44">
        <f>Q49</f>
        <v/>
      </c>
      <c r="R180" s="44">
        <f>R49</f>
        <v/>
      </c>
      <c r="S180" s="44">
        <f>S49</f>
        <v/>
      </c>
      <c r="T180" s="44">
        <f>T49</f>
        <v/>
      </c>
      <c r="U180" s="44">
        <f>U49</f>
        <v/>
      </c>
      <c r="V180" s="44">
        <f>V49</f>
        <v/>
      </c>
      <c r="W180" s="44">
        <f>W49</f>
        <v/>
      </c>
      <c r="X180" s="44">
        <f>X49</f>
        <v/>
      </c>
      <c r="Y180" s="44">
        <f>Y49</f>
        <v/>
      </c>
      <c r="Z180" s="44">
        <f>Z49</f>
        <v/>
      </c>
      <c r="AA180" s="44">
        <f>AA49</f>
        <v/>
      </c>
      <c r="AB180" s="44">
        <f>AB49</f>
        <v/>
      </c>
      <c r="AC180" s="44">
        <f>AC49</f>
        <v/>
      </c>
      <c r="AD180" s="44">
        <f>AD49</f>
        <v/>
      </c>
      <c r="AE180" s="44">
        <f>AE49</f>
        <v/>
      </c>
      <c r="AF180" s="44">
        <f>AF49</f>
        <v/>
      </c>
      <c r="AG180" s="44">
        <f>AG49</f>
        <v/>
      </c>
      <c r="AH180" s="44">
        <f>AH49</f>
        <v/>
      </c>
      <c r="AJ180" s="44">
        <f>AJ49</f>
        <v/>
      </c>
      <c r="AK180" s="44">
        <f>AK49</f>
        <v/>
      </c>
      <c r="AL180" s="44">
        <f>AL49</f>
        <v/>
      </c>
      <c r="AM180" s="44">
        <f>AM49</f>
        <v/>
      </c>
      <c r="AN180" s="44">
        <f>AN49</f>
        <v/>
      </c>
      <c r="AO180" s="27">
        <f>AA180+AB180+AC180+AD180</f>
        <v/>
      </c>
      <c r="AP180" s="27">
        <f>AE180+AF180+AG180+AH180</f>
        <v/>
      </c>
      <c r="AQ180" s="44">
        <f>AQ49</f>
        <v/>
      </c>
      <c r="AR180" s="44">
        <f>AR49</f>
        <v/>
      </c>
      <c r="AS180" s="44">
        <f>AS49</f>
        <v/>
      </c>
    </row>
    <row r="181">
      <c r="C181" s="8" t="inlineStr">
        <is>
          <t>Amortization of Intangible and Right-of-Use Assets</t>
        </is>
      </c>
      <c r="G181" s="28" t="n">
        <v>1395</v>
      </c>
      <c r="H181" s="28" t="n">
        <v>1371</v>
      </c>
      <c r="I181" s="28" t="n">
        <v>1369</v>
      </c>
      <c r="J181" s="28" t="n">
        <v>1367</v>
      </c>
      <c r="K181" s="28" t="n">
        <v>1151</v>
      </c>
      <c r="L181" s="28" t="n">
        <v>1129</v>
      </c>
      <c r="M181" s="28" t="n">
        <v>1088</v>
      </c>
      <c r="N181" s="28" t="n">
        <v>1087</v>
      </c>
      <c r="O181" s="28" t="n">
        <v>905</v>
      </c>
      <c r="P181" s="28" t="n">
        <v>810</v>
      </c>
      <c r="Q181" s="28" t="n">
        <v>810</v>
      </c>
      <c r="R181" s="28" t="n">
        <v>808</v>
      </c>
      <c r="S181" s="28" t="n">
        <v>2206</v>
      </c>
      <c r="T181" s="28" t="n">
        <v>2381</v>
      </c>
      <c r="U181" s="28" t="n">
        <v>2375</v>
      </c>
      <c r="V181" s="28" t="n">
        <v>2455</v>
      </c>
      <c r="W181" s="28" t="n">
        <v>2032</v>
      </c>
      <c r="X181" s="28" t="n">
        <v>2024</v>
      </c>
      <c r="Y181" s="28" t="n">
        <v>2060</v>
      </c>
      <c r="Z181" s="28" t="n">
        <v>2085</v>
      </c>
      <c r="AA181" s="28" t="n">
        <v>2003</v>
      </c>
      <c r="AB181" s="28" t="n">
        <v>2002</v>
      </c>
      <c r="AC181" s="29">
        <f>-(AC21+AC30)</f>
        <v/>
      </c>
      <c r="AD181" s="29">
        <f>-(AD21+AD30)</f>
        <v/>
      </c>
      <c r="AE181" s="29">
        <f>-(AE21+AE30)</f>
        <v/>
      </c>
      <c r="AF181" s="29">
        <f>-(AF21+AF30)</f>
        <v/>
      </c>
      <c r="AG181" s="29">
        <f>-(AG21+AG30)</f>
        <v/>
      </c>
      <c r="AH181" s="29">
        <f>-(AH21+AH30)</f>
        <v/>
      </c>
      <c r="AJ181" s="28" t="n">
        <v>5502</v>
      </c>
      <c r="AK181" s="28" t="n">
        <v>4455</v>
      </c>
      <c r="AL181" s="28" t="n">
        <v>3333</v>
      </c>
      <c r="AM181" s="28" t="n">
        <v>9417</v>
      </c>
      <c r="AN181" s="28" t="n">
        <v>8201</v>
      </c>
      <c r="AO181" s="29">
        <f>AA181+AB181+AC181+AD181</f>
        <v/>
      </c>
      <c r="AP181" s="29">
        <f>AE181+AF181+AG181+AH181</f>
        <v/>
      </c>
      <c r="AQ181" s="29">
        <f>-(AQ21+AQ30)</f>
        <v/>
      </c>
      <c r="AR181" s="29">
        <f>-(AR21+AR30)</f>
        <v/>
      </c>
      <c r="AS181" s="29">
        <f>-(AS21+AS30)</f>
        <v/>
      </c>
    </row>
    <row r="182">
      <c r="C182" s="8" t="inlineStr">
        <is>
          <t>Depreciation</t>
        </is>
      </c>
      <c r="G182" s="28" t="n">
        <v>138</v>
      </c>
      <c r="H182" s="28" t="n">
        <v>133</v>
      </c>
      <c r="I182" s="28" t="n">
        <v>134</v>
      </c>
      <c r="J182" s="28" t="n">
        <v>134</v>
      </c>
      <c r="K182" s="28" t="n">
        <v>136</v>
      </c>
      <c r="L182" s="28" t="n">
        <v>135</v>
      </c>
      <c r="M182" s="28" t="n">
        <v>129</v>
      </c>
      <c r="N182" s="28" t="n">
        <v>129</v>
      </c>
      <c r="O182" s="28" t="n">
        <v>127</v>
      </c>
      <c r="P182" s="28" t="n">
        <v>129</v>
      </c>
      <c r="Q182" s="28" t="n">
        <v>122</v>
      </c>
      <c r="R182" s="28" t="n">
        <v>124</v>
      </c>
      <c r="S182" s="28" t="n">
        <v>139</v>
      </c>
      <c r="T182" s="28" t="n">
        <v>149</v>
      </c>
      <c r="U182" s="28" t="n">
        <v>149</v>
      </c>
      <c r="V182" s="28" t="n">
        <v>156</v>
      </c>
      <c r="W182" s="28" t="n">
        <v>142</v>
      </c>
      <c r="X182" s="28" t="n">
        <v>142</v>
      </c>
      <c r="Y182" s="28" t="n">
        <v>142</v>
      </c>
      <c r="Z182" s="28" t="n">
        <v>148</v>
      </c>
      <c r="AA182" s="28" t="n">
        <v>150</v>
      </c>
      <c r="AB182" s="28" t="n">
        <v>163</v>
      </c>
      <c r="AC182" s="29">
        <f>AB113*AC173</f>
        <v/>
      </c>
      <c r="AD182" s="29">
        <f>AC113*AD173</f>
        <v/>
      </c>
      <c r="AE182" s="29">
        <f>AD113*AE173</f>
        <v/>
      </c>
      <c r="AF182" s="29">
        <f>AE113*AF173</f>
        <v/>
      </c>
      <c r="AG182" s="29">
        <f>AF113*AG173</f>
        <v/>
      </c>
      <c r="AH182" s="29">
        <f>AG113*AH173</f>
        <v/>
      </c>
      <c r="AJ182" s="28" t="n">
        <v>539</v>
      </c>
      <c r="AK182" s="28" t="n">
        <v>529</v>
      </c>
      <c r="AL182" s="28" t="n">
        <v>502</v>
      </c>
      <c r="AM182" s="28" t="n">
        <v>593</v>
      </c>
      <c r="AN182" s="28" t="n">
        <v>574</v>
      </c>
      <c r="AO182" s="29">
        <f>AA182+AB182+AC182+AD182</f>
        <v/>
      </c>
      <c r="AP182" s="29">
        <f>AE182+AF182+AG182+AH182</f>
        <v/>
      </c>
      <c r="AQ182" s="29">
        <f>AP113*AQ173</f>
        <v/>
      </c>
      <c r="AR182" s="29">
        <f>AQ113*AR173</f>
        <v/>
      </c>
      <c r="AS182" s="29">
        <f>AR113*AS173</f>
        <v/>
      </c>
    </row>
    <row r="183">
      <c r="C183" s="8" t="inlineStr">
        <is>
          <t>Stock-Based Compensation</t>
        </is>
      </c>
      <c r="G183" s="28" t="n">
        <v>444</v>
      </c>
      <c r="H183" s="28" t="n">
        <v>425</v>
      </c>
      <c r="I183" s="28" t="n">
        <v>421</v>
      </c>
      <c r="J183" s="28" t="n">
        <v>414</v>
      </c>
      <c r="K183" s="28" t="n">
        <v>387</v>
      </c>
      <c r="L183" s="28" t="n">
        <v>386</v>
      </c>
      <c r="M183" s="28" t="n">
        <v>373</v>
      </c>
      <c r="N183" s="28" t="n">
        <v>387</v>
      </c>
      <c r="O183" s="28" t="n">
        <v>391</v>
      </c>
      <c r="P183" s="28" t="n">
        <v>513</v>
      </c>
      <c r="Q183" s="28" t="n">
        <v>629</v>
      </c>
      <c r="R183" s="28" t="n">
        <v>638</v>
      </c>
      <c r="S183" s="28" t="n">
        <v>1582</v>
      </c>
      <c r="T183" s="28" t="n">
        <v>1457</v>
      </c>
      <c r="U183" s="28" t="n">
        <v>1388</v>
      </c>
      <c r="V183" s="28" t="n">
        <v>1314</v>
      </c>
      <c r="W183" s="28" t="n">
        <v>1280</v>
      </c>
      <c r="X183" s="28" t="n">
        <v>1771</v>
      </c>
      <c r="Y183" s="28" t="n">
        <v>2322</v>
      </c>
      <c r="Z183" s="28" t="n">
        <v>2195</v>
      </c>
      <c r="AA183" s="28" t="n">
        <v>2176</v>
      </c>
      <c r="AB183" s="28" t="n">
        <v>2092</v>
      </c>
      <c r="AC183" s="29">
        <f>AC12*AC174</f>
        <v/>
      </c>
      <c r="AD183" s="29">
        <f>AD12*AD174</f>
        <v/>
      </c>
      <c r="AE183" s="29">
        <f>AE12*AE174</f>
        <v/>
      </c>
      <c r="AF183" s="29">
        <f>AF12*AF174</f>
        <v/>
      </c>
      <c r="AG183" s="29">
        <f>AG12*AG174</f>
        <v/>
      </c>
      <c r="AH183" s="29">
        <f>AH12*AH174</f>
        <v/>
      </c>
      <c r="AJ183" s="28" t="n">
        <v>1704</v>
      </c>
      <c r="AK183" s="28" t="n">
        <v>1533</v>
      </c>
      <c r="AL183" s="28" t="n">
        <v>2171</v>
      </c>
      <c r="AM183" s="28" t="n">
        <v>5741</v>
      </c>
      <c r="AN183" s="28" t="n">
        <v>7568</v>
      </c>
      <c r="AO183" s="29">
        <f>AA183+AB183+AC183+AD183</f>
        <v/>
      </c>
      <c r="AP183" s="29">
        <f>AE183+AF183+AG183+AH183</f>
        <v/>
      </c>
      <c r="AQ183" s="29">
        <f>AQ12*AQ174</f>
        <v/>
      </c>
      <c r="AR183" s="29">
        <f>AR12*AR174</f>
        <v/>
      </c>
      <c r="AS183" s="29">
        <f>AS12*AS174</f>
        <v/>
      </c>
    </row>
    <row r="184">
      <c r="C184" s="8" t="inlineStr">
        <is>
          <t>Deferred Taxes and Other Non-Cash Taxes (Q3'24 +3.6B IP transfer)</t>
        </is>
      </c>
      <c r="G184" s="28" t="n">
        <v>-149</v>
      </c>
      <c r="H184" s="28" t="n">
        <v>-177</v>
      </c>
      <c r="I184" s="28" t="n">
        <v>-436</v>
      </c>
      <c r="J184" s="28" t="n">
        <v>-47</v>
      </c>
      <c r="K184" s="28" t="n">
        <v>70</v>
      </c>
      <c r="L184" s="28" t="n">
        <v>0</v>
      </c>
      <c r="M184" s="28" t="n">
        <v>-15</v>
      </c>
      <c r="N184" s="28" t="n">
        <v>-89</v>
      </c>
      <c r="O184" s="28" t="n">
        <v>-573</v>
      </c>
      <c r="P184" s="28" t="n">
        <v>-316</v>
      </c>
      <c r="Q184" s="28" t="n">
        <v>-251</v>
      </c>
      <c r="R184" s="28" t="n">
        <v>639</v>
      </c>
      <c r="S184" s="28" t="n">
        <v>-294</v>
      </c>
      <c r="T184" s="28" t="n">
        <v>-511</v>
      </c>
      <c r="U184" s="28" t="n">
        <v>3638</v>
      </c>
      <c r="V184" s="28" t="n">
        <v>-868</v>
      </c>
      <c r="W184" s="28" t="n">
        <v>-696</v>
      </c>
      <c r="X184" s="28" t="n">
        <v>-571</v>
      </c>
      <c r="Y184" s="28" t="n">
        <v>284</v>
      </c>
      <c r="Z184" s="28" t="n">
        <v>-3025</v>
      </c>
      <c r="AA184" s="28" t="n">
        <v>-455</v>
      </c>
      <c r="AB184" s="28" t="n">
        <v>-603</v>
      </c>
      <c r="AC184" s="29">
        <f>(AC21+AC30)*AC175</f>
        <v/>
      </c>
      <c r="AD184" s="29">
        <f>(AD21+AD30)*AD175</f>
        <v/>
      </c>
      <c r="AE184" s="29">
        <f>(AE21+AE30)*AE175</f>
        <v/>
      </c>
      <c r="AF184" s="29">
        <f>(AF21+AF30)*AF175</f>
        <v/>
      </c>
      <c r="AG184" s="29">
        <f>(AG21+AG30)*AG175</f>
        <v/>
      </c>
      <c r="AH184" s="29">
        <f>(AH21+AH30)*AH175</f>
        <v/>
      </c>
      <c r="AJ184" s="28" t="n">
        <v>-809</v>
      </c>
      <c r="AK184" s="28" t="n">
        <v>-34</v>
      </c>
      <c r="AL184" s="28" t="n">
        <v>-501</v>
      </c>
      <c r="AM184" s="28" t="n">
        <v>1965</v>
      </c>
      <c r="AN184" s="28" t="n">
        <v>-4008</v>
      </c>
      <c r="AO184" s="29">
        <f>AA184+AB184+AC184+AD184</f>
        <v/>
      </c>
      <c r="AP184" s="29">
        <f>AE184+AF184+AG184+AH184</f>
        <v/>
      </c>
      <c r="AQ184" s="29">
        <f>(AQ21+AQ30)*AQ175</f>
        <v/>
      </c>
      <c r="AR184" s="29">
        <f>(AR21+AR30)*AR175</f>
        <v/>
      </c>
      <c r="AS184" s="29">
        <f>(AS21+AS30)*AS175</f>
        <v/>
      </c>
    </row>
    <row r="185">
      <c r="C185" s="8" t="inlineStr">
        <is>
          <t>Loss on Debt Extinguishment</t>
        </is>
      </c>
      <c r="G185" s="28" t="n">
        <v>172</v>
      </c>
      <c r="H185" s="28" t="n">
        <v>26</v>
      </c>
      <c r="I185" s="28" t="n">
        <v>0</v>
      </c>
      <c r="J185" s="28" t="n">
        <v>0</v>
      </c>
      <c r="K185" s="28" t="n">
        <v>0</v>
      </c>
      <c r="L185" s="28" t="n">
        <v>100</v>
      </c>
      <c r="M185" s="28" t="n">
        <v>0</v>
      </c>
      <c r="N185" s="28" t="n">
        <v>0</v>
      </c>
      <c r="O185" s="28" t="n">
        <v>0</v>
      </c>
      <c r="P185" s="28" t="n">
        <v>0</v>
      </c>
      <c r="Q185" s="28" t="n">
        <v>0</v>
      </c>
      <c r="R185" s="28" t="n">
        <v>0</v>
      </c>
      <c r="S185" s="28" t="n">
        <v>0</v>
      </c>
      <c r="T185" s="28" t="n">
        <v>0</v>
      </c>
      <c r="U185" s="28" t="n">
        <v>105</v>
      </c>
      <c r="V185" s="28" t="n">
        <v>52</v>
      </c>
      <c r="W185" s="28" t="n">
        <v>65</v>
      </c>
      <c r="X185" s="28" t="n">
        <v>0</v>
      </c>
      <c r="Y185" s="28" t="n">
        <v>53</v>
      </c>
      <c r="Z185" s="28" t="n">
        <v>20</v>
      </c>
      <c r="AA185" s="28" t="n">
        <v>55</v>
      </c>
      <c r="AB185" s="28" t="n">
        <v>31</v>
      </c>
      <c r="AC185" s="33" t="n">
        <v>0</v>
      </c>
      <c r="AD185" s="33" t="n">
        <v>0</v>
      </c>
      <c r="AE185" s="33" t="n">
        <v>0</v>
      </c>
      <c r="AF185" s="33" t="n">
        <v>0</v>
      </c>
      <c r="AG185" s="33" t="n">
        <v>0</v>
      </c>
      <c r="AH185" s="33" t="n">
        <v>0</v>
      </c>
      <c r="AJ185" s="28" t="n">
        <v>198</v>
      </c>
      <c r="AK185" s="28" t="n">
        <v>100</v>
      </c>
      <c r="AL185" s="28" t="n">
        <v>0</v>
      </c>
      <c r="AM185" s="28" t="n">
        <v>157</v>
      </c>
      <c r="AN185" s="28" t="n">
        <v>138</v>
      </c>
      <c r="AO185" s="29">
        <f>AA185+AB185+AC185+AD185</f>
        <v/>
      </c>
      <c r="AP185" s="29">
        <f>AE185+AF185+AG185+AH185</f>
        <v/>
      </c>
      <c r="AQ185" s="33" t="n">
        <v>0</v>
      </c>
      <c r="AR185" s="33" t="n">
        <v>0</v>
      </c>
      <c r="AS185" s="33" t="n">
        <v>0</v>
      </c>
    </row>
    <row r="186">
      <c r="C186" s="8" t="inlineStr">
        <is>
          <t>(Gains) Losses on Investments (10-Q face line thru Q3'22)</t>
        </is>
      </c>
      <c r="G186" s="28" t="n">
        <v>-119</v>
      </c>
      <c r="H186" s="28" t="n">
        <v>25</v>
      </c>
      <c r="I186" s="28" t="n">
        <v>4</v>
      </c>
      <c r="J186" s="28" t="n">
        <v>90</v>
      </c>
      <c r="K186" s="28" t="n">
        <v>16</v>
      </c>
      <c r="L186" s="28" t="n">
        <v>99</v>
      </c>
      <c r="M186" s="28" t="n">
        <v>25</v>
      </c>
      <c r="N186" s="28" t="n">
        <v>-140</v>
      </c>
      <c r="O186" s="28" t="n">
        <v>0</v>
      </c>
      <c r="P186" s="28" t="n">
        <v>0</v>
      </c>
      <c r="Q186" s="28" t="n">
        <v>0</v>
      </c>
      <c r="R186" s="28" t="n">
        <v>0</v>
      </c>
      <c r="S186" s="28" t="n">
        <v>0</v>
      </c>
      <c r="T186" s="28" t="n">
        <v>0</v>
      </c>
      <c r="U186" s="28" t="n">
        <v>0</v>
      </c>
      <c r="V186" s="28" t="n">
        <v>0</v>
      </c>
      <c r="W186" s="28" t="n">
        <v>0</v>
      </c>
      <c r="X186" s="28" t="n">
        <v>0</v>
      </c>
      <c r="Y186" s="28" t="n">
        <v>0</v>
      </c>
      <c r="Z186" s="28" t="n">
        <v>0</v>
      </c>
      <c r="AA186" s="28" t="n">
        <v>0</v>
      </c>
      <c r="AB186" s="28" t="n">
        <v>0</v>
      </c>
      <c r="AC186" s="33" t="n">
        <v>0</v>
      </c>
      <c r="AD186" s="33" t="n">
        <v>0</v>
      </c>
      <c r="AE186" s="33" t="n">
        <v>0</v>
      </c>
      <c r="AF186" s="33" t="n">
        <v>0</v>
      </c>
      <c r="AG186" s="33" t="n">
        <v>0</v>
      </c>
      <c r="AH186" s="33" t="n">
        <v>0</v>
      </c>
      <c r="AJ186" s="28" t="n">
        <v>0</v>
      </c>
      <c r="AK186" s="28" t="n">
        <v>0</v>
      </c>
      <c r="AL186" s="28" t="n">
        <v>0</v>
      </c>
      <c r="AM186" s="28" t="n">
        <v>0</v>
      </c>
      <c r="AN186" s="28" t="n">
        <v>0</v>
      </c>
      <c r="AO186" s="29">
        <f>AA186+AB186+AC186+AD186</f>
        <v/>
      </c>
      <c r="AP186" s="29">
        <f>AE186+AF186+AG186+AH186</f>
        <v/>
      </c>
      <c r="AQ186" s="33" t="n">
        <v>0</v>
      </c>
      <c r="AR186" s="33" t="n">
        <v>0</v>
      </c>
      <c r="AS186" s="33" t="n">
        <v>0</v>
      </c>
    </row>
    <row r="187">
      <c r="C187" s="8" t="inlineStr">
        <is>
          <t>Non-Cash Restructuring and Impairments (FY21-FY22 face line)</t>
        </is>
      </c>
      <c r="G187" s="28" t="n">
        <v>15</v>
      </c>
      <c r="H187" s="28" t="n">
        <v>12</v>
      </c>
      <c r="I187" s="28" t="n">
        <v>8</v>
      </c>
      <c r="J187" s="28" t="n">
        <v>3</v>
      </c>
      <c r="K187" s="28" t="n">
        <v>0</v>
      </c>
      <c r="L187" s="28" t="n">
        <v>0</v>
      </c>
      <c r="M187" s="28" t="n">
        <v>0</v>
      </c>
      <c r="N187" s="28" t="n">
        <v>13</v>
      </c>
      <c r="O187" s="28" t="n">
        <v>0</v>
      </c>
      <c r="P187" s="28" t="n">
        <v>0</v>
      </c>
      <c r="Q187" s="28" t="n">
        <v>0</v>
      </c>
      <c r="R187" s="28" t="n">
        <v>0</v>
      </c>
      <c r="S187" s="28" t="n">
        <v>0</v>
      </c>
      <c r="T187" s="28" t="n">
        <v>0</v>
      </c>
      <c r="U187" s="28" t="n">
        <v>0</v>
      </c>
      <c r="V187" s="28" t="n">
        <v>0</v>
      </c>
      <c r="W187" s="28" t="n">
        <v>0</v>
      </c>
      <c r="X187" s="28" t="n">
        <v>0</v>
      </c>
      <c r="Y187" s="28" t="n">
        <v>0</v>
      </c>
      <c r="Z187" s="28" t="n">
        <v>0</v>
      </c>
      <c r="AA187" s="28" t="n">
        <v>0</v>
      </c>
      <c r="AB187" s="28" t="n">
        <v>0</v>
      </c>
      <c r="AC187" s="33" t="n">
        <v>0</v>
      </c>
      <c r="AD187" s="33" t="n">
        <v>0</v>
      </c>
      <c r="AE187" s="33" t="n">
        <v>0</v>
      </c>
      <c r="AF187" s="33" t="n">
        <v>0</v>
      </c>
      <c r="AG187" s="33" t="n">
        <v>0</v>
      </c>
      <c r="AH187" s="33" t="n">
        <v>0</v>
      </c>
      <c r="AJ187" s="28" t="n">
        <v>38</v>
      </c>
      <c r="AK187" s="28" t="n">
        <v>13</v>
      </c>
      <c r="AL187" s="28" t="n">
        <v>0</v>
      </c>
      <c r="AM187" s="28" t="n">
        <v>0</v>
      </c>
      <c r="AN187" s="28" t="n">
        <v>0</v>
      </c>
      <c r="AO187" s="29">
        <f>AA187+AB187+AC187+AD187</f>
        <v/>
      </c>
      <c r="AP187" s="29">
        <f>AE187+AF187+AG187+AH187</f>
        <v/>
      </c>
      <c r="AQ187" s="33" t="n">
        <v>0</v>
      </c>
      <c r="AR187" s="33" t="n">
        <v>0</v>
      </c>
      <c r="AS187" s="33" t="n">
        <v>0</v>
      </c>
    </row>
    <row r="188">
      <c r="C188" s="8" t="inlineStr">
        <is>
          <t>Non-Cash Interest Expense</t>
        </is>
      </c>
      <c r="G188" s="28" t="n">
        <v>22</v>
      </c>
      <c r="H188" s="28" t="n">
        <v>21</v>
      </c>
      <c r="I188" s="28" t="n">
        <v>24</v>
      </c>
      <c r="J188" s="28" t="n">
        <v>29</v>
      </c>
      <c r="K188" s="28" t="n">
        <v>32</v>
      </c>
      <c r="L188" s="28" t="n">
        <v>33</v>
      </c>
      <c r="M188" s="28" t="n">
        <v>32</v>
      </c>
      <c r="N188" s="28" t="n">
        <v>32</v>
      </c>
      <c r="O188" s="28" t="n">
        <v>32</v>
      </c>
      <c r="P188" s="28" t="n">
        <v>33</v>
      </c>
      <c r="Q188" s="28" t="n">
        <v>33</v>
      </c>
      <c r="R188" s="28" t="n">
        <v>34</v>
      </c>
      <c r="S188" s="28" t="n">
        <v>102</v>
      </c>
      <c r="T188" s="28" t="n">
        <v>119</v>
      </c>
      <c r="U188" s="28" t="n">
        <v>115</v>
      </c>
      <c r="V188" s="28" t="n">
        <v>91</v>
      </c>
      <c r="W188" s="28" t="n">
        <v>97</v>
      </c>
      <c r="X188" s="28" t="n">
        <v>94</v>
      </c>
      <c r="Y188" s="28" t="n">
        <v>82</v>
      </c>
      <c r="Z188" s="28" t="n">
        <v>71</v>
      </c>
      <c r="AA188" s="28" t="n">
        <v>72</v>
      </c>
      <c r="AB188" s="28" t="n">
        <v>67</v>
      </c>
      <c r="AC188" s="33" t="n">
        <v>0</v>
      </c>
      <c r="AD188" s="33" t="n">
        <v>0</v>
      </c>
      <c r="AE188" s="33" t="n">
        <v>0</v>
      </c>
      <c r="AF188" s="33" t="n">
        <v>0</v>
      </c>
      <c r="AG188" s="33" t="n">
        <v>0</v>
      </c>
      <c r="AH188" s="33" t="n">
        <v>0</v>
      </c>
      <c r="AJ188" s="28" t="n">
        <v>96</v>
      </c>
      <c r="AK188" s="28" t="n">
        <v>129</v>
      </c>
      <c r="AL188" s="28" t="n">
        <v>132</v>
      </c>
      <c r="AM188" s="28" t="n">
        <v>427</v>
      </c>
      <c r="AN188" s="28" t="n">
        <v>344</v>
      </c>
      <c r="AO188" s="29">
        <f>AA188+AB188+AC188+AD188</f>
        <v/>
      </c>
      <c r="AP188" s="29">
        <f>AE188+AF188+AG188+AH188</f>
        <v/>
      </c>
      <c r="AQ188" s="33" t="n">
        <v>0</v>
      </c>
      <c r="AR188" s="33" t="n">
        <v>0</v>
      </c>
      <c r="AS188" s="33" t="n">
        <v>0</v>
      </c>
    </row>
    <row r="189">
      <c r="C189" s="8" t="inlineStr">
        <is>
          <t>Other Non-Cash Items</t>
        </is>
      </c>
      <c r="G189" s="28" t="n">
        <v>-5</v>
      </c>
      <c r="H189" s="28" t="n">
        <v>-3</v>
      </c>
      <c r="I189" s="28" t="n">
        <v>0</v>
      </c>
      <c r="J189" s="28" t="n">
        <v>-105</v>
      </c>
      <c r="K189" s="28" t="n">
        <v>-1</v>
      </c>
      <c r="L189" s="28" t="n">
        <v>11</v>
      </c>
      <c r="M189" s="28" t="n">
        <v>2</v>
      </c>
      <c r="N189" s="28" t="n">
        <v>158</v>
      </c>
      <c r="O189" s="28" t="n">
        <v>-39</v>
      </c>
      <c r="P189" s="28" t="n">
        <v>21</v>
      </c>
      <c r="Q189" s="28" t="n">
        <v>0</v>
      </c>
      <c r="R189" s="28" t="n">
        <v>27</v>
      </c>
      <c r="S189" s="28" t="n">
        <v>38</v>
      </c>
      <c r="T189" s="28" t="n">
        <v>92</v>
      </c>
      <c r="U189" s="28" t="n">
        <v>136</v>
      </c>
      <c r="V189" s="28" t="n">
        <v>138</v>
      </c>
      <c r="W189" s="28" t="n">
        <v>41</v>
      </c>
      <c r="X189" s="28" t="n">
        <v>40</v>
      </c>
      <c r="Y189" s="28" t="n">
        <v>-23</v>
      </c>
      <c r="Z189" s="28" t="n">
        <v>36</v>
      </c>
      <c r="AA189" s="28" t="n">
        <v>15</v>
      </c>
      <c r="AB189" s="28" t="n">
        <v>3</v>
      </c>
      <c r="AC189" s="33" t="n">
        <v>0</v>
      </c>
      <c r="AD189" s="33" t="n">
        <v>0</v>
      </c>
      <c r="AE189" s="33" t="n">
        <v>0</v>
      </c>
      <c r="AF189" s="33" t="n">
        <v>0</v>
      </c>
      <c r="AG189" s="33" t="n">
        <v>0</v>
      </c>
      <c r="AH189" s="33" t="n">
        <v>0</v>
      </c>
      <c r="AJ189" s="28" t="n">
        <v>-113</v>
      </c>
      <c r="AK189" s="28" t="n">
        <v>170</v>
      </c>
      <c r="AL189" s="28" t="n">
        <v>9</v>
      </c>
      <c r="AM189" s="28" t="n">
        <v>404</v>
      </c>
      <c r="AN189" s="28" t="n">
        <v>94</v>
      </c>
      <c r="AO189" s="29">
        <f>AA189+AB189+AC189+AD189</f>
        <v/>
      </c>
      <c r="AP189" s="29">
        <f>AE189+AF189+AG189+AH189</f>
        <v/>
      </c>
      <c r="AQ189" s="33" t="n">
        <v>0</v>
      </c>
      <c r="AR189" s="33" t="n">
        <v>0</v>
      </c>
      <c r="AS189" s="33" t="n">
        <v>0</v>
      </c>
    </row>
    <row r="190">
      <c r="C190" s="8" t="inlineStr">
        <is>
          <t>Change in Trade Accounts Receivable</t>
        </is>
      </c>
      <c r="G190" s="28" t="n">
        <v>-247</v>
      </c>
      <c r="H190" s="28" t="n">
        <v>106</v>
      </c>
      <c r="I190" s="28" t="n">
        <v>191</v>
      </c>
      <c r="J190" s="28" t="n">
        <v>160</v>
      </c>
      <c r="K190" s="28" t="n">
        <v>-468</v>
      </c>
      <c r="L190" s="28" t="n">
        <v>-536</v>
      </c>
      <c r="M190" s="28" t="n">
        <v>375</v>
      </c>
      <c r="N190" s="28" t="n">
        <v>-241</v>
      </c>
      <c r="O190" s="28" t="n">
        <v>-276</v>
      </c>
      <c r="P190" s="28" t="n">
        <v>185</v>
      </c>
      <c r="Q190" s="28" t="n">
        <v>135</v>
      </c>
      <c r="R190" s="28" t="n">
        <v>-231</v>
      </c>
      <c r="S190" s="28" t="n">
        <v>1756</v>
      </c>
      <c r="T190" s="28" t="n">
        <v>-513</v>
      </c>
      <c r="U190" s="28" t="n">
        <v>835</v>
      </c>
      <c r="V190" s="28" t="n">
        <v>249</v>
      </c>
      <c r="W190" s="28" t="n">
        <v>-539</v>
      </c>
      <c r="X190" s="28" t="n">
        <v>-590</v>
      </c>
      <c r="Y190" s="28" t="n">
        <v>-937</v>
      </c>
      <c r="Z190" s="28" t="n">
        <v>-651</v>
      </c>
      <c r="AA190" s="28" t="n">
        <v>-1315</v>
      </c>
      <c r="AB190" s="28" t="n">
        <v>-2370</v>
      </c>
      <c r="AC190" s="29">
        <f>AB107-AC107</f>
        <v/>
      </c>
      <c r="AD190" s="29">
        <f>AC107-AD107</f>
        <v/>
      </c>
      <c r="AE190" s="29">
        <f>AD107-AE107</f>
        <v/>
      </c>
      <c r="AF190" s="29">
        <f>AE107-AF107</f>
        <v/>
      </c>
      <c r="AG190" s="29">
        <f>AF107-AG107</f>
        <v/>
      </c>
      <c r="AH190" s="29">
        <f>AG107-AH107</f>
        <v/>
      </c>
      <c r="AJ190" s="28" t="n">
        <v>210</v>
      </c>
      <c r="AK190" s="28" t="n">
        <v>-870</v>
      </c>
      <c r="AL190" s="28" t="n">
        <v>-187</v>
      </c>
      <c r="AM190" s="28" t="n">
        <v>2327</v>
      </c>
      <c r="AN190" s="28" t="n">
        <v>-2717</v>
      </c>
      <c r="AO190" s="29">
        <f>AA190+AB190+AC190+AD190</f>
        <v/>
      </c>
      <c r="AP190" s="29">
        <f>AE190+AF190+AG190+AH190</f>
        <v/>
      </c>
      <c r="AQ190" s="29">
        <f>AP107-AQ107</f>
        <v/>
      </c>
      <c r="AR190" s="29">
        <f>AQ107-AR107</f>
        <v/>
      </c>
      <c r="AS190" s="29">
        <f>AR107-AS107</f>
        <v/>
      </c>
    </row>
    <row r="191">
      <c r="C191" s="8" t="inlineStr">
        <is>
          <t>Change in Inventory (Q2'26 -1.4B AI ramp build)</t>
        </is>
      </c>
      <c r="G191" s="28" t="n">
        <v>51</v>
      </c>
      <c r="H191" s="28" t="n">
        <v>-52</v>
      </c>
      <c r="I191" s="28" t="n">
        <v>-156</v>
      </c>
      <c r="J191" s="28" t="n">
        <v>-137</v>
      </c>
      <c r="K191" s="28" t="n">
        <v>-223</v>
      </c>
      <c r="L191" s="28" t="n">
        <v>-147</v>
      </c>
      <c r="M191" s="28" t="n">
        <v>-170</v>
      </c>
      <c r="N191" s="28" t="n">
        <v>-87</v>
      </c>
      <c r="O191" s="28" t="n">
        <v>26</v>
      </c>
      <c r="P191" s="28" t="n">
        <v>13</v>
      </c>
      <c r="Q191" s="28" t="n">
        <v>44</v>
      </c>
      <c r="R191" s="28" t="n">
        <v>-56</v>
      </c>
      <c r="S191" s="28" t="n">
        <v>-14</v>
      </c>
      <c r="T191" s="28" t="n">
        <v>82</v>
      </c>
      <c r="U191" s="28" t="n">
        <v>-52</v>
      </c>
      <c r="V191" s="28" t="n">
        <v>134</v>
      </c>
      <c r="W191" s="28" t="n">
        <v>-148</v>
      </c>
      <c r="X191" s="28" t="n">
        <v>-109</v>
      </c>
      <c r="Y191" s="28" t="n">
        <v>-163</v>
      </c>
      <c r="Z191" s="28" t="n">
        <v>-90</v>
      </c>
      <c r="AA191" s="28" t="n">
        <v>-692</v>
      </c>
      <c r="AB191" s="28" t="n">
        <v>-1366</v>
      </c>
      <c r="AC191" s="29">
        <f>AB108-AC108</f>
        <v/>
      </c>
      <c r="AD191" s="29">
        <f>AC108-AD108</f>
        <v/>
      </c>
      <c r="AE191" s="29">
        <f>AD108-AE108</f>
        <v/>
      </c>
      <c r="AF191" s="29">
        <f>AE108-AF108</f>
        <v/>
      </c>
      <c r="AG191" s="29">
        <f>AF108-AG108</f>
        <v/>
      </c>
      <c r="AH191" s="29">
        <f>AG108-AH108</f>
        <v/>
      </c>
      <c r="AJ191" s="28" t="n">
        <v>-294</v>
      </c>
      <c r="AK191" s="28" t="n">
        <v>-627</v>
      </c>
      <c r="AL191" s="28" t="n">
        <v>27</v>
      </c>
      <c r="AM191" s="28" t="n">
        <v>150</v>
      </c>
      <c r="AN191" s="28" t="n">
        <v>-510</v>
      </c>
      <c r="AO191" s="29">
        <f>AA191+AB191+AC191+AD191</f>
        <v/>
      </c>
      <c r="AP191" s="29">
        <f>AE191+AF191+AG191+AH191</f>
        <v/>
      </c>
      <c r="AQ191" s="29">
        <f>AP108-AQ108</f>
        <v/>
      </c>
      <c r="AR191" s="29">
        <f>AQ108-AR108</f>
        <v/>
      </c>
      <c r="AS191" s="29">
        <f>AR108-AS108</f>
        <v/>
      </c>
    </row>
    <row r="192">
      <c r="C192" s="8" t="inlineStr">
        <is>
          <t>Change in Accounts Payable</t>
        </is>
      </c>
      <c r="G192" s="28" t="n">
        <v>44</v>
      </c>
      <c r="H192" s="28" t="n">
        <v>-58</v>
      </c>
      <c r="I192" s="28" t="n">
        <v>156</v>
      </c>
      <c r="J192" s="28" t="n">
        <v>101</v>
      </c>
      <c r="K192" s="28" t="n">
        <v>0</v>
      </c>
      <c r="L192" s="28" t="n">
        <v>-31</v>
      </c>
      <c r="M192" s="28" t="n">
        <v>-352</v>
      </c>
      <c r="N192" s="28" t="n">
        <v>304</v>
      </c>
      <c r="O192" s="28" t="n">
        <v>-80</v>
      </c>
      <c r="P192" s="28" t="n">
        <v>-114</v>
      </c>
      <c r="Q192" s="28" t="n">
        <v>188</v>
      </c>
      <c r="R192" s="28" t="n">
        <v>215</v>
      </c>
      <c r="S192" s="28" t="n">
        <v>-74</v>
      </c>
      <c r="T192" s="28" t="n">
        <v>-93</v>
      </c>
      <c r="U192" s="28" t="n">
        <v>373</v>
      </c>
      <c r="V192" s="28" t="n">
        <v>-85</v>
      </c>
      <c r="W192" s="28" t="n">
        <v>241</v>
      </c>
      <c r="X192" s="28" t="n">
        <v>-613</v>
      </c>
      <c r="Y192" s="28" t="n">
        <v>136</v>
      </c>
      <c r="Z192" s="28" t="n">
        <v>118</v>
      </c>
      <c r="AA192" s="28" t="n">
        <v>534</v>
      </c>
      <c r="AB192" s="28" t="n">
        <v>149</v>
      </c>
      <c r="AC192" s="29">
        <f>AC120-AB120</f>
        <v/>
      </c>
      <c r="AD192" s="29">
        <f>AD120-AC120</f>
        <v/>
      </c>
      <c r="AE192" s="29">
        <f>AE120-AD120</f>
        <v/>
      </c>
      <c r="AF192" s="29">
        <f>AF120-AE120</f>
        <v/>
      </c>
      <c r="AG192" s="29">
        <f>AG120-AF120</f>
        <v/>
      </c>
      <c r="AH192" s="29">
        <f>AH120-AG120</f>
        <v/>
      </c>
      <c r="AJ192" s="28" t="n">
        <v>243</v>
      </c>
      <c r="AK192" s="28" t="n">
        <v>-79</v>
      </c>
      <c r="AL192" s="28" t="n">
        <v>209</v>
      </c>
      <c r="AM192" s="28" t="n">
        <v>121</v>
      </c>
      <c r="AN192" s="28" t="n">
        <v>-118</v>
      </c>
      <c r="AO192" s="29">
        <f>AA192+AB192+AC192+AD192</f>
        <v/>
      </c>
      <c r="AP192" s="29">
        <f>AE192+AF192+AG192+AH192</f>
        <v/>
      </c>
      <c r="AQ192" s="29">
        <f>AQ120-AP120</f>
        <v/>
      </c>
      <c r="AR192" s="29">
        <f>AR120-AQ120</f>
        <v/>
      </c>
      <c r="AS192" s="29">
        <f>AS120-AR120</f>
        <v/>
      </c>
    </row>
    <row r="193">
      <c r="C193" s="8" t="inlineStr">
        <is>
          <t>Change in Employee Compensation and Benefits</t>
        </is>
      </c>
      <c r="G193" s="28" t="n">
        <v>-375</v>
      </c>
      <c r="H193" s="28" t="n">
        <v>135</v>
      </c>
      <c r="I193" s="28" t="n">
        <v>254</v>
      </c>
      <c r="J193" s="28" t="n">
        <v>172</v>
      </c>
      <c r="K193" s="28" t="n">
        <v>-528</v>
      </c>
      <c r="L193" s="28" t="n">
        <v>215</v>
      </c>
      <c r="M193" s="28" t="n">
        <v>321</v>
      </c>
      <c r="N193" s="28" t="n">
        <v>128</v>
      </c>
      <c r="O193" s="28" t="n">
        <v>-657</v>
      </c>
      <c r="P193" s="28" t="n">
        <v>91</v>
      </c>
      <c r="Q193" s="28" t="n">
        <v>184</v>
      </c>
      <c r="R193" s="28" t="n">
        <v>103</v>
      </c>
      <c r="S193" s="28" t="n">
        <v>-660</v>
      </c>
      <c r="T193" s="28" t="n">
        <v>251</v>
      </c>
      <c r="U193" s="28" t="n">
        <v>291</v>
      </c>
      <c r="V193" s="28" t="n">
        <v>196</v>
      </c>
      <c r="W193" s="28" t="n">
        <v>-908</v>
      </c>
      <c r="X193" s="28" t="n">
        <v>287</v>
      </c>
      <c r="Y193" s="28" t="n">
        <v>511</v>
      </c>
      <c r="Z193" s="28" t="n">
        <v>410</v>
      </c>
      <c r="AA193" s="28" t="n">
        <v>-1261</v>
      </c>
      <c r="AB193" s="28" t="n">
        <v>270</v>
      </c>
      <c r="AC193" s="29">
        <f>AC121-AB121</f>
        <v/>
      </c>
      <c r="AD193" s="29">
        <f>AD121-AC121</f>
        <v/>
      </c>
      <c r="AE193" s="29">
        <f>AE121-AD121</f>
        <v/>
      </c>
      <c r="AF193" s="29">
        <f>AF121-AE121</f>
        <v/>
      </c>
      <c r="AG193" s="29">
        <f>AG121-AF121</f>
        <v/>
      </c>
      <c r="AH193" s="29">
        <f>AH121-AG121</f>
        <v/>
      </c>
      <c r="AJ193" s="28" t="n">
        <v>186</v>
      </c>
      <c r="AK193" s="28" t="n">
        <v>136</v>
      </c>
      <c r="AL193" s="28" t="n">
        <v>-279</v>
      </c>
      <c r="AM193" s="28" t="n">
        <v>78</v>
      </c>
      <c r="AN193" s="28" t="n">
        <v>300</v>
      </c>
      <c r="AO193" s="29">
        <f>AA193+AB193+AC193+AD193</f>
        <v/>
      </c>
      <c r="AP193" s="29">
        <f>AE193+AF193+AG193+AH193</f>
        <v/>
      </c>
      <c r="AQ193" s="29">
        <f>AQ121-AP121</f>
        <v/>
      </c>
      <c r="AR193" s="29">
        <f>AR121-AQ121</f>
        <v/>
      </c>
      <c r="AS193" s="29">
        <f>AS121-AR121</f>
        <v/>
      </c>
    </row>
    <row r="194">
      <c r="C194" s="8" t="inlineStr">
        <is>
          <t>Change in Other Current Assets and Liabilities, Net</t>
        </is>
      </c>
      <c r="G194" s="28" t="n">
        <v>408</v>
      </c>
      <c r="H194" s="28" t="n">
        <v>182</v>
      </c>
      <c r="I194" s="28" t="n">
        <v>-227</v>
      </c>
      <c r="J194" s="28" t="n">
        <v>-540</v>
      </c>
      <c r="K194" s="28" t="n">
        <v>521</v>
      </c>
      <c r="L194" s="28" t="n">
        <v>287</v>
      </c>
      <c r="M194" s="28" t="n">
        <v>-198</v>
      </c>
      <c r="N194" s="28" t="n">
        <v>-388</v>
      </c>
      <c r="O194" s="28" t="n">
        <v>570</v>
      </c>
      <c r="P194" s="28" t="n">
        <v>-165</v>
      </c>
      <c r="Q194" s="28" t="n">
        <v>-339</v>
      </c>
      <c r="R194" s="28" t="n">
        <v>-694</v>
      </c>
      <c r="S194" s="28" t="n">
        <v>-2182</v>
      </c>
      <c r="T194" s="28" t="n">
        <v>-386</v>
      </c>
      <c r="U194" s="28" t="n">
        <v>-1345</v>
      </c>
      <c r="V194" s="28" t="n">
        <v>-1410</v>
      </c>
      <c r="W194" s="28" t="n">
        <v>26</v>
      </c>
      <c r="X194" s="28" t="n">
        <v>-55</v>
      </c>
      <c r="Y194" s="28" t="n">
        <v>-999</v>
      </c>
      <c r="Z194" s="28" t="n">
        <v>-809</v>
      </c>
      <c r="AA194" s="28" t="n">
        <v>-692</v>
      </c>
      <c r="AB194" s="28" t="n">
        <v>474</v>
      </c>
      <c r="AC194" s="29">
        <f>AB109-AC109+AC123-AB123</f>
        <v/>
      </c>
      <c r="AD194" s="29">
        <f>AC109-AD109+AD123-AC123</f>
        <v/>
      </c>
      <c r="AE194" s="29">
        <f>AD109-AE109+AE123-AD123</f>
        <v/>
      </c>
      <c r="AF194" s="29">
        <f>AE109-AF109+AF123-AE123</f>
        <v/>
      </c>
      <c r="AG194" s="29">
        <f>AF109-AG109+AG123-AF123</f>
        <v/>
      </c>
      <c r="AH194" s="29">
        <f>AG109-AH109+AH123-AG123</f>
        <v/>
      </c>
      <c r="AJ194" s="28" t="n">
        <v>-177</v>
      </c>
      <c r="AK194" s="28" t="n">
        <v>222</v>
      </c>
      <c r="AL194" s="28" t="n">
        <v>-628</v>
      </c>
      <c r="AM194" s="28" t="n">
        <v>-5323</v>
      </c>
      <c r="AN194" s="28" t="n">
        <v>-1837</v>
      </c>
      <c r="AO194" s="29">
        <f>AA194+AB194+AC194+AD194</f>
        <v/>
      </c>
      <c r="AP194" s="29">
        <f>AE194+AF194+AG194+AH194</f>
        <v/>
      </c>
      <c r="AQ194" s="29">
        <f>AP109-AQ109+AQ123-AP123</f>
        <v/>
      </c>
      <c r="AR194" s="29">
        <f>AQ109-AR109+AR123-AQ123</f>
        <v/>
      </c>
      <c r="AS194" s="29">
        <f>AR109-AS109+AS123-AR123</f>
        <v/>
      </c>
    </row>
    <row r="195">
      <c r="C195" s="8" t="inlineStr">
        <is>
          <t>Change in Other Long-Term Assets and Liabilities, Net</t>
        </is>
      </c>
      <c r="G195" s="28" t="n">
        <v>-59</v>
      </c>
      <c r="H195" s="28" t="n">
        <v>-70</v>
      </c>
      <c r="I195" s="28" t="n">
        <v>-77</v>
      </c>
      <c r="J195" s="28" t="n">
        <v>-89</v>
      </c>
      <c r="K195" s="28" t="n">
        <v>-79</v>
      </c>
      <c r="L195" s="28" t="n">
        <v>-28</v>
      </c>
      <c r="M195" s="28" t="n">
        <v>-260</v>
      </c>
      <c r="N195" s="28" t="n">
        <v>-69</v>
      </c>
      <c r="O195" s="28" t="n">
        <v>-164</v>
      </c>
      <c r="P195" s="28" t="n">
        <v>-179</v>
      </c>
      <c r="Q195" s="28" t="n">
        <v>-139</v>
      </c>
      <c r="R195" s="28" t="n">
        <v>-303</v>
      </c>
      <c r="S195" s="28" t="n">
        <v>891</v>
      </c>
      <c r="T195" s="28" t="n">
        <v>-569</v>
      </c>
      <c r="U195" s="28" t="n">
        <v>-1170</v>
      </c>
      <c r="V195" s="28" t="n">
        <v>-1142</v>
      </c>
      <c r="W195" s="28" t="n">
        <v>-1023</v>
      </c>
      <c r="X195" s="28" t="n">
        <v>-830</v>
      </c>
      <c r="Y195" s="28" t="n">
        <v>-442</v>
      </c>
      <c r="Z195" s="28" t="n">
        <v>-1323</v>
      </c>
      <c r="AA195" s="28" t="n">
        <v>321</v>
      </c>
      <c r="AB195" s="28" t="n">
        <v>271</v>
      </c>
      <c r="AC195" s="29">
        <f>AB116-AC116</f>
        <v/>
      </c>
      <c r="AD195" s="29">
        <f>AC116-AD116</f>
        <v/>
      </c>
      <c r="AE195" s="29">
        <f>AD116-AE116</f>
        <v/>
      </c>
      <c r="AF195" s="29">
        <f>AE116-AF116</f>
        <v/>
      </c>
      <c r="AG195" s="29">
        <f>AF116-AG116</f>
        <v/>
      </c>
      <c r="AH195" s="29">
        <f>AG116-AH116</f>
        <v/>
      </c>
      <c r="AJ195" s="28" t="n">
        <v>-295</v>
      </c>
      <c r="AK195" s="28" t="n">
        <v>-436</v>
      </c>
      <c r="AL195" s="28" t="n">
        <v>-785</v>
      </c>
      <c r="AM195" s="28" t="n">
        <v>-1990</v>
      </c>
      <c r="AN195" s="28" t="n">
        <v>-3618</v>
      </c>
      <c r="AO195" s="29">
        <f>AA195+AB195+AC195+AD195</f>
        <v/>
      </c>
      <c r="AP195" s="29">
        <f>AE195+AF195+AG195+AH195</f>
        <v/>
      </c>
      <c r="AQ195" s="29">
        <f>AP116-AQ116</f>
        <v/>
      </c>
      <c r="AR195" s="29">
        <f>AQ116-AR116</f>
        <v/>
      </c>
      <c r="AS195" s="29">
        <f>AR116-AS116</f>
        <v/>
      </c>
    </row>
    <row r="196">
      <c r="B196" s="6" t="inlineStr">
        <is>
          <t>Cash Flow from Operating Activities</t>
        </is>
      </c>
      <c r="G196" s="30">
        <f>G180+G181+G182+G183+G184+G185+G186+G187+G188+G189+G190+G191+G192+G193+G194+G195</f>
        <v/>
      </c>
      <c r="H196" s="30">
        <f>H180+H181+H182+H183+H184+H185+H186+H187+H188+H189+H190+H191+H192+H193+H194+H195</f>
        <v/>
      </c>
      <c r="I196" s="30">
        <f>I180+I181+I182+I183+I184+I185+I186+I187+I188+I189+I190+I191+I192+I193+I194+I195</f>
        <v/>
      </c>
      <c r="J196" s="30">
        <f>J180+J181+J182+J183+J184+J185+J186+J187+J188+J189+J190+J191+J192+J193+J194+J195</f>
        <v/>
      </c>
      <c r="K196" s="30">
        <f>K180+K181+K182+K183+K184+K185+K186+K187+K188+K189+K190+K191+K192+K193+K194+K195</f>
        <v/>
      </c>
      <c r="L196" s="30">
        <f>L180+L181+L182+L183+L184+L185+L186+L187+L188+L189+L190+L191+L192+L193+L194+L195</f>
        <v/>
      </c>
      <c r="M196" s="30">
        <f>M180+M181+M182+M183+M184+M185+M186+M187+M188+M189+M190+M191+M192+M193+M194+M195</f>
        <v/>
      </c>
      <c r="N196" s="30">
        <f>N180+N181+N182+N183+N184+N185+N186+N187+N188+N189+N190+N191+N192+N193+N194+N195</f>
        <v/>
      </c>
      <c r="O196" s="30">
        <f>O180+O181+O182+O183+O184+O185+O186+O187+O188+O189+O190+O191+O192+O193+O194+O195</f>
        <v/>
      </c>
      <c r="P196" s="30">
        <f>P180+P181+P182+P183+P184+P185+P186+P187+P188+P189+P190+P191+P192+P193+P194+P195</f>
        <v/>
      </c>
      <c r="Q196" s="30">
        <f>Q180+Q181+Q182+Q183+Q184+Q185+Q186+Q187+Q188+Q189+Q190+Q191+Q192+Q193+Q194+Q195</f>
        <v/>
      </c>
      <c r="R196" s="30">
        <f>R180+R181+R182+R183+R184+R185+R186+R187+R188+R189+R190+R191+R192+R193+R194+R195</f>
        <v/>
      </c>
      <c r="S196" s="30">
        <f>S180+S181+S182+S183+S184+S185+S186+S187+S188+S189+S190+S191+S192+S193+S194+S195</f>
        <v/>
      </c>
      <c r="T196" s="30">
        <f>T180+T181+T182+T183+T184+T185+T186+T187+T188+T189+T190+T191+T192+T193+T194+T195</f>
        <v/>
      </c>
      <c r="U196" s="30">
        <f>U180+U181+U182+U183+U184+U185+U186+U187+U188+U189+U190+U191+U192+U193+U194+U195</f>
        <v/>
      </c>
      <c r="V196" s="30">
        <f>V180+V181+V182+V183+V184+V185+V186+V187+V188+V189+V190+V191+V192+V193+V194+V195</f>
        <v/>
      </c>
      <c r="W196" s="30">
        <f>W180+W181+W182+W183+W184+W185+W186+W187+W188+W189+W190+W191+W192+W193+W194+W195</f>
        <v/>
      </c>
      <c r="X196" s="30">
        <f>X180+X181+X182+X183+X184+X185+X186+X187+X188+X189+X190+X191+X192+X193+X194+X195</f>
        <v/>
      </c>
      <c r="Y196" s="30">
        <f>Y180+Y181+Y182+Y183+Y184+Y185+Y186+Y187+Y188+Y189+Y190+Y191+Y192+Y193+Y194+Y195</f>
        <v/>
      </c>
      <c r="Z196" s="30">
        <f>Z180+Z181+Z182+Z183+Z184+Z185+Z186+Z187+Z188+Z189+Z190+Z191+Z192+Z193+Z194+Z195</f>
        <v/>
      </c>
      <c r="AA196" s="30">
        <f>AA180+AA181+AA182+AA183+AA184+AA185+AA186+AA187+AA188+AA189+AA190+AA191+AA192+AA193+AA194+AA195</f>
        <v/>
      </c>
      <c r="AB196" s="30">
        <f>AB180+AB181+AB182+AB183+AB184+AB185+AB186+AB187+AB188+AB189+AB190+AB191+AB192+AB193+AB194+AB195</f>
        <v/>
      </c>
      <c r="AC196" s="30">
        <f>AC180+AC181+AC182+AC183+AC184+AC185+AC186+AC187+AC188+AC189+AC190+AC191+AC192+AC193+AC194+AC195</f>
        <v/>
      </c>
      <c r="AD196" s="30">
        <f>AD180+AD181+AD182+AD183+AD184+AD185+AD186+AD187+AD188+AD189+AD190+AD191+AD192+AD193+AD194+AD195</f>
        <v/>
      </c>
      <c r="AE196" s="30">
        <f>AE180+AE181+AE182+AE183+AE184+AE185+AE186+AE187+AE188+AE189+AE190+AE191+AE192+AE193+AE194+AE195</f>
        <v/>
      </c>
      <c r="AF196" s="30">
        <f>AF180+AF181+AF182+AF183+AF184+AF185+AF186+AF187+AF188+AF189+AF190+AF191+AF192+AF193+AF194+AF195</f>
        <v/>
      </c>
      <c r="AG196" s="30">
        <f>AG180+AG181+AG182+AG183+AG184+AG185+AG186+AG187+AG188+AG189+AG190+AG191+AG192+AG193+AG194+AG195</f>
        <v/>
      </c>
      <c r="AH196" s="30">
        <f>AH180+AH181+AH182+AH183+AH184+AH185+AH186+AH187+AH188+AH189+AH190+AH191+AH192+AH193+AH194+AH195</f>
        <v/>
      </c>
      <c r="AJ196" s="30">
        <f>AJ180+AJ181+AJ182+AJ183+AJ184+AJ185+AJ186+AJ187+AJ188+AJ189+AJ190+AJ191+AJ192+AJ193+AJ194+AJ195</f>
        <v/>
      </c>
      <c r="AK196" s="30">
        <f>AK180+AK181+AK182+AK183+AK184+AK185+AK186+AK187+AK188+AK189+AK190+AK191+AK192+AK193+AK194+AK195</f>
        <v/>
      </c>
      <c r="AL196" s="30">
        <f>AL180+AL181+AL182+AL183+AL184+AL185+AL186+AL187+AL188+AL189+AL190+AL191+AL192+AL193+AL194+AL195</f>
        <v/>
      </c>
      <c r="AM196" s="30">
        <f>AM180+AM181+AM182+AM183+AM184+AM185+AM186+AM187+AM188+AM189+AM190+AM191+AM192+AM193+AM194+AM195</f>
        <v/>
      </c>
      <c r="AN196" s="30">
        <f>AN180+AN181+AN182+AN183+AN184+AN185+AN186+AN187+AN188+AN189+AN190+AN191+AN192+AN193+AN194+AN195</f>
        <v/>
      </c>
      <c r="AO196" s="31">
        <f>AA196+AB196+AC196+AD196</f>
        <v/>
      </c>
      <c r="AP196" s="31">
        <f>AE196+AF196+AG196+AH196</f>
        <v/>
      </c>
      <c r="AQ196" s="30">
        <f>AQ180+AQ181+AQ182+AQ183+AQ184+AQ185+AQ186+AQ187+AQ188+AQ189+AQ190+AQ191+AQ192+AQ193+AQ194+AQ195</f>
        <v/>
      </c>
      <c r="AR196" s="30">
        <f>AR180+AR181+AR182+AR183+AR184+AR185+AR186+AR187+AR188+AR189+AR190+AR191+AR192+AR193+AR194+AR195</f>
        <v/>
      </c>
      <c r="AS196" s="30">
        <f>AS180+AS181+AS182+AS183+AS184+AS185+AS186+AS187+AS188+AS189+AS190+AS191+AS192+AS193+AS194+AS195</f>
        <v/>
      </c>
    </row>
    <row r="197">
      <c r="D197" s="3" t="inlineStr">
        <is>
          <t>Recon: CFO</t>
        </is>
      </c>
      <c r="G197" s="32">
        <f>IF(_reported!G23="","",G196-_reported!G23)</f>
        <v/>
      </c>
      <c r="H197" s="32">
        <f>IF(_reported!H23="","",H196-_reported!H23)</f>
        <v/>
      </c>
      <c r="I197" s="32">
        <f>IF(_reported!I23="","",I196-_reported!I23)</f>
        <v/>
      </c>
      <c r="J197" s="32">
        <f>IF(_reported!J23="","",J196-_reported!J23)</f>
        <v/>
      </c>
      <c r="K197" s="32">
        <f>IF(_reported!K23="","",K196-_reported!K23)</f>
        <v/>
      </c>
      <c r="L197" s="32">
        <f>IF(_reported!L23="","",L196-_reported!L23)</f>
        <v/>
      </c>
      <c r="M197" s="32">
        <f>IF(_reported!M23="","",M196-_reported!M23)</f>
        <v/>
      </c>
      <c r="N197" s="32">
        <f>IF(_reported!N23="","",N196-_reported!N23)</f>
        <v/>
      </c>
      <c r="O197" s="32">
        <f>IF(_reported!O23="","",O196-_reported!O23)</f>
        <v/>
      </c>
      <c r="P197" s="32">
        <f>IF(_reported!P23="","",P196-_reported!P23)</f>
        <v/>
      </c>
      <c r="Q197" s="32">
        <f>IF(_reported!Q23="","",Q196-_reported!Q23)</f>
        <v/>
      </c>
      <c r="R197" s="32">
        <f>IF(_reported!R23="","",R196-_reported!R23)</f>
        <v/>
      </c>
      <c r="S197" s="32">
        <f>IF(_reported!S23="","",S196-_reported!S23)</f>
        <v/>
      </c>
      <c r="T197" s="32">
        <f>IF(_reported!T23="","",T196-_reported!T23)</f>
        <v/>
      </c>
      <c r="U197" s="32">
        <f>IF(_reported!U23="","",U196-_reported!U23)</f>
        <v/>
      </c>
      <c r="V197" s="32">
        <f>IF(_reported!V23="","",V196-_reported!V23)</f>
        <v/>
      </c>
      <c r="W197" s="32">
        <f>IF(_reported!W23="","",W196-_reported!W23)</f>
        <v/>
      </c>
      <c r="X197" s="32">
        <f>IF(_reported!X23="","",X196-_reported!X23)</f>
        <v/>
      </c>
      <c r="Y197" s="32">
        <f>IF(_reported!Y23="","",Y196-_reported!Y23)</f>
        <v/>
      </c>
      <c r="Z197" s="32">
        <f>IF(_reported!Z23="","",Z196-_reported!Z23)</f>
        <v/>
      </c>
      <c r="AA197" s="32">
        <f>IF(_reported!AA23="","",AA196-_reported!AA23)</f>
        <v/>
      </c>
      <c r="AB197" s="32">
        <f>IF(_reported!AB23="","",AB196-_reported!AB23)</f>
        <v/>
      </c>
      <c r="AJ197" s="32">
        <f>IF(_reported!AJ23="","",AJ196-_reported!AJ23)</f>
        <v/>
      </c>
      <c r="AK197" s="32">
        <f>IF(_reported!AK23="","",AK196-_reported!AK23)</f>
        <v/>
      </c>
      <c r="AL197" s="32">
        <f>IF(_reported!AL23="","",AL196-_reported!AL23)</f>
        <v/>
      </c>
      <c r="AM197" s="32">
        <f>IF(_reported!AM23="","",AM196-_reported!AM23)</f>
        <v/>
      </c>
      <c r="AN197" s="32">
        <f>IF(_reported!AN23="","",AN196-_reported!AN23)</f>
        <v/>
      </c>
    </row>
    <row r="198"/>
    <row r="199">
      <c r="C199" s="8" t="inlineStr">
        <is>
          <t>Acquisitions of Businesses, Net of Cash (VMware -25.4B Q1'24)</t>
        </is>
      </c>
      <c r="G199" s="26" t="n">
        <v>-8</v>
      </c>
      <c r="H199" s="26" t="n">
        <v>0</v>
      </c>
      <c r="I199" s="26" t="n">
        <v>0</v>
      </c>
      <c r="J199" s="26" t="n">
        <v>0</v>
      </c>
      <c r="K199" s="26" t="n">
        <v>0</v>
      </c>
      <c r="L199" s="26" t="n">
        <v>-234</v>
      </c>
      <c r="M199" s="26" t="n">
        <v>-5</v>
      </c>
      <c r="N199" s="26" t="n">
        <v>-7</v>
      </c>
      <c r="O199" s="26" t="n">
        <v>0</v>
      </c>
      <c r="P199" s="26" t="n">
        <v>0</v>
      </c>
      <c r="Q199" s="26" t="n">
        <v>-17</v>
      </c>
      <c r="R199" s="26" t="n">
        <v>-36</v>
      </c>
      <c r="S199" s="26" t="n">
        <v>-25416</v>
      </c>
      <c r="T199" s="26" t="n">
        <v>-560</v>
      </c>
      <c r="U199" s="26" t="n">
        <v>-2</v>
      </c>
      <c r="V199" s="26" t="n">
        <v>0</v>
      </c>
      <c r="W199" s="26" t="n">
        <v>0</v>
      </c>
      <c r="X199" s="26" t="n">
        <v>0</v>
      </c>
      <c r="Y199" s="26" t="n">
        <v>0</v>
      </c>
      <c r="Z199" s="26" t="n">
        <v>0</v>
      </c>
      <c r="AA199" s="26" t="n">
        <v>0</v>
      </c>
      <c r="AB199" s="26" t="n">
        <v>0</v>
      </c>
      <c r="AC199" s="35" t="n">
        <v>0</v>
      </c>
      <c r="AD199" s="35" t="n">
        <v>0</v>
      </c>
      <c r="AE199" s="35" t="n">
        <v>0</v>
      </c>
      <c r="AF199" s="35" t="n">
        <v>0</v>
      </c>
      <c r="AG199" s="35" t="n">
        <v>0</v>
      </c>
      <c r="AH199" s="35" t="n">
        <v>0</v>
      </c>
      <c r="AJ199" s="26" t="n">
        <v>-8</v>
      </c>
      <c r="AK199" s="26" t="n">
        <v>-246</v>
      </c>
      <c r="AL199" s="26" t="n">
        <v>-53</v>
      </c>
      <c r="AM199" s="26" t="n">
        <v>-25978</v>
      </c>
      <c r="AN199" s="26" t="n">
        <v>0</v>
      </c>
      <c r="AO199" s="27">
        <f>AA199+AB199+AC199+AD199</f>
        <v/>
      </c>
      <c r="AP199" s="27">
        <f>AE199+AF199+AG199+AH199</f>
        <v/>
      </c>
      <c r="AQ199" s="35" t="n">
        <v>0</v>
      </c>
      <c r="AR199" s="35" t="n">
        <v>0</v>
      </c>
      <c r="AS199" s="35" t="n">
        <v>0</v>
      </c>
    </row>
    <row r="200">
      <c r="C200" s="8" t="inlineStr">
        <is>
          <t>Proceeds from Divestitures (EUC to KKR +3.5B Q3'24)</t>
        </is>
      </c>
      <c r="G200" s="28" t="n">
        <v>0</v>
      </c>
      <c r="H200" s="28" t="n">
        <v>0</v>
      </c>
      <c r="I200" s="28" t="n">
        <v>0</v>
      </c>
      <c r="J200" s="28" t="n">
        <v>45</v>
      </c>
      <c r="K200" s="28" t="n">
        <v>0</v>
      </c>
      <c r="L200" s="28" t="n">
        <v>0</v>
      </c>
      <c r="M200" s="28" t="n">
        <v>0</v>
      </c>
      <c r="N200" s="28" t="n">
        <v>0</v>
      </c>
      <c r="O200" s="28" t="n">
        <v>0</v>
      </c>
      <c r="P200" s="28" t="n">
        <v>0</v>
      </c>
      <c r="Q200" s="28" t="n">
        <v>0</v>
      </c>
      <c r="R200" s="28" t="n">
        <v>0</v>
      </c>
      <c r="S200" s="28" t="n">
        <v>0</v>
      </c>
      <c r="T200" s="28" t="n">
        <v>0</v>
      </c>
      <c r="U200" s="28" t="n">
        <v>3485</v>
      </c>
      <c r="V200" s="28" t="n">
        <v>0</v>
      </c>
      <c r="W200" s="28" t="n">
        <v>0</v>
      </c>
      <c r="X200" s="28" t="n">
        <v>0</v>
      </c>
      <c r="Y200" s="28" t="n">
        <v>300</v>
      </c>
      <c r="Z200" s="28" t="n">
        <v>0</v>
      </c>
      <c r="AA200" s="28" t="n">
        <v>0</v>
      </c>
      <c r="AB200" s="28" t="n">
        <v>0</v>
      </c>
      <c r="AC200" s="33" t="n">
        <v>0</v>
      </c>
      <c r="AD200" s="33" t="n">
        <v>0</v>
      </c>
      <c r="AE200" s="33" t="n">
        <v>0</v>
      </c>
      <c r="AF200" s="33" t="n">
        <v>0</v>
      </c>
      <c r="AG200" s="33" t="n">
        <v>0</v>
      </c>
      <c r="AH200" s="33" t="n">
        <v>0</v>
      </c>
      <c r="AJ200" s="28" t="n">
        <v>45</v>
      </c>
      <c r="AK200" s="28" t="n">
        <v>0</v>
      </c>
      <c r="AL200" s="28" t="n">
        <v>0</v>
      </c>
      <c r="AM200" s="28" t="n">
        <v>3485</v>
      </c>
      <c r="AN200" s="28" t="n">
        <v>300</v>
      </c>
      <c r="AO200" s="29">
        <f>AA200+AB200+AC200+AD200</f>
        <v/>
      </c>
      <c r="AP200" s="29">
        <f>AE200+AF200+AG200+AH200</f>
        <v/>
      </c>
      <c r="AQ200" s="33" t="n">
        <v>0</v>
      </c>
      <c r="AR200" s="33" t="n">
        <v>0</v>
      </c>
      <c r="AS200" s="33" t="n">
        <v>0</v>
      </c>
    </row>
    <row r="201">
      <c r="C201" s="8" t="inlineStr">
        <is>
          <t>Purchases of Property, Plant &amp; Equipment</t>
        </is>
      </c>
      <c r="G201" s="28" t="n">
        <v>-114</v>
      </c>
      <c r="H201" s="28" t="n">
        <v>-126</v>
      </c>
      <c r="I201" s="28" t="n">
        <v>-115</v>
      </c>
      <c r="J201" s="28" t="n">
        <v>-88</v>
      </c>
      <c r="K201" s="28" t="n">
        <v>-101</v>
      </c>
      <c r="L201" s="28" t="n">
        <v>-85</v>
      </c>
      <c r="M201" s="28" t="n">
        <v>-116</v>
      </c>
      <c r="N201" s="28" t="n">
        <v>-122</v>
      </c>
      <c r="O201" s="28" t="n">
        <v>-103</v>
      </c>
      <c r="P201" s="28" t="n">
        <v>-122</v>
      </c>
      <c r="Q201" s="28" t="n">
        <v>-122</v>
      </c>
      <c r="R201" s="28" t="n">
        <v>-105</v>
      </c>
      <c r="S201" s="28" t="n">
        <v>-122</v>
      </c>
      <c r="T201" s="28" t="n">
        <v>-132</v>
      </c>
      <c r="U201" s="28" t="n">
        <v>-172</v>
      </c>
      <c r="V201" s="28" t="n">
        <v>-122</v>
      </c>
      <c r="W201" s="28" t="n">
        <v>-100</v>
      </c>
      <c r="X201" s="28" t="n">
        <v>-144</v>
      </c>
      <c r="Y201" s="28" t="n">
        <v>-142</v>
      </c>
      <c r="Z201" s="28" t="n">
        <v>-237</v>
      </c>
      <c r="AA201" s="28" t="n">
        <v>-250</v>
      </c>
      <c r="AB201" s="28" t="n">
        <v>-231</v>
      </c>
      <c r="AC201" s="29">
        <f>-AC12*AC172</f>
        <v/>
      </c>
      <c r="AD201" s="29">
        <f>-AD12*AD172</f>
        <v/>
      </c>
      <c r="AE201" s="29">
        <f>-AE12*AE172</f>
        <v/>
      </c>
      <c r="AF201" s="29">
        <f>-AF12*AF172</f>
        <v/>
      </c>
      <c r="AG201" s="29">
        <f>-AG12*AG172</f>
        <v/>
      </c>
      <c r="AH201" s="29">
        <f>-AH12*AH172</f>
        <v/>
      </c>
      <c r="AJ201" s="28" t="n">
        <v>-443</v>
      </c>
      <c r="AK201" s="28" t="n">
        <v>-424</v>
      </c>
      <c r="AL201" s="28" t="n">
        <v>-452</v>
      </c>
      <c r="AM201" s="28" t="n">
        <v>-548</v>
      </c>
      <c r="AN201" s="28" t="n">
        <v>-623</v>
      </c>
      <c r="AO201" s="29">
        <f>AA201+AB201+AC201+AD201</f>
        <v/>
      </c>
      <c r="AP201" s="29">
        <f>AE201+AF201+AG201+AH201</f>
        <v/>
      </c>
      <c r="AQ201" s="29">
        <f>-AQ12*AQ172</f>
        <v/>
      </c>
      <c r="AR201" s="29">
        <f>-AR12*AR172</f>
        <v/>
      </c>
      <c r="AS201" s="29">
        <f>-AS12*AS172</f>
        <v/>
      </c>
    </row>
    <row r="202">
      <c r="C202" s="8" t="inlineStr">
        <is>
          <t>Proceeds from Disposals of PP&amp;E</t>
        </is>
      </c>
      <c r="G202" s="28" t="n">
        <v>0</v>
      </c>
      <c r="H202" s="28" t="n">
        <v>3</v>
      </c>
      <c r="I202" s="28" t="n">
        <v>1</v>
      </c>
      <c r="J202" s="28" t="n">
        <v>0</v>
      </c>
      <c r="K202" s="28" t="n">
        <v>0</v>
      </c>
      <c r="L202" s="28" t="n">
        <v>0</v>
      </c>
      <c r="M202" s="28" t="n">
        <v>0</v>
      </c>
      <c r="N202" s="28" t="n">
        <v>0</v>
      </c>
      <c r="O202" s="28" t="n">
        <v>0</v>
      </c>
      <c r="P202" s="28" t="n">
        <v>0</v>
      </c>
      <c r="Q202" s="28" t="n">
        <v>0</v>
      </c>
      <c r="R202" s="28" t="n">
        <v>0</v>
      </c>
      <c r="S202" s="28" t="n">
        <v>0</v>
      </c>
      <c r="T202" s="28" t="n">
        <v>0</v>
      </c>
      <c r="U202" s="28" t="n">
        <v>0</v>
      </c>
      <c r="V202" s="28" t="n">
        <v>0</v>
      </c>
      <c r="W202" s="28" t="n">
        <v>0</v>
      </c>
      <c r="X202" s="28" t="n">
        <v>0</v>
      </c>
      <c r="Y202" s="28" t="n">
        <v>0</v>
      </c>
      <c r="Z202" s="28" t="n">
        <v>0</v>
      </c>
      <c r="AA202" s="28" t="n">
        <v>0</v>
      </c>
      <c r="AB202" s="28" t="n">
        <v>0</v>
      </c>
      <c r="AC202" s="33" t="n">
        <v>0</v>
      </c>
      <c r="AD202" s="33" t="n">
        <v>0</v>
      </c>
      <c r="AE202" s="33" t="n">
        <v>0</v>
      </c>
      <c r="AF202" s="33" t="n">
        <v>0</v>
      </c>
      <c r="AG202" s="33" t="n">
        <v>0</v>
      </c>
      <c r="AH202" s="33" t="n">
        <v>0</v>
      </c>
      <c r="AJ202" s="28" t="n">
        <v>4</v>
      </c>
      <c r="AK202" s="28" t="n">
        <v>0</v>
      </c>
      <c r="AL202" s="28" t="n">
        <v>0</v>
      </c>
      <c r="AM202" s="28" t="n">
        <v>0</v>
      </c>
      <c r="AN202" s="28" t="n">
        <v>0</v>
      </c>
      <c r="AO202" s="29">
        <f>AA202+AB202+AC202+AD202</f>
        <v/>
      </c>
      <c r="AP202" s="29">
        <f>AE202+AF202+AG202+AH202</f>
        <v/>
      </c>
      <c r="AQ202" s="33" t="n">
        <v>0</v>
      </c>
      <c r="AR202" s="33" t="n">
        <v>0</v>
      </c>
      <c r="AS202" s="33" t="n">
        <v>0</v>
      </c>
    </row>
    <row r="203">
      <c r="C203" s="8" t="inlineStr">
        <is>
          <t>Purchases of Investments</t>
        </is>
      </c>
      <c r="G203" s="28" t="n">
        <v>0</v>
      </c>
      <c r="H203" s="28" t="n">
        <v>0</v>
      </c>
      <c r="I203" s="28" t="n">
        <v>0</v>
      </c>
      <c r="J203" s="28" t="n">
        <v>0</v>
      </c>
      <c r="K203" s="28" t="n">
        <v>-200</v>
      </c>
      <c r="L203" s="28" t="n">
        <v>0</v>
      </c>
      <c r="M203" s="28" t="n">
        <v>0</v>
      </c>
      <c r="N203" s="28" t="n">
        <v>0</v>
      </c>
      <c r="O203" s="28" t="n">
        <v>0</v>
      </c>
      <c r="P203" s="28" t="n">
        <v>-197</v>
      </c>
      <c r="Q203" s="28" t="n">
        <v>-91</v>
      </c>
      <c r="R203" s="28" t="n">
        <v>-58</v>
      </c>
      <c r="S203" s="28" t="n">
        <v>-13</v>
      </c>
      <c r="T203" s="28" t="n">
        <v>-59</v>
      </c>
      <c r="U203" s="28" t="n">
        <v>-73</v>
      </c>
      <c r="V203" s="28" t="n">
        <v>-30</v>
      </c>
      <c r="W203" s="28" t="n">
        <v>-105</v>
      </c>
      <c r="X203" s="28" t="n">
        <v>-57</v>
      </c>
      <c r="Y203" s="28" t="n">
        <v>-99</v>
      </c>
      <c r="Z203" s="28" t="n">
        <v>-336</v>
      </c>
      <c r="AA203" s="28" t="n">
        <v>-114</v>
      </c>
      <c r="AB203" s="28" t="n">
        <v>-23</v>
      </c>
      <c r="AC203" s="33" t="n">
        <v>0</v>
      </c>
      <c r="AD203" s="33" t="n">
        <v>0</v>
      </c>
      <c r="AE203" s="33" t="n">
        <v>0</v>
      </c>
      <c r="AF203" s="33" t="n">
        <v>0</v>
      </c>
      <c r="AG203" s="33" t="n">
        <v>0</v>
      </c>
      <c r="AH203" s="33" t="n">
        <v>0</v>
      </c>
      <c r="AJ203" s="28" t="n">
        <v>0</v>
      </c>
      <c r="AK203" s="28" t="n">
        <v>-200</v>
      </c>
      <c r="AL203" s="28" t="n">
        <v>-346</v>
      </c>
      <c r="AM203" s="28" t="n">
        <v>-175</v>
      </c>
      <c r="AN203" s="28" t="n">
        <v>-597</v>
      </c>
      <c r="AO203" s="29">
        <f>AA203+AB203+AC203+AD203</f>
        <v/>
      </c>
      <c r="AP203" s="29">
        <f>AE203+AF203+AG203+AH203</f>
        <v/>
      </c>
      <c r="AQ203" s="33" t="n">
        <v>0</v>
      </c>
      <c r="AR203" s="33" t="n">
        <v>0</v>
      </c>
      <c r="AS203" s="33" t="n">
        <v>0</v>
      </c>
    </row>
    <row r="204">
      <c r="C204" s="8" t="inlineStr">
        <is>
          <t>Proceeds from Sales and Maturities of Investments</t>
        </is>
      </c>
      <c r="G204" s="28" t="n">
        <v>0</v>
      </c>
      <c r="H204" s="28" t="n">
        <v>0</v>
      </c>
      <c r="I204" s="28" t="n">
        <v>67</v>
      </c>
      <c r="J204" s="28" t="n">
        <v>102</v>
      </c>
      <c r="K204" s="28" t="n">
        <v>0</v>
      </c>
      <c r="L204" s="28" t="n">
        <v>0</v>
      </c>
      <c r="M204" s="28" t="n">
        <v>200</v>
      </c>
      <c r="N204" s="28" t="n">
        <v>0</v>
      </c>
      <c r="O204" s="28" t="n">
        <v>0</v>
      </c>
      <c r="P204" s="28" t="n">
        <v>0</v>
      </c>
      <c r="Q204" s="28" t="n">
        <v>74</v>
      </c>
      <c r="R204" s="28" t="n">
        <v>154</v>
      </c>
      <c r="S204" s="28" t="n">
        <v>89</v>
      </c>
      <c r="T204" s="28" t="n">
        <v>42</v>
      </c>
      <c r="U204" s="28" t="n">
        <v>5</v>
      </c>
      <c r="V204" s="28" t="n">
        <v>20</v>
      </c>
      <c r="W204" s="28" t="n">
        <v>18</v>
      </c>
      <c r="X204" s="28" t="n">
        <v>78</v>
      </c>
      <c r="Y204" s="28" t="n">
        <v>51</v>
      </c>
      <c r="Z204" s="28" t="n">
        <v>101</v>
      </c>
      <c r="AA204" s="28" t="n">
        <v>244</v>
      </c>
      <c r="AB204" s="28" t="n">
        <v>39</v>
      </c>
      <c r="AC204" s="33" t="n">
        <v>0</v>
      </c>
      <c r="AD204" s="33" t="n">
        <v>0</v>
      </c>
      <c r="AE204" s="33" t="n">
        <v>0</v>
      </c>
      <c r="AF204" s="33" t="n">
        <v>0</v>
      </c>
      <c r="AG204" s="33" t="n">
        <v>0</v>
      </c>
      <c r="AH204" s="33" t="n">
        <v>0</v>
      </c>
      <c r="AJ204" s="28" t="n">
        <v>169</v>
      </c>
      <c r="AK204" s="28" t="n">
        <v>200</v>
      </c>
      <c r="AL204" s="28" t="n">
        <v>228</v>
      </c>
      <c r="AM204" s="28" t="n">
        <v>156</v>
      </c>
      <c r="AN204" s="28" t="n">
        <v>248</v>
      </c>
      <c r="AO204" s="29">
        <f>AA204+AB204+AC204+AD204</f>
        <v/>
      </c>
      <c r="AP204" s="29">
        <f>AE204+AF204+AG204+AH204</f>
        <v/>
      </c>
      <c r="AQ204" s="33" t="n">
        <v>0</v>
      </c>
      <c r="AR204" s="33" t="n">
        <v>0</v>
      </c>
      <c r="AS204" s="33" t="n">
        <v>0</v>
      </c>
    </row>
    <row r="205">
      <c r="C205" s="8" t="inlineStr">
        <is>
          <t>Other Investing Activities, Net</t>
        </is>
      </c>
      <c r="G205" s="28" t="n">
        <v>0</v>
      </c>
      <c r="H205" s="28" t="n">
        <v>-3</v>
      </c>
      <c r="I205" s="28" t="n">
        <v>0</v>
      </c>
      <c r="J205" s="28" t="n">
        <v>-9</v>
      </c>
      <c r="K205" s="28" t="n">
        <v>-8</v>
      </c>
      <c r="L205" s="28" t="n">
        <v>9</v>
      </c>
      <c r="M205" s="28" t="n">
        <v>1</v>
      </c>
      <c r="N205" s="28" t="n">
        <v>1</v>
      </c>
      <c r="O205" s="28" t="n">
        <v>0</v>
      </c>
      <c r="P205" s="28" t="n">
        <v>1</v>
      </c>
      <c r="Q205" s="28" t="n">
        <v>12</v>
      </c>
      <c r="R205" s="28" t="n">
        <v>-79</v>
      </c>
      <c r="S205" s="28" t="n">
        <v>-15</v>
      </c>
      <c r="T205" s="28" t="n">
        <v>3</v>
      </c>
      <c r="U205" s="28" t="n">
        <v>2</v>
      </c>
      <c r="V205" s="28" t="n">
        <v>0</v>
      </c>
      <c r="W205" s="28" t="n">
        <v>13</v>
      </c>
      <c r="X205" s="28" t="n">
        <v>-10</v>
      </c>
      <c r="Y205" s="28" t="n">
        <v>-16</v>
      </c>
      <c r="Z205" s="28" t="n">
        <v>105</v>
      </c>
      <c r="AA205" s="28" t="n">
        <v>5</v>
      </c>
      <c r="AB205" s="28" t="n">
        <v>7</v>
      </c>
      <c r="AC205" s="33" t="n">
        <v>0</v>
      </c>
      <c r="AD205" s="33" t="n">
        <v>0</v>
      </c>
      <c r="AE205" s="33" t="n">
        <v>0</v>
      </c>
      <c r="AF205" s="33" t="n">
        <v>0</v>
      </c>
      <c r="AG205" s="33" t="n">
        <v>0</v>
      </c>
      <c r="AH205" s="33" t="n">
        <v>0</v>
      </c>
      <c r="AJ205" s="28" t="n">
        <v>-12</v>
      </c>
      <c r="AK205" s="28" t="n">
        <v>3</v>
      </c>
      <c r="AL205" s="28" t="n">
        <v>-66</v>
      </c>
      <c r="AM205" s="28" t="n">
        <v>-10</v>
      </c>
      <c r="AN205" s="28" t="n">
        <v>92</v>
      </c>
      <c r="AO205" s="29">
        <f>AA205+AB205+AC205+AD205</f>
        <v/>
      </c>
      <c r="AP205" s="29">
        <f>AE205+AF205+AG205+AH205</f>
        <v/>
      </c>
      <c r="AQ205" s="33" t="n">
        <v>0</v>
      </c>
      <c r="AR205" s="33" t="n">
        <v>0</v>
      </c>
      <c r="AS205" s="33" t="n">
        <v>0</v>
      </c>
    </row>
    <row r="206">
      <c r="B206" s="6" t="inlineStr">
        <is>
          <t>Cash Flow from Investing Activities</t>
        </is>
      </c>
      <c r="G206" s="30">
        <f>G199+G200+G201+G202+G203+G204+G205</f>
        <v/>
      </c>
      <c r="H206" s="30">
        <f>H199+H200+H201+H202+H203+H204+H205</f>
        <v/>
      </c>
      <c r="I206" s="30">
        <f>I199+I200+I201+I202+I203+I204+I205</f>
        <v/>
      </c>
      <c r="J206" s="30">
        <f>J199+J200+J201+J202+J203+J204+J205</f>
        <v/>
      </c>
      <c r="K206" s="30">
        <f>K199+K200+K201+K202+K203+K204+K205</f>
        <v/>
      </c>
      <c r="L206" s="30">
        <f>L199+L200+L201+L202+L203+L204+L205</f>
        <v/>
      </c>
      <c r="M206" s="30">
        <f>M199+M200+M201+M202+M203+M204+M205</f>
        <v/>
      </c>
      <c r="N206" s="30">
        <f>N199+N200+N201+N202+N203+N204+N205</f>
        <v/>
      </c>
      <c r="O206" s="30">
        <f>O199+O200+O201+O202+O203+O204+O205</f>
        <v/>
      </c>
      <c r="P206" s="30">
        <f>P199+P200+P201+P202+P203+P204+P205</f>
        <v/>
      </c>
      <c r="Q206" s="30">
        <f>Q199+Q200+Q201+Q202+Q203+Q204+Q205</f>
        <v/>
      </c>
      <c r="R206" s="30">
        <f>R199+R200+R201+R202+R203+R204+R205</f>
        <v/>
      </c>
      <c r="S206" s="30">
        <f>S199+S200+S201+S202+S203+S204+S205</f>
        <v/>
      </c>
      <c r="T206" s="30">
        <f>T199+T200+T201+T202+T203+T204+T205</f>
        <v/>
      </c>
      <c r="U206" s="30">
        <f>U199+U200+U201+U202+U203+U204+U205</f>
        <v/>
      </c>
      <c r="V206" s="30">
        <f>V199+V200+V201+V202+V203+V204+V205</f>
        <v/>
      </c>
      <c r="W206" s="30">
        <f>W199+W200+W201+W202+W203+W204+W205</f>
        <v/>
      </c>
      <c r="X206" s="30">
        <f>X199+X200+X201+X202+X203+X204+X205</f>
        <v/>
      </c>
      <c r="Y206" s="30">
        <f>Y199+Y200+Y201+Y202+Y203+Y204+Y205</f>
        <v/>
      </c>
      <c r="Z206" s="30">
        <f>Z199+Z200+Z201+Z202+Z203+Z204+Z205</f>
        <v/>
      </c>
      <c r="AA206" s="30">
        <f>AA199+AA200+AA201+AA202+AA203+AA204+AA205</f>
        <v/>
      </c>
      <c r="AB206" s="30">
        <f>AB199+AB200+AB201+AB202+AB203+AB204+AB205</f>
        <v/>
      </c>
      <c r="AC206" s="30">
        <f>AC199+AC200+AC201+AC202+AC203+AC204+AC205</f>
        <v/>
      </c>
      <c r="AD206" s="30">
        <f>AD199+AD200+AD201+AD202+AD203+AD204+AD205</f>
        <v/>
      </c>
      <c r="AE206" s="30">
        <f>AE199+AE200+AE201+AE202+AE203+AE204+AE205</f>
        <v/>
      </c>
      <c r="AF206" s="30">
        <f>AF199+AF200+AF201+AF202+AF203+AF204+AF205</f>
        <v/>
      </c>
      <c r="AG206" s="30">
        <f>AG199+AG200+AG201+AG202+AG203+AG204+AG205</f>
        <v/>
      </c>
      <c r="AH206" s="30">
        <f>AH199+AH200+AH201+AH202+AH203+AH204+AH205</f>
        <v/>
      </c>
      <c r="AJ206" s="30">
        <f>AJ199+AJ200+AJ201+AJ202+AJ203+AJ204+AJ205</f>
        <v/>
      </c>
      <c r="AK206" s="30">
        <f>AK199+AK200+AK201+AK202+AK203+AK204+AK205</f>
        <v/>
      </c>
      <c r="AL206" s="30">
        <f>AL199+AL200+AL201+AL202+AL203+AL204+AL205</f>
        <v/>
      </c>
      <c r="AM206" s="30">
        <f>AM199+AM200+AM201+AM202+AM203+AM204+AM205</f>
        <v/>
      </c>
      <c r="AN206" s="30">
        <f>AN199+AN200+AN201+AN202+AN203+AN204+AN205</f>
        <v/>
      </c>
      <c r="AO206" s="31">
        <f>AA206+AB206+AC206+AD206</f>
        <v/>
      </c>
      <c r="AP206" s="31">
        <f>AE206+AF206+AG206+AH206</f>
        <v/>
      </c>
      <c r="AQ206" s="30">
        <f>AQ199+AQ200+AQ201+AQ202+AQ203+AQ204+AQ205</f>
        <v/>
      </c>
      <c r="AR206" s="30">
        <f>AR199+AR200+AR201+AR202+AR203+AR204+AR205</f>
        <v/>
      </c>
      <c r="AS206" s="30">
        <f>AS199+AS200+AS201+AS202+AS203+AS204+AS205</f>
        <v/>
      </c>
    </row>
    <row r="207">
      <c r="D207" s="3" t="inlineStr">
        <is>
          <t>Recon: CFI</t>
        </is>
      </c>
      <c r="G207" s="32">
        <f>IF(_reported!G24="","",G206-_reported!G24)</f>
        <v/>
      </c>
      <c r="H207" s="32">
        <f>IF(_reported!H24="","",H206-_reported!H24)</f>
        <v/>
      </c>
      <c r="I207" s="32">
        <f>IF(_reported!I24="","",I206-_reported!I24)</f>
        <v/>
      </c>
      <c r="J207" s="32">
        <f>IF(_reported!J24="","",J206-_reported!J24)</f>
        <v/>
      </c>
      <c r="K207" s="32">
        <f>IF(_reported!K24="","",K206-_reported!K24)</f>
        <v/>
      </c>
      <c r="L207" s="32">
        <f>IF(_reported!L24="","",L206-_reported!L24)</f>
        <v/>
      </c>
      <c r="M207" s="32">
        <f>IF(_reported!M24="","",M206-_reported!M24)</f>
        <v/>
      </c>
      <c r="N207" s="32">
        <f>IF(_reported!N24="","",N206-_reported!N24)</f>
        <v/>
      </c>
      <c r="O207" s="32">
        <f>IF(_reported!O24="","",O206-_reported!O24)</f>
        <v/>
      </c>
      <c r="P207" s="32">
        <f>IF(_reported!P24="","",P206-_reported!P24)</f>
        <v/>
      </c>
      <c r="Q207" s="32">
        <f>IF(_reported!Q24="","",Q206-_reported!Q24)</f>
        <v/>
      </c>
      <c r="R207" s="32">
        <f>IF(_reported!R24="","",R206-_reported!R24)</f>
        <v/>
      </c>
      <c r="S207" s="32">
        <f>IF(_reported!S24="","",S206-_reported!S24)</f>
        <v/>
      </c>
      <c r="T207" s="32">
        <f>IF(_reported!T24="","",T206-_reported!T24)</f>
        <v/>
      </c>
      <c r="U207" s="32">
        <f>IF(_reported!U24="","",U206-_reported!U24)</f>
        <v/>
      </c>
      <c r="V207" s="32">
        <f>IF(_reported!V24="","",V206-_reported!V24)</f>
        <v/>
      </c>
      <c r="W207" s="32">
        <f>IF(_reported!W24="","",W206-_reported!W24)</f>
        <v/>
      </c>
      <c r="X207" s="32">
        <f>IF(_reported!X24="","",X206-_reported!X24)</f>
        <v/>
      </c>
      <c r="Y207" s="32">
        <f>IF(_reported!Y24="","",Y206-_reported!Y24)</f>
        <v/>
      </c>
      <c r="Z207" s="32">
        <f>IF(_reported!Z24="","",Z206-_reported!Z24)</f>
        <v/>
      </c>
      <c r="AA207" s="32">
        <f>IF(_reported!AA24="","",AA206-_reported!AA24)</f>
        <v/>
      </c>
      <c r="AB207" s="32">
        <f>IF(_reported!AB24="","",AB206-_reported!AB24)</f>
        <v/>
      </c>
      <c r="AJ207" s="32">
        <f>IF(_reported!AJ24="","",AJ206-_reported!AJ24)</f>
        <v/>
      </c>
      <c r="AK207" s="32">
        <f>IF(_reported!AK24="","",AK206-_reported!AK24)</f>
        <v/>
      </c>
      <c r="AL207" s="32">
        <f>IF(_reported!AL24="","",AL206-_reported!AL24)</f>
        <v/>
      </c>
      <c r="AM207" s="32">
        <f>IF(_reported!AM24="","",AM206-_reported!AM24)</f>
        <v/>
      </c>
      <c r="AN207" s="32">
        <f>IF(_reported!AN24="","",AN206-_reported!AN24)</f>
        <v/>
      </c>
    </row>
    <row r="208"/>
    <row r="209">
      <c r="C209" s="8" t="inlineStr">
        <is>
          <t>Proceeds from Long-Term Debt (VMware raise +30.0B Q1'24)</t>
        </is>
      </c>
      <c r="G209" s="26" t="n">
        <v>9904</v>
      </c>
      <c r="H209" s="26" t="n">
        <v>0</v>
      </c>
      <c r="I209" s="26" t="n">
        <v>0</v>
      </c>
      <c r="J209" s="26" t="n">
        <v>0</v>
      </c>
      <c r="K209" s="26" t="n">
        <v>0</v>
      </c>
      <c r="L209" s="26" t="n">
        <v>1935</v>
      </c>
      <c r="M209" s="26" t="n">
        <v>0</v>
      </c>
      <c r="N209" s="26" t="n">
        <v>0</v>
      </c>
      <c r="O209" s="26" t="n">
        <v>0</v>
      </c>
      <c r="P209" s="26" t="n">
        <v>0</v>
      </c>
      <c r="Q209" s="26" t="n">
        <v>0</v>
      </c>
      <c r="R209" s="26" t="n">
        <v>0</v>
      </c>
      <c r="S209" s="26" t="n">
        <v>30010</v>
      </c>
      <c r="T209" s="26" t="n">
        <v>0</v>
      </c>
      <c r="U209" s="26" t="n">
        <v>4975</v>
      </c>
      <c r="V209" s="26" t="n">
        <v>4969</v>
      </c>
      <c r="W209" s="26" t="n">
        <v>2986</v>
      </c>
      <c r="X209" s="26" t="n">
        <v>749</v>
      </c>
      <c r="Y209" s="26" t="n">
        <v>6960</v>
      </c>
      <c r="Z209" s="26" t="n">
        <v>4971</v>
      </c>
      <c r="AA209" s="26" t="n">
        <v>4474</v>
      </c>
      <c r="AB209" s="26" t="n">
        <v>0</v>
      </c>
      <c r="AC209" s="35" t="n">
        <v>0</v>
      </c>
      <c r="AD209" s="35" t="n">
        <v>0</v>
      </c>
      <c r="AE209" s="35" t="n">
        <v>0</v>
      </c>
      <c r="AF209" s="35" t="n">
        <v>0</v>
      </c>
      <c r="AG209" s="35" t="n">
        <v>0</v>
      </c>
      <c r="AH209" s="35" t="n">
        <v>0</v>
      </c>
      <c r="AJ209" s="26" t="n">
        <v>9904</v>
      </c>
      <c r="AK209" s="26" t="n">
        <v>1935</v>
      </c>
      <c r="AL209" s="26" t="n">
        <v>0</v>
      </c>
      <c r="AM209" s="26" t="n">
        <v>39954</v>
      </c>
      <c r="AN209" s="26" t="n">
        <v>15666</v>
      </c>
      <c r="AO209" s="27">
        <f>AA209+AB209+AC209+AD209</f>
        <v/>
      </c>
      <c r="AP209" s="27">
        <f>AE209+AF209+AG209+AH209</f>
        <v/>
      </c>
      <c r="AQ209" s="35" t="n">
        <v>0</v>
      </c>
      <c r="AR209" s="35" t="n">
        <v>0</v>
      </c>
      <c r="AS209" s="35" t="n">
        <v>0</v>
      </c>
    </row>
    <row r="210">
      <c r="C210" s="8" t="inlineStr">
        <is>
          <t>Repayments of Debt</t>
        </is>
      </c>
      <c r="G210" s="28" t="n">
        <v>-9200</v>
      </c>
      <c r="H210" s="28" t="n">
        <v>-1533</v>
      </c>
      <c r="I210" s="28" t="n">
        <v>0</v>
      </c>
      <c r="J210" s="28" t="n">
        <v>-762</v>
      </c>
      <c r="K210" s="28" t="n">
        <v>-255</v>
      </c>
      <c r="L210" s="28" t="n">
        <v>-2097</v>
      </c>
      <c r="M210" s="28" t="n">
        <v>0</v>
      </c>
      <c r="N210" s="28" t="n">
        <v>-9</v>
      </c>
      <c r="O210" s="28" t="n">
        <v>-260</v>
      </c>
      <c r="P210" s="28" t="n">
        <v>0</v>
      </c>
      <c r="Q210" s="28" t="n">
        <v>0</v>
      </c>
      <c r="R210" s="28" t="n">
        <v>-143</v>
      </c>
      <c r="S210" s="28" t="n">
        <v>-934</v>
      </c>
      <c r="T210" s="28" t="n">
        <v>-2000</v>
      </c>
      <c r="U210" s="28" t="n">
        <v>-9202</v>
      </c>
      <c r="V210" s="28" t="n">
        <v>-7472</v>
      </c>
      <c r="W210" s="28" t="n">
        <v>-8090</v>
      </c>
      <c r="X210" s="28" t="n">
        <v>0</v>
      </c>
      <c r="Y210" s="28" t="n">
        <v>-6750</v>
      </c>
      <c r="Z210" s="28" t="n">
        <v>-3638</v>
      </c>
      <c r="AA210" s="28" t="n">
        <v>-3650</v>
      </c>
      <c r="AB210" s="28" t="n">
        <v>-1250</v>
      </c>
      <c r="AC210" s="33" t="n">
        <v>0</v>
      </c>
      <c r="AD210" s="33" t="n">
        <v>0</v>
      </c>
      <c r="AE210" s="33" t="n">
        <v>0</v>
      </c>
      <c r="AF210" s="33" t="n">
        <v>0</v>
      </c>
      <c r="AG210" s="33" t="n">
        <v>0</v>
      </c>
      <c r="AH210" s="33" t="n">
        <v>0</v>
      </c>
      <c r="AJ210" s="28" t="n">
        <v>-11495</v>
      </c>
      <c r="AK210" s="28" t="n">
        <v>-2361</v>
      </c>
      <c r="AL210" s="28" t="n">
        <v>-403</v>
      </c>
      <c r="AM210" s="28" t="n">
        <v>-19608</v>
      </c>
      <c r="AN210" s="28" t="n">
        <v>-18478</v>
      </c>
      <c r="AO210" s="29">
        <f>AA210+AB210+AC210+AD210</f>
        <v/>
      </c>
      <c r="AP210" s="29">
        <f>AE210+AF210+AG210+AH210</f>
        <v/>
      </c>
      <c r="AQ210" s="33" t="n">
        <v>0</v>
      </c>
      <c r="AR210" s="33" t="n">
        <v>0</v>
      </c>
      <c r="AS210" s="33" t="n">
        <v>0</v>
      </c>
    </row>
    <row r="211">
      <c r="C211" s="8" t="inlineStr">
        <is>
          <t>Commercial Paper, Net (FY25 round-trip; FY net $0)</t>
        </is>
      </c>
      <c r="G211" s="28" t="n">
        <v>0</v>
      </c>
      <c r="H211" s="28" t="n">
        <v>0</v>
      </c>
      <c r="I211" s="28" t="n">
        <v>0</v>
      </c>
      <c r="J211" s="28" t="n">
        <v>0</v>
      </c>
      <c r="K211" s="28" t="n">
        <v>0</v>
      </c>
      <c r="L211" s="28" t="n">
        <v>0</v>
      </c>
      <c r="M211" s="28" t="n">
        <v>0</v>
      </c>
      <c r="N211" s="28" t="n">
        <v>0</v>
      </c>
      <c r="O211" s="28" t="n">
        <v>0</v>
      </c>
      <c r="P211" s="28" t="n">
        <v>0</v>
      </c>
      <c r="Q211" s="28" t="n">
        <v>0</v>
      </c>
      <c r="R211" s="28" t="n">
        <v>0</v>
      </c>
      <c r="S211" s="28" t="n">
        <v>0</v>
      </c>
      <c r="T211" s="28" t="n">
        <v>0</v>
      </c>
      <c r="U211" s="28" t="n">
        <v>0</v>
      </c>
      <c r="V211" s="28" t="n">
        <v>0</v>
      </c>
      <c r="W211" s="28" t="n">
        <v>3980</v>
      </c>
      <c r="X211" s="28" t="n">
        <v>-119</v>
      </c>
      <c r="Y211" s="28" t="n">
        <v>-3373</v>
      </c>
      <c r="Z211" s="28" t="n">
        <v>-488</v>
      </c>
      <c r="AA211" s="28" t="n">
        <v>0</v>
      </c>
      <c r="AB211" s="28" t="n">
        <v>0</v>
      </c>
      <c r="AC211" s="33" t="n">
        <v>0</v>
      </c>
      <c r="AD211" s="33" t="n">
        <v>0</v>
      </c>
      <c r="AE211" s="33" t="n">
        <v>0</v>
      </c>
      <c r="AF211" s="33" t="n">
        <v>0</v>
      </c>
      <c r="AG211" s="33" t="n">
        <v>0</v>
      </c>
      <c r="AH211" s="33" t="n">
        <v>0</v>
      </c>
      <c r="AJ211" s="28" t="n">
        <v>0</v>
      </c>
      <c r="AK211" s="28" t="n">
        <v>0</v>
      </c>
      <c r="AL211" s="28" t="n">
        <v>0</v>
      </c>
      <c r="AM211" s="28" t="n">
        <v>0</v>
      </c>
      <c r="AN211" s="28" t="n">
        <v>0</v>
      </c>
      <c r="AO211" s="29">
        <f>AA211+AB211+AC211+AD211</f>
        <v/>
      </c>
      <c r="AP211" s="29">
        <f>AE211+AF211+AG211+AH211</f>
        <v/>
      </c>
      <c r="AQ211" s="33" t="n">
        <v>0</v>
      </c>
      <c r="AR211" s="33" t="n">
        <v>0</v>
      </c>
      <c r="AS211" s="33" t="n">
        <v>0</v>
      </c>
    </row>
    <row r="212">
      <c r="C212" s="8" t="inlineStr">
        <is>
          <t>Dividends Paid (common + preferred thru FY22)</t>
        </is>
      </c>
      <c r="G212" s="28" t="n">
        <v>-1543</v>
      </c>
      <c r="H212" s="28" t="n">
        <v>-1552</v>
      </c>
      <c r="I212" s="28" t="n">
        <v>-1556</v>
      </c>
      <c r="J212" s="28" t="n">
        <v>-1561</v>
      </c>
      <c r="K212" s="28" t="n">
        <v>-1764</v>
      </c>
      <c r="L212" s="28" t="n">
        <v>-1750</v>
      </c>
      <c r="M212" s="28" t="n">
        <v>-1736</v>
      </c>
      <c r="N212" s="28" t="n">
        <v>-1782</v>
      </c>
      <c r="O212" s="28" t="n">
        <v>-1926</v>
      </c>
      <c r="P212" s="28" t="n">
        <v>-1914</v>
      </c>
      <c r="Q212" s="28" t="n">
        <v>-1901</v>
      </c>
      <c r="R212" s="28" t="n">
        <v>-1904</v>
      </c>
      <c r="S212" s="28" t="n">
        <v>-2435</v>
      </c>
      <c r="T212" s="28" t="n">
        <v>-2443</v>
      </c>
      <c r="U212" s="28" t="n">
        <v>-2452</v>
      </c>
      <c r="V212" s="28" t="n">
        <v>-2484</v>
      </c>
      <c r="W212" s="28" t="n">
        <v>-2774</v>
      </c>
      <c r="X212" s="28" t="n">
        <v>-2785</v>
      </c>
      <c r="Y212" s="28" t="n">
        <v>-2786</v>
      </c>
      <c r="Z212" s="28" t="n">
        <v>-2797</v>
      </c>
      <c r="AA212" s="28" t="n">
        <v>-3086</v>
      </c>
      <c r="AB212" s="28" t="n">
        <v>-3092</v>
      </c>
      <c r="AC212" s="33" t="n">
        <v>-3100</v>
      </c>
      <c r="AD212" s="33" t="n">
        <v>-3100</v>
      </c>
      <c r="AE212" s="33" t="n">
        <v>-3420</v>
      </c>
      <c r="AF212" s="33" t="n">
        <v>-3420</v>
      </c>
      <c r="AG212" s="33" t="n">
        <v>-3420</v>
      </c>
      <c r="AH212" s="33" t="n">
        <v>-3420</v>
      </c>
      <c r="AJ212" s="28" t="n">
        <v>-6212</v>
      </c>
      <c r="AK212" s="28" t="n">
        <v>-7032</v>
      </c>
      <c r="AL212" s="28" t="n">
        <v>-7645</v>
      </c>
      <c r="AM212" s="28" t="n">
        <v>-9814</v>
      </c>
      <c r="AN212" s="28" t="n">
        <v>-11142</v>
      </c>
      <c r="AO212" s="29">
        <f>AA212+AB212+AC212+AD212</f>
        <v/>
      </c>
      <c r="AP212" s="29">
        <f>AE212+AF212+AG212+AH212</f>
        <v/>
      </c>
      <c r="AQ212" s="33" t="n">
        <v>-15000</v>
      </c>
      <c r="AR212" s="33" t="n">
        <v>-16500</v>
      </c>
      <c r="AS212" s="33" t="n">
        <v>-18100</v>
      </c>
    </row>
    <row r="213">
      <c r="C213" s="8" t="inlineStr">
        <is>
          <t>Repurchases of Common Stock (FY26 incl. withholding)</t>
        </is>
      </c>
      <c r="G213" s="28" t="n">
        <v>0</v>
      </c>
      <c r="H213" s="28" t="n">
        <v>0</v>
      </c>
      <c r="I213" s="28" t="n">
        <v>0</v>
      </c>
      <c r="J213" s="28" t="n">
        <v>0</v>
      </c>
      <c r="K213" s="28" t="n">
        <v>-2724</v>
      </c>
      <c r="L213" s="28" t="n">
        <v>-2776</v>
      </c>
      <c r="M213" s="28" t="n">
        <v>-1500</v>
      </c>
      <c r="N213" s="28" t="n">
        <v>0</v>
      </c>
      <c r="O213" s="28" t="n">
        <v>-1188</v>
      </c>
      <c r="P213" s="28" t="n">
        <v>-2806</v>
      </c>
      <c r="Q213" s="28" t="n">
        <v>-1707</v>
      </c>
      <c r="R213" s="28" t="n">
        <v>-123</v>
      </c>
      <c r="S213" s="28" t="n">
        <v>-7176</v>
      </c>
      <c r="T213" s="28" t="n">
        <v>0</v>
      </c>
      <c r="U213" s="28" t="n">
        <v>0</v>
      </c>
      <c r="V213" s="28" t="n">
        <v>0</v>
      </c>
      <c r="W213" s="28" t="n">
        <v>0</v>
      </c>
      <c r="X213" s="28" t="n">
        <v>-2450</v>
      </c>
      <c r="Y213" s="28" t="n">
        <v>0</v>
      </c>
      <c r="Z213" s="28" t="n">
        <v>0</v>
      </c>
      <c r="AA213" s="28" t="n">
        <v>-7850</v>
      </c>
      <c r="AB213" s="28" t="n">
        <v>-600</v>
      </c>
      <c r="AC213" s="33" t="n">
        <v>-1000</v>
      </c>
      <c r="AD213" s="33" t="n">
        <v>-550</v>
      </c>
      <c r="AE213" s="33" t="n">
        <v>-2000</v>
      </c>
      <c r="AF213" s="33" t="n">
        <v>-2000</v>
      </c>
      <c r="AG213" s="33" t="n">
        <v>-2000</v>
      </c>
      <c r="AH213" s="33" t="n">
        <v>-2000</v>
      </c>
      <c r="AJ213" s="28" t="n">
        <v>0</v>
      </c>
      <c r="AK213" s="28" t="n">
        <v>-7000</v>
      </c>
      <c r="AL213" s="28" t="n">
        <v>-5824</v>
      </c>
      <c r="AM213" s="28" t="n">
        <v>-7176</v>
      </c>
      <c r="AN213" s="28" t="n">
        <v>-2450</v>
      </c>
      <c r="AO213" s="29">
        <f>AA213+AB213+AC213+AD213</f>
        <v/>
      </c>
      <c r="AP213" s="29">
        <f>AE213+AF213+AG213+AH213</f>
        <v/>
      </c>
      <c r="AQ213" s="33" t="n">
        <v>-8000</v>
      </c>
      <c r="AR213" s="33" t="n">
        <v>-8000</v>
      </c>
      <c r="AS213" s="33" t="n">
        <v>-8000</v>
      </c>
    </row>
    <row r="214">
      <c r="C214" s="8" t="inlineStr">
        <is>
          <t>Employee Tax Withholding on Vested Equity (wound down FY25)</t>
        </is>
      </c>
      <c r="G214" s="28" t="n">
        <v>-225</v>
      </c>
      <c r="H214" s="28" t="n">
        <v>-461</v>
      </c>
      <c r="I214" s="28" t="n">
        <v>-347</v>
      </c>
      <c r="J214" s="28" t="n">
        <v>-266</v>
      </c>
      <c r="K214" s="28" t="n">
        <v>-375</v>
      </c>
      <c r="L214" s="28" t="n">
        <v>-514</v>
      </c>
      <c r="M214" s="28" t="n">
        <v>-292</v>
      </c>
      <c r="N214" s="28" t="n">
        <v>-274</v>
      </c>
      <c r="O214" s="28" t="n">
        <v>-333</v>
      </c>
      <c r="P214" s="28" t="n">
        <v>-614</v>
      </c>
      <c r="Q214" s="28" t="n">
        <v>-460</v>
      </c>
      <c r="R214" s="28" t="n">
        <v>-454</v>
      </c>
      <c r="S214" s="28" t="n">
        <v>-1114</v>
      </c>
      <c r="T214" s="28" t="n">
        <v>-1548</v>
      </c>
      <c r="U214" s="28" t="n">
        <v>-1350</v>
      </c>
      <c r="V214" s="28" t="n">
        <v>-1204</v>
      </c>
      <c r="W214" s="28" t="n">
        <v>-2036</v>
      </c>
      <c r="X214" s="28" t="n">
        <v>-1766</v>
      </c>
      <c r="Y214" s="28" t="n">
        <v>-58</v>
      </c>
      <c r="Z214" s="28" t="n">
        <v>0</v>
      </c>
      <c r="AA214" s="28" t="n">
        <v>0</v>
      </c>
      <c r="AB214" s="28" t="n">
        <v>0</v>
      </c>
      <c r="AC214" s="33" t="n">
        <v>0</v>
      </c>
      <c r="AD214" s="33" t="n">
        <v>0</v>
      </c>
      <c r="AE214" s="33" t="n">
        <v>0</v>
      </c>
      <c r="AF214" s="33" t="n">
        <v>0</v>
      </c>
      <c r="AG214" s="33" t="n">
        <v>0</v>
      </c>
      <c r="AH214" s="33" t="n">
        <v>0</v>
      </c>
      <c r="AJ214" s="28" t="n">
        <v>-1299</v>
      </c>
      <c r="AK214" s="28" t="n">
        <v>-1455</v>
      </c>
      <c r="AL214" s="28" t="n">
        <v>-1861</v>
      </c>
      <c r="AM214" s="28" t="n">
        <v>-5216</v>
      </c>
      <c r="AN214" s="28" t="n">
        <v>-3860</v>
      </c>
      <c r="AO214" s="29">
        <f>AA214+AB214+AC214+AD214</f>
        <v/>
      </c>
      <c r="AP214" s="29">
        <f>AE214+AF214+AG214+AH214</f>
        <v/>
      </c>
      <c r="AQ214" s="33" t="n">
        <v>0</v>
      </c>
      <c r="AR214" s="33" t="n">
        <v>0</v>
      </c>
      <c r="AS214" s="33" t="n">
        <v>0</v>
      </c>
    </row>
    <row r="215">
      <c r="C215" s="8" t="inlineStr">
        <is>
          <t>Proceeds from Common Stock Issuance (ESPP; semiannual)</t>
        </is>
      </c>
      <c r="G215" s="28" t="n">
        <v>35</v>
      </c>
      <c r="H215" s="28" t="n">
        <v>71</v>
      </c>
      <c r="I215" s="28" t="n">
        <v>7</v>
      </c>
      <c r="J215" s="28" t="n">
        <v>57</v>
      </c>
      <c r="K215" s="28" t="n">
        <v>1</v>
      </c>
      <c r="L215" s="28" t="n">
        <v>59</v>
      </c>
      <c r="M215" s="28" t="n">
        <v>0</v>
      </c>
      <c r="N215" s="28" t="n">
        <v>54</v>
      </c>
      <c r="O215" s="28" t="n">
        <v>0</v>
      </c>
      <c r="P215" s="28" t="n">
        <v>63</v>
      </c>
      <c r="Q215" s="28" t="n">
        <v>0</v>
      </c>
      <c r="R215" s="28" t="n">
        <v>59</v>
      </c>
      <c r="S215" s="28" t="n">
        <v>0</v>
      </c>
      <c r="T215" s="28" t="n">
        <v>64</v>
      </c>
      <c r="U215" s="28" t="n">
        <v>0</v>
      </c>
      <c r="V215" s="28" t="n">
        <v>126</v>
      </c>
      <c r="W215" s="28" t="n">
        <v>0</v>
      </c>
      <c r="X215" s="28" t="n">
        <v>118</v>
      </c>
      <c r="Y215" s="28" t="n">
        <v>0</v>
      </c>
      <c r="Z215" s="28" t="n">
        <v>103</v>
      </c>
      <c r="AA215" s="28" t="n">
        <v>0</v>
      </c>
      <c r="AB215" s="28" t="n">
        <v>113</v>
      </c>
      <c r="AC215" s="33" t="n">
        <v>0</v>
      </c>
      <c r="AD215" s="33" t="n">
        <v>0</v>
      </c>
      <c r="AE215" s="33" t="n">
        <v>0</v>
      </c>
      <c r="AF215" s="33" t="n">
        <v>0</v>
      </c>
      <c r="AG215" s="33" t="n">
        <v>0</v>
      </c>
      <c r="AH215" s="33" t="n">
        <v>0</v>
      </c>
      <c r="AJ215" s="28" t="n">
        <v>170</v>
      </c>
      <c r="AK215" s="28" t="n">
        <v>114</v>
      </c>
      <c r="AL215" s="28" t="n">
        <v>122</v>
      </c>
      <c r="AM215" s="28" t="n">
        <v>190</v>
      </c>
      <c r="AN215" s="28" t="n">
        <v>221</v>
      </c>
      <c r="AO215" s="29">
        <f>AA215+AB215+AC215+AD215</f>
        <v/>
      </c>
      <c r="AP215" s="29">
        <f>AE215+AF215+AG215+AH215</f>
        <v/>
      </c>
      <c r="AQ215" s="33" t="n">
        <v>0</v>
      </c>
      <c r="AR215" s="33" t="n">
        <v>0</v>
      </c>
      <c r="AS215" s="33" t="n">
        <v>0</v>
      </c>
    </row>
    <row r="216">
      <c r="C216" s="8" t="inlineStr">
        <is>
          <t>Other Financing Activities, Net</t>
        </is>
      </c>
      <c r="G216" s="28" t="n">
        <v>-28</v>
      </c>
      <c r="H216" s="28" t="n">
        <v>-2</v>
      </c>
      <c r="I216" s="28" t="n">
        <v>-11</v>
      </c>
      <c r="J216" s="28" t="n">
        <v>-1</v>
      </c>
      <c r="K216" s="28" t="n">
        <v>-4</v>
      </c>
      <c r="L216" s="28" t="n">
        <v>-4</v>
      </c>
      <c r="M216" s="28" t="n">
        <v>-4</v>
      </c>
      <c r="N216" s="28" t="n">
        <v>-5</v>
      </c>
      <c r="O216" s="28" t="n">
        <v>5</v>
      </c>
      <c r="P216" s="28" t="n">
        <v>-7</v>
      </c>
      <c r="Q216" s="28" t="n">
        <v>-5</v>
      </c>
      <c r="R216" s="28" t="n">
        <v>-5</v>
      </c>
      <c r="S216" s="28" t="n">
        <v>-14</v>
      </c>
      <c r="T216" s="28" t="n">
        <v>-2</v>
      </c>
      <c r="U216" s="28" t="n">
        <v>-36</v>
      </c>
      <c r="V216" s="28" t="n">
        <v>-11</v>
      </c>
      <c r="W216" s="28" t="n">
        <v>-46</v>
      </c>
      <c r="X216" s="28" t="n">
        <v>-4</v>
      </c>
      <c r="Y216" s="28" t="n">
        <v>-7</v>
      </c>
      <c r="Z216" s="28" t="n">
        <v>-27</v>
      </c>
      <c r="AA216" s="28" t="n">
        <v>-37</v>
      </c>
      <c r="AB216" s="28" t="n">
        <v>-2</v>
      </c>
      <c r="AC216" s="33" t="n">
        <v>0</v>
      </c>
      <c r="AD216" s="33" t="n">
        <v>0</v>
      </c>
      <c r="AE216" s="33" t="n">
        <v>0</v>
      </c>
      <c r="AF216" s="33" t="n">
        <v>0</v>
      </c>
      <c r="AG216" s="33" t="n">
        <v>0</v>
      </c>
      <c r="AH216" s="33" t="n">
        <v>0</v>
      </c>
      <c r="AJ216" s="28" t="n">
        <v>-42</v>
      </c>
      <c r="AK216" s="28" t="n">
        <v>-17</v>
      </c>
      <c r="AL216" s="28" t="n">
        <v>-12</v>
      </c>
      <c r="AM216" s="28" t="n">
        <v>-63</v>
      </c>
      <c r="AN216" s="28" t="n">
        <v>-84</v>
      </c>
      <c r="AO216" s="29">
        <f>AA216+AB216+AC216+AD216</f>
        <v/>
      </c>
      <c r="AP216" s="29">
        <f>AE216+AF216+AG216+AH216</f>
        <v/>
      </c>
      <c r="AQ216" s="33" t="n">
        <v>0</v>
      </c>
      <c r="AR216" s="33" t="n">
        <v>0</v>
      </c>
      <c r="AS216" s="33" t="n">
        <v>0</v>
      </c>
    </row>
    <row r="217">
      <c r="B217" s="6" t="inlineStr">
        <is>
          <t>Cash Flow from Financing Activities</t>
        </is>
      </c>
      <c r="G217" s="30">
        <f>G209+G210+G211+G212+G213+G214+G215+G216</f>
        <v/>
      </c>
      <c r="H217" s="30">
        <f>H209+H210+H211+H212+H213+H214+H215+H216</f>
        <v/>
      </c>
      <c r="I217" s="30">
        <f>I209+I210+I211+I212+I213+I214+I215+I216</f>
        <v/>
      </c>
      <c r="J217" s="30">
        <f>J209+J210+J211+J212+J213+J214+J215+J216</f>
        <v/>
      </c>
      <c r="K217" s="30">
        <f>K209+K210+K211+K212+K213+K214+K215+K216</f>
        <v/>
      </c>
      <c r="L217" s="30">
        <f>L209+L210+L211+L212+L213+L214+L215+L216</f>
        <v/>
      </c>
      <c r="M217" s="30">
        <f>M209+M210+M211+M212+M213+M214+M215+M216</f>
        <v/>
      </c>
      <c r="N217" s="30">
        <f>N209+N210+N211+N212+N213+N214+N215+N216</f>
        <v/>
      </c>
      <c r="O217" s="30">
        <f>O209+O210+O211+O212+O213+O214+O215+O216</f>
        <v/>
      </c>
      <c r="P217" s="30">
        <f>P209+P210+P211+P212+P213+P214+P215+P216</f>
        <v/>
      </c>
      <c r="Q217" s="30">
        <f>Q209+Q210+Q211+Q212+Q213+Q214+Q215+Q216</f>
        <v/>
      </c>
      <c r="R217" s="30">
        <f>R209+R210+R211+R212+R213+R214+R215+R216</f>
        <v/>
      </c>
      <c r="S217" s="30">
        <f>S209+S210+S211+S212+S213+S214+S215+S216</f>
        <v/>
      </c>
      <c r="T217" s="30">
        <f>T209+T210+T211+T212+T213+T214+T215+T216</f>
        <v/>
      </c>
      <c r="U217" s="30">
        <f>U209+U210+U211+U212+U213+U214+U215+U216</f>
        <v/>
      </c>
      <c r="V217" s="30">
        <f>V209+V210+V211+V212+V213+V214+V215+V216</f>
        <v/>
      </c>
      <c r="W217" s="30">
        <f>W209+W210+W211+W212+W213+W214+W215+W216</f>
        <v/>
      </c>
      <c r="X217" s="30">
        <f>X209+X210+X211+X212+X213+X214+X215+X216</f>
        <v/>
      </c>
      <c r="Y217" s="30">
        <f>Y209+Y210+Y211+Y212+Y213+Y214+Y215+Y216</f>
        <v/>
      </c>
      <c r="Z217" s="30">
        <f>Z209+Z210+Z211+Z212+Z213+Z214+Z215+Z216</f>
        <v/>
      </c>
      <c r="AA217" s="30">
        <f>AA209+AA210+AA211+AA212+AA213+AA214+AA215+AA216</f>
        <v/>
      </c>
      <c r="AB217" s="30">
        <f>AB209+AB210+AB211+AB212+AB213+AB214+AB215+AB216</f>
        <v/>
      </c>
      <c r="AC217" s="30">
        <f>AC209+AC210+AC211+AC212+AC213+AC214+AC215+AC216</f>
        <v/>
      </c>
      <c r="AD217" s="30">
        <f>AD209+AD210+AD211+AD212+AD213+AD214+AD215+AD216</f>
        <v/>
      </c>
      <c r="AE217" s="30">
        <f>AE209+AE210+AE211+AE212+AE213+AE214+AE215+AE216</f>
        <v/>
      </c>
      <c r="AF217" s="30">
        <f>AF209+AF210+AF211+AF212+AF213+AF214+AF215+AF216</f>
        <v/>
      </c>
      <c r="AG217" s="30">
        <f>AG209+AG210+AG211+AG212+AG213+AG214+AG215+AG216</f>
        <v/>
      </c>
      <c r="AH217" s="30">
        <f>AH209+AH210+AH211+AH212+AH213+AH214+AH215+AH216</f>
        <v/>
      </c>
      <c r="AJ217" s="30">
        <f>AJ209+AJ210+AJ211+AJ212+AJ213+AJ214+AJ215+AJ216</f>
        <v/>
      </c>
      <c r="AK217" s="30">
        <f>AK209+AK210+AK211+AK212+AK213+AK214+AK215+AK216</f>
        <v/>
      </c>
      <c r="AL217" s="30">
        <f>AL209+AL210+AL211+AL212+AL213+AL214+AL215+AL216</f>
        <v/>
      </c>
      <c r="AM217" s="30">
        <f>AM209+AM210+AM211+AM212+AM213+AM214+AM215+AM216</f>
        <v/>
      </c>
      <c r="AN217" s="30">
        <f>AN209+AN210+AN211+AN212+AN213+AN214+AN215+AN216</f>
        <v/>
      </c>
      <c r="AO217" s="31">
        <f>AA217+AB217+AC217+AD217</f>
        <v/>
      </c>
      <c r="AP217" s="31">
        <f>AE217+AF217+AG217+AH217</f>
        <v/>
      </c>
      <c r="AQ217" s="30">
        <f>AQ209+AQ210+AQ211+AQ212+AQ213+AQ214+AQ215+AQ216</f>
        <v/>
      </c>
      <c r="AR217" s="30">
        <f>AR209+AR210+AR211+AR212+AR213+AR214+AR215+AR216</f>
        <v/>
      </c>
      <c r="AS217" s="30">
        <f>AS209+AS210+AS211+AS212+AS213+AS214+AS215+AS216</f>
        <v/>
      </c>
    </row>
    <row r="218">
      <c r="D218" s="3" t="inlineStr">
        <is>
          <t>Recon: CFF</t>
        </is>
      </c>
      <c r="G218" s="32">
        <f>IF(_reported!G25="","",G217-_reported!G25)</f>
        <v/>
      </c>
      <c r="H218" s="32">
        <f>IF(_reported!H25="","",H217-_reported!H25)</f>
        <v/>
      </c>
      <c r="I218" s="32">
        <f>IF(_reported!I25="","",I217-_reported!I25)</f>
        <v/>
      </c>
      <c r="J218" s="32">
        <f>IF(_reported!J25="","",J217-_reported!J25)</f>
        <v/>
      </c>
      <c r="K218" s="32">
        <f>IF(_reported!K25="","",K217-_reported!K25)</f>
        <v/>
      </c>
      <c r="L218" s="32">
        <f>IF(_reported!L25="","",L217-_reported!L25)</f>
        <v/>
      </c>
      <c r="M218" s="32">
        <f>IF(_reported!M25="","",M217-_reported!M25)</f>
        <v/>
      </c>
      <c r="N218" s="32">
        <f>IF(_reported!N25="","",N217-_reported!N25)</f>
        <v/>
      </c>
      <c r="O218" s="32">
        <f>IF(_reported!O25="","",O217-_reported!O25)</f>
        <v/>
      </c>
      <c r="P218" s="32">
        <f>IF(_reported!P25="","",P217-_reported!P25)</f>
        <v/>
      </c>
      <c r="Q218" s="32">
        <f>IF(_reported!Q25="","",Q217-_reported!Q25)</f>
        <v/>
      </c>
      <c r="R218" s="32">
        <f>IF(_reported!R25="","",R217-_reported!R25)</f>
        <v/>
      </c>
      <c r="S218" s="32">
        <f>IF(_reported!S25="","",S217-_reported!S25)</f>
        <v/>
      </c>
      <c r="T218" s="32">
        <f>IF(_reported!T25="","",T217-_reported!T25)</f>
        <v/>
      </c>
      <c r="U218" s="32">
        <f>IF(_reported!U25="","",U217-_reported!U25)</f>
        <v/>
      </c>
      <c r="V218" s="32">
        <f>IF(_reported!V25="","",V217-_reported!V25)</f>
        <v/>
      </c>
      <c r="W218" s="32">
        <f>IF(_reported!W25="","",W217-_reported!W25)</f>
        <v/>
      </c>
      <c r="X218" s="32">
        <f>IF(_reported!X25="","",X217-_reported!X25)</f>
        <v/>
      </c>
      <c r="Y218" s="32">
        <f>IF(_reported!Y25="","",Y217-_reported!Y25)</f>
        <v/>
      </c>
      <c r="Z218" s="32">
        <f>IF(_reported!Z25="","",Z217-_reported!Z25)</f>
        <v/>
      </c>
      <c r="AA218" s="32">
        <f>IF(_reported!AA25="","",AA217-_reported!AA25)</f>
        <v/>
      </c>
      <c r="AB218" s="32">
        <f>IF(_reported!AB25="","",AB217-_reported!AB25)</f>
        <v/>
      </c>
      <c r="AJ218" s="32">
        <f>IF(_reported!AJ25="","",AJ217-_reported!AJ25)</f>
        <v/>
      </c>
      <c r="AK218" s="32">
        <f>IF(_reported!AK25="","",AK217-_reported!AK25)</f>
        <v/>
      </c>
      <c r="AL218" s="32">
        <f>IF(_reported!AL25="","",AL217-_reported!AL25)</f>
        <v/>
      </c>
      <c r="AM218" s="32">
        <f>IF(_reported!AM25="","",AM217-_reported!AM25)</f>
        <v/>
      </c>
      <c r="AN218" s="32">
        <f>IF(_reported!AN25="","",AN217-_reported!AN25)</f>
        <v/>
      </c>
    </row>
    <row r="219"/>
    <row r="220">
      <c r="B220" s="6" t="inlineStr">
        <is>
          <t>Net Change in Cash (no FX line filed)</t>
        </is>
      </c>
      <c r="G220" s="30">
        <f>G196+G206+G217</f>
        <v/>
      </c>
      <c r="H220" s="30">
        <f>H196+H206+H217</f>
        <v/>
      </c>
      <c r="I220" s="30">
        <f>I196+I206+I217</f>
        <v/>
      </c>
      <c r="J220" s="30">
        <f>J196+J206+J217</f>
        <v/>
      </c>
      <c r="K220" s="30">
        <f>K196+K206+K217</f>
        <v/>
      </c>
      <c r="L220" s="30">
        <f>L196+L206+L217</f>
        <v/>
      </c>
      <c r="M220" s="30">
        <f>M196+M206+M217</f>
        <v/>
      </c>
      <c r="N220" s="30">
        <f>N196+N206+N217</f>
        <v/>
      </c>
      <c r="O220" s="30">
        <f>O196+O206+O217</f>
        <v/>
      </c>
      <c r="P220" s="30">
        <f>P196+P206+P217</f>
        <v/>
      </c>
      <c r="Q220" s="30">
        <f>Q196+Q206+Q217</f>
        <v/>
      </c>
      <c r="R220" s="30">
        <f>R196+R206+R217</f>
        <v/>
      </c>
      <c r="S220" s="30">
        <f>S196+S206+S217</f>
        <v/>
      </c>
      <c r="T220" s="30">
        <f>T196+T206+T217</f>
        <v/>
      </c>
      <c r="U220" s="30">
        <f>U196+U206+U217</f>
        <v/>
      </c>
      <c r="V220" s="30">
        <f>V196+V206+V217</f>
        <v/>
      </c>
      <c r="W220" s="30">
        <f>W196+W206+W217</f>
        <v/>
      </c>
      <c r="X220" s="30">
        <f>X196+X206+X217</f>
        <v/>
      </c>
      <c r="Y220" s="30">
        <f>Y196+Y206+Y217</f>
        <v/>
      </c>
      <c r="Z220" s="30">
        <f>Z196+Z206+Z217</f>
        <v/>
      </c>
      <c r="AA220" s="30">
        <f>AA196+AA206+AA217</f>
        <v/>
      </c>
      <c r="AB220" s="30">
        <f>AB196+AB206+AB217</f>
        <v/>
      </c>
      <c r="AC220" s="30">
        <f>AC196+AC206+AC217</f>
        <v/>
      </c>
      <c r="AD220" s="30">
        <f>AD196+AD206+AD217</f>
        <v/>
      </c>
      <c r="AE220" s="30">
        <f>AE196+AE206+AE217</f>
        <v/>
      </c>
      <c r="AF220" s="30">
        <f>AF196+AF206+AF217</f>
        <v/>
      </c>
      <c r="AG220" s="30">
        <f>AG196+AG206+AG217</f>
        <v/>
      </c>
      <c r="AH220" s="30">
        <f>AH196+AH206+AH217</f>
        <v/>
      </c>
      <c r="AJ220" s="30">
        <f>AJ196+AJ206+AJ217</f>
        <v/>
      </c>
      <c r="AK220" s="30">
        <f>AK196+AK206+AK217</f>
        <v/>
      </c>
      <c r="AL220" s="30">
        <f>AL196+AL206+AL217</f>
        <v/>
      </c>
      <c r="AM220" s="30">
        <f>AM196+AM206+AM217</f>
        <v/>
      </c>
      <c r="AN220" s="30">
        <f>AN196+AN206+AN217</f>
        <v/>
      </c>
      <c r="AO220" s="31">
        <f>AA220+AB220+AC220+AD220</f>
        <v/>
      </c>
      <c r="AP220" s="31">
        <f>AE220+AF220+AG220+AH220</f>
        <v/>
      </c>
      <c r="AQ220" s="30">
        <f>AQ196+AQ206+AQ217</f>
        <v/>
      </c>
      <c r="AR220" s="30">
        <f>AR196+AR206+AR217</f>
        <v/>
      </c>
      <c r="AS220" s="30">
        <f>AS196+AS206+AS217</f>
        <v/>
      </c>
    </row>
    <row r="221">
      <c r="D221" s="3" t="inlineStr">
        <is>
          <t>Recon: Net Change in Cash</t>
        </is>
      </c>
      <c r="G221" s="32">
        <f>IF(_reported!G26="","",G220-_reported!G26)</f>
        <v/>
      </c>
      <c r="H221" s="32">
        <f>IF(_reported!H26="","",H220-_reported!H26)</f>
        <v/>
      </c>
      <c r="I221" s="32">
        <f>IF(_reported!I26="","",I220-_reported!I26)</f>
        <v/>
      </c>
      <c r="J221" s="32">
        <f>IF(_reported!J26="","",J220-_reported!J26)</f>
        <v/>
      </c>
      <c r="K221" s="32">
        <f>IF(_reported!K26="","",K220-_reported!K26)</f>
        <v/>
      </c>
      <c r="L221" s="32">
        <f>IF(_reported!L26="","",L220-_reported!L26)</f>
        <v/>
      </c>
      <c r="M221" s="32">
        <f>IF(_reported!M26="","",M220-_reported!M26)</f>
        <v/>
      </c>
      <c r="N221" s="32">
        <f>IF(_reported!N26="","",N220-_reported!N26)</f>
        <v/>
      </c>
      <c r="O221" s="32">
        <f>IF(_reported!O26="","",O220-_reported!O26)</f>
        <v/>
      </c>
      <c r="P221" s="32">
        <f>IF(_reported!P26="","",P220-_reported!P26)</f>
        <v/>
      </c>
      <c r="Q221" s="32">
        <f>IF(_reported!Q26="","",Q220-_reported!Q26)</f>
        <v/>
      </c>
      <c r="R221" s="32">
        <f>IF(_reported!R26="","",R220-_reported!R26)</f>
        <v/>
      </c>
      <c r="S221" s="32">
        <f>IF(_reported!S26="","",S220-_reported!S26)</f>
        <v/>
      </c>
      <c r="T221" s="32">
        <f>IF(_reported!T26="","",T220-_reported!T26)</f>
        <v/>
      </c>
      <c r="U221" s="32">
        <f>IF(_reported!U26="","",U220-_reported!U26)</f>
        <v/>
      </c>
      <c r="V221" s="32">
        <f>IF(_reported!V26="","",V220-_reported!V26)</f>
        <v/>
      </c>
      <c r="W221" s="32">
        <f>IF(_reported!W26="","",W220-_reported!W26)</f>
        <v/>
      </c>
      <c r="X221" s="32">
        <f>IF(_reported!X26="","",X220-_reported!X26)</f>
        <v/>
      </c>
      <c r="Y221" s="32">
        <f>IF(_reported!Y26="","",Y220-_reported!Y26)</f>
        <v/>
      </c>
      <c r="Z221" s="32">
        <f>IF(_reported!Z26="","",Z220-_reported!Z26)</f>
        <v/>
      </c>
      <c r="AA221" s="32">
        <f>IF(_reported!AA26="","",AA220-_reported!AA26)</f>
        <v/>
      </c>
      <c r="AB221" s="32">
        <f>IF(_reported!AB26="","",AB220-_reported!AB26)</f>
        <v/>
      </c>
      <c r="AJ221" s="32">
        <f>IF(_reported!AJ26="","",AJ220-_reported!AJ26)</f>
        <v/>
      </c>
      <c r="AK221" s="32">
        <f>IF(_reported!AK26="","",AK220-_reported!AK26)</f>
        <v/>
      </c>
      <c r="AL221" s="32">
        <f>IF(_reported!AL26="","",AL220-_reported!AL26)</f>
        <v/>
      </c>
      <c r="AM221" s="32">
        <f>IF(_reported!AM26="","",AM220-_reported!AM26)</f>
        <v/>
      </c>
      <c r="AN221" s="32">
        <f>IF(_reported!AN26="","",AN220-_reported!AN26)</f>
        <v/>
      </c>
    </row>
    <row r="222"/>
    <row r="223">
      <c r="C223" s="8" t="inlineStr">
        <is>
          <t>Beginning Cash</t>
        </is>
      </c>
      <c r="G223" s="26" t="n">
        <v>7618</v>
      </c>
      <c r="H223" s="26" t="n">
        <v>9552</v>
      </c>
      <c r="I223" s="26" t="n">
        <v>9518</v>
      </c>
      <c r="J223" s="26" t="n">
        <v>11105</v>
      </c>
      <c r="K223" s="26" t="n">
        <v>12163</v>
      </c>
      <c r="L223" s="26" t="n">
        <v>10219</v>
      </c>
      <c r="M223" s="26" t="n">
        <v>9005</v>
      </c>
      <c r="N223" s="26" t="n">
        <v>9977</v>
      </c>
      <c r="O223" s="26" t="n">
        <v>12416</v>
      </c>
      <c r="P223" s="26" t="n">
        <v>12647</v>
      </c>
      <c r="Q223" s="26" t="n">
        <v>11553</v>
      </c>
      <c r="R223" s="26" t="n">
        <v>12055</v>
      </c>
      <c r="S223" s="26" t="n">
        <v>14189</v>
      </c>
      <c r="T223" s="26" t="n">
        <v>11864</v>
      </c>
      <c r="U223" s="26" t="n">
        <v>9809</v>
      </c>
      <c r="V223" s="26" t="n">
        <v>9952</v>
      </c>
      <c r="W223" s="26" t="n">
        <v>9348</v>
      </c>
      <c r="X223" s="26" t="n">
        <v>9307</v>
      </c>
      <c r="Y223" s="26" t="n">
        <v>9472</v>
      </c>
      <c r="Z223" s="26" t="n">
        <v>10718</v>
      </c>
      <c r="AA223" s="26" t="n">
        <v>16178</v>
      </c>
      <c r="AB223" s="26" t="n">
        <v>14174</v>
      </c>
      <c r="AC223" s="27">
        <f>AB224</f>
        <v/>
      </c>
      <c r="AD223" s="27">
        <f>AC224</f>
        <v/>
      </c>
      <c r="AE223" s="27">
        <f>AD224</f>
        <v/>
      </c>
      <c r="AF223" s="27">
        <f>AE224</f>
        <v/>
      </c>
      <c r="AG223" s="27">
        <f>AF224</f>
        <v/>
      </c>
      <c r="AH223" s="27">
        <f>AG224</f>
        <v/>
      </c>
      <c r="AJ223" s="26" t="n">
        <v>7618</v>
      </c>
      <c r="AK223" s="26" t="n">
        <v>12163</v>
      </c>
      <c r="AL223" s="26" t="n">
        <v>12416</v>
      </c>
      <c r="AM223" s="26" t="n">
        <v>14189</v>
      </c>
      <c r="AN223" s="26" t="n">
        <v>9348</v>
      </c>
      <c r="AO223" s="27">
        <f>AA223</f>
        <v/>
      </c>
      <c r="AP223" s="27">
        <f>AE223</f>
        <v/>
      </c>
      <c r="AQ223" s="27">
        <f>AP224</f>
        <v/>
      </c>
      <c r="AR223" s="27">
        <f>AQ224</f>
        <v/>
      </c>
      <c r="AS223" s="27">
        <f>AR224</f>
        <v/>
      </c>
    </row>
    <row r="224">
      <c r="B224" s="6" t="inlineStr">
        <is>
          <t>Ending Cash</t>
        </is>
      </c>
      <c r="G224" s="30">
        <f>G223+G220</f>
        <v/>
      </c>
      <c r="H224" s="30">
        <f>H223+H220</f>
        <v/>
      </c>
      <c r="I224" s="30">
        <f>I223+I220</f>
        <v/>
      </c>
      <c r="J224" s="30">
        <f>J223+J220</f>
        <v/>
      </c>
      <c r="K224" s="30">
        <f>K223+K220</f>
        <v/>
      </c>
      <c r="L224" s="30">
        <f>L223+L220</f>
        <v/>
      </c>
      <c r="M224" s="30">
        <f>M223+M220</f>
        <v/>
      </c>
      <c r="N224" s="30">
        <f>N223+N220</f>
        <v/>
      </c>
      <c r="O224" s="30">
        <f>O223+O220</f>
        <v/>
      </c>
      <c r="P224" s="30">
        <f>P223+P220</f>
        <v/>
      </c>
      <c r="Q224" s="30">
        <f>Q223+Q220</f>
        <v/>
      </c>
      <c r="R224" s="30">
        <f>R223+R220</f>
        <v/>
      </c>
      <c r="S224" s="30">
        <f>S223+S220</f>
        <v/>
      </c>
      <c r="T224" s="30">
        <f>T223+T220</f>
        <v/>
      </c>
      <c r="U224" s="30">
        <f>U223+U220</f>
        <v/>
      </c>
      <c r="V224" s="30">
        <f>V223+V220</f>
        <v/>
      </c>
      <c r="W224" s="30">
        <f>W223+W220</f>
        <v/>
      </c>
      <c r="X224" s="30">
        <f>X223+X220</f>
        <v/>
      </c>
      <c r="Y224" s="30">
        <f>Y223+Y220</f>
        <v/>
      </c>
      <c r="Z224" s="30">
        <f>Z223+Z220</f>
        <v/>
      </c>
      <c r="AA224" s="30">
        <f>AA223+AA220</f>
        <v/>
      </c>
      <c r="AB224" s="30">
        <f>AB223+AB220</f>
        <v/>
      </c>
      <c r="AC224" s="30">
        <f>AC223+AC220</f>
        <v/>
      </c>
      <c r="AD224" s="30">
        <f>AD223+AD220</f>
        <v/>
      </c>
      <c r="AE224" s="30">
        <f>AE223+AE220</f>
        <v/>
      </c>
      <c r="AF224" s="30">
        <f>AF223+AF220</f>
        <v/>
      </c>
      <c r="AG224" s="30">
        <f>AG223+AG220</f>
        <v/>
      </c>
      <c r="AH224" s="30">
        <f>AH223+AH220</f>
        <v/>
      </c>
      <c r="AJ224" s="30">
        <f>AJ223+AJ220</f>
        <v/>
      </c>
      <c r="AK224" s="30">
        <f>AK223+AK220</f>
        <v/>
      </c>
      <c r="AL224" s="30">
        <f>AL223+AL220</f>
        <v/>
      </c>
      <c r="AM224" s="30">
        <f>AM223+AM220</f>
        <v/>
      </c>
      <c r="AN224" s="30">
        <f>AN223+AN220</f>
        <v/>
      </c>
      <c r="AO224" s="31">
        <f>AD224</f>
        <v/>
      </c>
      <c r="AP224" s="31">
        <f>AH224</f>
        <v/>
      </c>
      <c r="AQ224" s="30">
        <f>AQ223+AQ220</f>
        <v/>
      </c>
      <c r="AR224" s="30">
        <f>AR223+AR220</f>
        <v/>
      </c>
      <c r="AS224" s="30">
        <f>AS223+AS220</f>
        <v/>
      </c>
    </row>
    <row r="225">
      <c r="D225" s="3" t="inlineStr">
        <is>
          <t>Recon: Ending Cash</t>
        </is>
      </c>
      <c r="G225" s="32">
        <f>IF(_reported!G27="","",G224-_reported!G27)</f>
        <v/>
      </c>
      <c r="H225" s="32">
        <f>IF(_reported!H27="","",H224-_reported!H27)</f>
        <v/>
      </c>
      <c r="I225" s="32">
        <f>IF(_reported!I27="","",I224-_reported!I27)</f>
        <v/>
      </c>
      <c r="J225" s="32">
        <f>IF(_reported!J27="","",J224-_reported!J27)</f>
        <v/>
      </c>
      <c r="K225" s="32">
        <f>IF(_reported!K27="","",K224-_reported!K27)</f>
        <v/>
      </c>
      <c r="L225" s="32">
        <f>IF(_reported!L27="","",L224-_reported!L27)</f>
        <v/>
      </c>
      <c r="M225" s="32">
        <f>IF(_reported!M27="","",M224-_reported!M27)</f>
        <v/>
      </c>
      <c r="N225" s="32">
        <f>IF(_reported!N27="","",N224-_reported!N27)</f>
        <v/>
      </c>
      <c r="O225" s="32">
        <f>IF(_reported!O27="","",O224-_reported!O27)</f>
        <v/>
      </c>
      <c r="P225" s="32">
        <f>IF(_reported!P27="","",P224-_reported!P27)</f>
        <v/>
      </c>
      <c r="Q225" s="32">
        <f>IF(_reported!Q27="","",Q224-_reported!Q27)</f>
        <v/>
      </c>
      <c r="R225" s="32">
        <f>IF(_reported!R27="","",R224-_reported!R27)</f>
        <v/>
      </c>
      <c r="S225" s="32">
        <f>IF(_reported!S27="","",S224-_reported!S27)</f>
        <v/>
      </c>
      <c r="T225" s="32">
        <f>IF(_reported!T27="","",T224-_reported!T27)</f>
        <v/>
      </c>
      <c r="U225" s="32">
        <f>IF(_reported!U27="","",U224-_reported!U27)</f>
        <v/>
      </c>
      <c r="V225" s="32">
        <f>IF(_reported!V27="","",V224-_reported!V27)</f>
        <v/>
      </c>
      <c r="W225" s="32">
        <f>IF(_reported!W27="","",W224-_reported!W27)</f>
        <v/>
      </c>
      <c r="X225" s="32">
        <f>IF(_reported!X27="","",X224-_reported!X27)</f>
        <v/>
      </c>
      <c r="Y225" s="32">
        <f>IF(_reported!Y27="","",Y224-_reported!Y27)</f>
        <v/>
      </c>
      <c r="Z225" s="32">
        <f>IF(_reported!Z27="","",Z224-_reported!Z27)</f>
        <v/>
      </c>
      <c r="AA225" s="32">
        <f>IF(_reported!AA27="","",AA224-_reported!AA27)</f>
        <v/>
      </c>
      <c r="AB225" s="32">
        <f>IF(_reported!AB27="","",AB224-_reported!AB27)</f>
        <v/>
      </c>
      <c r="AJ225" s="32">
        <f>IF(_reported!AJ27="","",AJ224-_reported!AJ27)</f>
        <v/>
      </c>
      <c r="AK225" s="32">
        <f>IF(_reported!AK27="","",AK224-_reported!AK27)</f>
        <v/>
      </c>
      <c r="AL225" s="32">
        <f>IF(_reported!AL27="","",AL224-_reported!AL27)</f>
        <v/>
      </c>
      <c r="AM225" s="32">
        <f>IF(_reported!AM27="","",AM224-_reported!AM27)</f>
        <v/>
      </c>
      <c r="AN225" s="32">
        <f>IF(_reported!AN27="","",AN224-_reported!AN27)</f>
        <v/>
      </c>
    </row>
    <row r="226">
      <c r="D226" s="3" t="inlineStr">
        <is>
          <t>Recon: Cash Tie-out (CF Ending Cash − BS Cash; no restricted cash)</t>
        </is>
      </c>
      <c r="G226" s="32">
        <f>G224-G106</f>
        <v/>
      </c>
      <c r="H226" s="32">
        <f>H224-H106</f>
        <v/>
      </c>
      <c r="I226" s="32">
        <f>I224-I106</f>
        <v/>
      </c>
      <c r="J226" s="32">
        <f>J224-J106</f>
        <v/>
      </c>
      <c r="K226" s="32">
        <f>K224-K106</f>
        <v/>
      </c>
      <c r="L226" s="32">
        <f>L224-L106</f>
        <v/>
      </c>
      <c r="M226" s="32">
        <f>M224-M106</f>
        <v/>
      </c>
      <c r="N226" s="32">
        <f>N224-N106</f>
        <v/>
      </c>
      <c r="O226" s="32">
        <f>O224-O106</f>
        <v/>
      </c>
      <c r="P226" s="32">
        <f>P224-P106</f>
        <v/>
      </c>
      <c r="Q226" s="32">
        <f>Q224-Q106</f>
        <v/>
      </c>
      <c r="R226" s="32">
        <f>R224-R106</f>
        <v/>
      </c>
      <c r="S226" s="32">
        <f>S224-S106</f>
        <v/>
      </c>
      <c r="T226" s="32">
        <f>T224-T106</f>
        <v/>
      </c>
      <c r="U226" s="32">
        <f>U224-U106</f>
        <v/>
      </c>
      <c r="V226" s="32">
        <f>V224-V106</f>
        <v/>
      </c>
      <c r="W226" s="32">
        <f>W224-W106</f>
        <v/>
      </c>
      <c r="X226" s="32">
        <f>X224-X106</f>
        <v/>
      </c>
      <c r="Y226" s="32">
        <f>Y224-Y106</f>
        <v/>
      </c>
      <c r="Z226" s="32">
        <f>Z224-Z106</f>
        <v/>
      </c>
      <c r="AA226" s="32">
        <f>AA224-AA106</f>
        <v/>
      </c>
      <c r="AB226" s="32">
        <f>AB224-AB106</f>
        <v/>
      </c>
      <c r="AC226" s="46">
        <f>AC224-AC106</f>
        <v/>
      </c>
      <c r="AD226" s="46">
        <f>AD224-AD106</f>
        <v/>
      </c>
      <c r="AE226" s="46">
        <f>AE224-AE106</f>
        <v/>
      </c>
      <c r="AF226" s="46">
        <f>AF224-AF106</f>
        <v/>
      </c>
      <c r="AG226" s="46">
        <f>AG224-AG106</f>
        <v/>
      </c>
      <c r="AH226" s="46">
        <f>AH224-AH106</f>
        <v/>
      </c>
      <c r="AJ226" s="32">
        <f>AJ224-AJ106</f>
        <v/>
      </c>
      <c r="AK226" s="32">
        <f>AK224-AK106</f>
        <v/>
      </c>
      <c r="AL226" s="32">
        <f>AL224-AL106</f>
        <v/>
      </c>
      <c r="AM226" s="32">
        <f>AM224-AM106</f>
        <v/>
      </c>
      <c r="AN226" s="32">
        <f>AN224-AN106</f>
        <v/>
      </c>
      <c r="AO226" s="46">
        <f>AO224-AO106</f>
        <v/>
      </c>
      <c r="AP226" s="46">
        <f>AP224-AP106</f>
        <v/>
      </c>
      <c r="AQ226" s="46">
        <f>AQ224-AQ106</f>
        <v/>
      </c>
      <c r="AR226" s="46">
        <f>AR224-AR106</f>
        <v/>
      </c>
      <c r="AS226" s="46">
        <f>AS224-AS106</f>
        <v/>
      </c>
    </row>
    <row r="227"/>
    <row r="228"/>
    <row r="229">
      <c r="B229" s="21" t="inlineStr">
        <is>
          <t>Cash Flow Ratios &amp; Assumptions</t>
        </is>
      </c>
      <c r="C229" s="21" t="n"/>
      <c r="D229" s="21" t="n"/>
      <c r="E229" s="21" t="n"/>
      <c r="F229" s="21" t="n"/>
      <c r="G229" s="21" t="n"/>
      <c r="H229" s="21" t="n"/>
      <c r="I229" s="21" t="n"/>
      <c r="J229" s="21" t="n"/>
      <c r="K229" s="21" t="n"/>
      <c r="L229" s="21" t="n"/>
      <c r="M229" s="21" t="n"/>
      <c r="N229" s="21" t="n"/>
      <c r="O229" s="21" t="n"/>
      <c r="P229" s="21" t="n"/>
      <c r="Q229" s="21" t="n"/>
      <c r="R229" s="21" t="n"/>
      <c r="S229" s="21" t="n"/>
      <c r="T229" s="21" t="n"/>
      <c r="U229" s="21" t="n"/>
      <c r="V229" s="21" t="n"/>
      <c r="W229" s="21" t="n"/>
      <c r="X229" s="21" t="n"/>
      <c r="Y229" s="21" t="n"/>
      <c r="Z229" s="21" t="n"/>
      <c r="AA229" s="21" t="n"/>
      <c r="AB229" s="21" t="n"/>
      <c r="AC229" s="21" t="n"/>
      <c r="AD229" s="21" t="n"/>
      <c r="AE229" s="21" t="n"/>
      <c r="AF229" s="21" t="n"/>
      <c r="AG229" s="21" t="n"/>
      <c r="AH229" s="21" t="n"/>
      <c r="AJ229" s="21" t="n"/>
      <c r="AK229" s="21" t="n"/>
      <c r="AL229" s="21" t="n"/>
      <c r="AM229" s="21" t="n"/>
      <c r="AN229" s="21" t="n"/>
      <c r="AO229" s="21" t="n"/>
      <c r="AP229" s="21" t="n"/>
      <c r="AQ229" s="21" t="n"/>
      <c r="AR229" s="21" t="n"/>
      <c r="AS229" s="21" t="n"/>
    </row>
    <row r="230"/>
    <row r="231">
      <c r="D231" s="6" t="inlineStr">
        <is>
          <t>Free Cash Flow (CFO + Capex)</t>
        </is>
      </c>
      <c r="G231" s="47">
        <f>G196+G201</f>
        <v/>
      </c>
      <c r="H231" s="47">
        <f>H196+H201</f>
        <v/>
      </c>
      <c r="I231" s="47">
        <f>I196+I201</f>
        <v/>
      </c>
      <c r="J231" s="47">
        <f>J196+J201</f>
        <v/>
      </c>
      <c r="K231" s="47">
        <f>K196+K201</f>
        <v/>
      </c>
      <c r="L231" s="47">
        <f>L196+L201</f>
        <v/>
      </c>
      <c r="M231" s="47">
        <f>M196+M201</f>
        <v/>
      </c>
      <c r="N231" s="47">
        <f>N196+N201</f>
        <v/>
      </c>
      <c r="O231" s="47">
        <f>O196+O201</f>
        <v/>
      </c>
      <c r="P231" s="47">
        <f>P196+P201</f>
        <v/>
      </c>
      <c r="Q231" s="47">
        <f>Q196+Q201</f>
        <v/>
      </c>
      <c r="R231" s="47">
        <f>R196+R201</f>
        <v/>
      </c>
      <c r="S231" s="47">
        <f>S196+S201</f>
        <v/>
      </c>
      <c r="T231" s="47">
        <f>T196+T201</f>
        <v/>
      </c>
      <c r="U231" s="47">
        <f>U196+U201</f>
        <v/>
      </c>
      <c r="V231" s="47">
        <f>V196+V201</f>
        <v/>
      </c>
      <c r="W231" s="47">
        <f>W196+W201</f>
        <v/>
      </c>
      <c r="X231" s="47">
        <f>X196+X201</f>
        <v/>
      </c>
      <c r="Y231" s="47">
        <f>Y196+Y201</f>
        <v/>
      </c>
      <c r="Z231" s="47">
        <f>Z196+Z201</f>
        <v/>
      </c>
      <c r="AA231" s="47">
        <f>AA196+AA201</f>
        <v/>
      </c>
      <c r="AB231" s="47">
        <f>AB196+AB201</f>
        <v/>
      </c>
      <c r="AC231" s="31">
        <f>AC196+AC201</f>
        <v/>
      </c>
      <c r="AD231" s="31">
        <f>AD196+AD201</f>
        <v/>
      </c>
      <c r="AE231" s="31">
        <f>AE196+AE201</f>
        <v/>
      </c>
      <c r="AF231" s="31">
        <f>AF196+AF201</f>
        <v/>
      </c>
      <c r="AG231" s="31">
        <f>AG196+AG201</f>
        <v/>
      </c>
      <c r="AH231" s="31">
        <f>AH196+AH201</f>
        <v/>
      </c>
      <c r="AJ231" s="47">
        <f>AJ196+AJ201</f>
        <v/>
      </c>
      <c r="AK231" s="47">
        <f>AK196+AK201</f>
        <v/>
      </c>
      <c r="AL231" s="47">
        <f>AL196+AL201</f>
        <v/>
      </c>
      <c r="AM231" s="47">
        <f>AM196+AM201</f>
        <v/>
      </c>
      <c r="AN231" s="47">
        <f>AN196+AN201</f>
        <v/>
      </c>
      <c r="AO231" s="31">
        <f>AO196+AO201</f>
        <v/>
      </c>
      <c r="AP231" s="31">
        <f>AP196+AP201</f>
        <v/>
      </c>
      <c r="AQ231" s="31">
        <f>AQ196+AQ201</f>
        <v/>
      </c>
      <c r="AR231" s="31">
        <f>AR196+AR201</f>
        <v/>
      </c>
      <c r="AS231" s="31">
        <f>AS196+AS201</f>
        <v/>
      </c>
    </row>
    <row r="232">
      <c r="D232" s="8" t="inlineStr">
        <is>
          <t>OCF Margin (CFO / Revenue)</t>
        </is>
      </c>
      <c r="G232" s="37">
        <f>IFERROR(G196/G12,"")</f>
        <v/>
      </c>
      <c r="H232" s="37">
        <f>IFERROR(H196/H12,"")</f>
        <v/>
      </c>
      <c r="I232" s="37">
        <f>IFERROR(I196/I12,"")</f>
        <v/>
      </c>
      <c r="J232" s="37">
        <f>IFERROR(J196/J12,"")</f>
        <v/>
      </c>
      <c r="K232" s="37">
        <f>IFERROR(K196/K12,"")</f>
        <v/>
      </c>
      <c r="L232" s="37">
        <f>IFERROR(L196/L12,"")</f>
        <v/>
      </c>
      <c r="M232" s="37">
        <f>IFERROR(M196/M12,"")</f>
        <v/>
      </c>
      <c r="N232" s="37">
        <f>IFERROR(N196/N12,"")</f>
        <v/>
      </c>
      <c r="O232" s="37">
        <f>IFERROR(O196/O12,"")</f>
        <v/>
      </c>
      <c r="P232" s="37">
        <f>IFERROR(P196/P12,"")</f>
        <v/>
      </c>
      <c r="Q232" s="37">
        <f>IFERROR(Q196/Q12,"")</f>
        <v/>
      </c>
      <c r="R232" s="37">
        <f>IFERROR(R196/R12,"")</f>
        <v/>
      </c>
      <c r="S232" s="37">
        <f>IFERROR(S196/S12,"")</f>
        <v/>
      </c>
      <c r="T232" s="37">
        <f>IFERROR(T196/T12,"")</f>
        <v/>
      </c>
      <c r="U232" s="37">
        <f>IFERROR(U196/U12,"")</f>
        <v/>
      </c>
      <c r="V232" s="37">
        <f>IFERROR(V196/V12,"")</f>
        <v/>
      </c>
      <c r="W232" s="37">
        <f>IFERROR(W196/W12,"")</f>
        <v/>
      </c>
      <c r="X232" s="37">
        <f>IFERROR(X196/X12,"")</f>
        <v/>
      </c>
      <c r="Y232" s="37">
        <f>IFERROR(Y196/Y12,"")</f>
        <v/>
      </c>
      <c r="Z232" s="37">
        <f>IFERROR(Z196/Z12,"")</f>
        <v/>
      </c>
      <c r="AA232" s="37">
        <f>IFERROR(AA196/AA12,"")</f>
        <v/>
      </c>
      <c r="AB232" s="37">
        <f>IFERROR(AB196/AB12,"")</f>
        <v/>
      </c>
      <c r="AC232" s="38">
        <f>IFERROR(AC196/AC12,"")</f>
        <v/>
      </c>
      <c r="AD232" s="38">
        <f>IFERROR(AD196/AD12,"")</f>
        <v/>
      </c>
      <c r="AE232" s="38">
        <f>IFERROR(AE196/AE12,"")</f>
        <v/>
      </c>
      <c r="AF232" s="38">
        <f>IFERROR(AF196/AF12,"")</f>
        <v/>
      </c>
      <c r="AG232" s="38">
        <f>IFERROR(AG196/AG12,"")</f>
        <v/>
      </c>
      <c r="AH232" s="38">
        <f>IFERROR(AH196/AH12,"")</f>
        <v/>
      </c>
      <c r="AJ232" s="37">
        <f>IFERROR(AJ196/AJ12,"")</f>
        <v/>
      </c>
      <c r="AK232" s="37">
        <f>IFERROR(AK196/AK12,"")</f>
        <v/>
      </c>
      <c r="AL232" s="37">
        <f>IFERROR(AL196/AL12,"")</f>
        <v/>
      </c>
      <c r="AM232" s="37">
        <f>IFERROR(AM196/AM12,"")</f>
        <v/>
      </c>
      <c r="AN232" s="37">
        <f>IFERROR(AN196/AN12,"")</f>
        <v/>
      </c>
      <c r="AO232" s="38">
        <f>IFERROR(AO196/AO12,"")</f>
        <v/>
      </c>
      <c r="AP232" s="38">
        <f>IFERROR(AP196/AP12,"")</f>
        <v/>
      </c>
      <c r="AQ232" s="38">
        <f>IFERROR(AQ196/AQ12,"")</f>
        <v/>
      </c>
      <c r="AR232" s="38">
        <f>IFERROR(AR196/AR12,"")</f>
        <v/>
      </c>
      <c r="AS232" s="38">
        <f>IFERROR(AS196/AS12,"")</f>
        <v/>
      </c>
    </row>
    <row r="233">
      <c r="D233" s="8" t="inlineStr">
        <is>
          <t>FCF Margin (FCF / Revenue)</t>
        </is>
      </c>
      <c r="G233" s="37">
        <f>IFERROR((G196+G201)/G12,"")</f>
        <v/>
      </c>
      <c r="H233" s="37">
        <f>IFERROR((H196+H201)/H12,"")</f>
        <v/>
      </c>
      <c r="I233" s="37">
        <f>IFERROR((I196+I201)/I12,"")</f>
        <v/>
      </c>
      <c r="J233" s="37">
        <f>IFERROR((J196+J201)/J12,"")</f>
        <v/>
      </c>
      <c r="K233" s="37">
        <f>IFERROR((K196+K201)/K12,"")</f>
        <v/>
      </c>
      <c r="L233" s="37">
        <f>IFERROR((L196+L201)/L12,"")</f>
        <v/>
      </c>
      <c r="M233" s="37">
        <f>IFERROR((M196+M201)/M12,"")</f>
        <v/>
      </c>
      <c r="N233" s="37">
        <f>IFERROR((N196+N201)/N12,"")</f>
        <v/>
      </c>
      <c r="O233" s="37">
        <f>IFERROR((O196+O201)/O12,"")</f>
        <v/>
      </c>
      <c r="P233" s="37">
        <f>IFERROR((P196+P201)/P12,"")</f>
        <v/>
      </c>
      <c r="Q233" s="37">
        <f>IFERROR((Q196+Q201)/Q12,"")</f>
        <v/>
      </c>
      <c r="R233" s="37">
        <f>IFERROR((R196+R201)/R12,"")</f>
        <v/>
      </c>
      <c r="S233" s="37">
        <f>IFERROR((S196+S201)/S12,"")</f>
        <v/>
      </c>
      <c r="T233" s="37">
        <f>IFERROR((T196+T201)/T12,"")</f>
        <v/>
      </c>
      <c r="U233" s="37">
        <f>IFERROR((U196+U201)/U12,"")</f>
        <v/>
      </c>
      <c r="V233" s="37">
        <f>IFERROR((V196+V201)/V12,"")</f>
        <v/>
      </c>
      <c r="W233" s="37">
        <f>IFERROR((W196+W201)/W12,"")</f>
        <v/>
      </c>
      <c r="X233" s="37">
        <f>IFERROR((X196+X201)/X12,"")</f>
        <v/>
      </c>
      <c r="Y233" s="37">
        <f>IFERROR((Y196+Y201)/Y12,"")</f>
        <v/>
      </c>
      <c r="Z233" s="37">
        <f>IFERROR((Z196+Z201)/Z12,"")</f>
        <v/>
      </c>
      <c r="AA233" s="37">
        <f>IFERROR((AA196+AA201)/AA12,"")</f>
        <v/>
      </c>
      <c r="AB233" s="37">
        <f>IFERROR((AB196+AB201)/AB12,"")</f>
        <v/>
      </c>
      <c r="AC233" s="38">
        <f>IFERROR((AC196+AC201)/AC12,"")</f>
        <v/>
      </c>
      <c r="AD233" s="38">
        <f>IFERROR((AD196+AD201)/AD12,"")</f>
        <v/>
      </c>
      <c r="AE233" s="38">
        <f>IFERROR((AE196+AE201)/AE12,"")</f>
        <v/>
      </c>
      <c r="AF233" s="38">
        <f>IFERROR((AF196+AF201)/AF12,"")</f>
        <v/>
      </c>
      <c r="AG233" s="38">
        <f>IFERROR((AG196+AG201)/AG12,"")</f>
        <v/>
      </c>
      <c r="AH233" s="38">
        <f>IFERROR((AH196+AH201)/AH12,"")</f>
        <v/>
      </c>
      <c r="AJ233" s="37">
        <f>IFERROR((AJ196+AJ201)/AJ12,"")</f>
        <v/>
      </c>
      <c r="AK233" s="37">
        <f>IFERROR((AK196+AK201)/AK12,"")</f>
        <v/>
      </c>
      <c r="AL233" s="37">
        <f>IFERROR((AL196+AL201)/AL12,"")</f>
        <v/>
      </c>
      <c r="AM233" s="37">
        <f>IFERROR((AM196+AM201)/AM12,"")</f>
        <v/>
      </c>
      <c r="AN233" s="37">
        <f>IFERROR((AN196+AN201)/AN12,"")</f>
        <v/>
      </c>
      <c r="AO233" s="38">
        <f>IFERROR((AO196+AO201)/AO12,"")</f>
        <v/>
      </c>
      <c r="AP233" s="38">
        <f>IFERROR((AP196+AP201)/AP12,"")</f>
        <v/>
      </c>
      <c r="AQ233" s="38">
        <f>IFERROR((AQ196+AQ201)/AQ12,"")</f>
        <v/>
      </c>
      <c r="AR233" s="38">
        <f>IFERROR((AR196+AR201)/AR12,"")</f>
        <v/>
      </c>
      <c r="AS233" s="38">
        <f>IFERROR((AS196+AS201)/AS12,"")</f>
        <v/>
      </c>
    </row>
    <row r="234">
      <c r="D234" s="8" t="inlineStr">
        <is>
          <t>Capex % of Revenue (structurally sub-2% — fabless + software)</t>
        </is>
      </c>
      <c r="G234" s="37">
        <f>IFERROR(-G201/G12,"")</f>
        <v/>
      </c>
      <c r="H234" s="37">
        <f>IFERROR(-H201/H12,"")</f>
        <v/>
      </c>
      <c r="I234" s="37">
        <f>IFERROR(-I201/I12,"")</f>
        <v/>
      </c>
      <c r="J234" s="37">
        <f>IFERROR(-J201/J12,"")</f>
        <v/>
      </c>
      <c r="K234" s="37">
        <f>IFERROR(-K201/K12,"")</f>
        <v/>
      </c>
      <c r="L234" s="37">
        <f>IFERROR(-L201/L12,"")</f>
        <v/>
      </c>
      <c r="M234" s="37">
        <f>IFERROR(-M201/M12,"")</f>
        <v/>
      </c>
      <c r="N234" s="37">
        <f>IFERROR(-N201/N12,"")</f>
        <v/>
      </c>
      <c r="O234" s="37">
        <f>IFERROR(-O201/O12,"")</f>
        <v/>
      </c>
      <c r="P234" s="37">
        <f>IFERROR(-P201/P12,"")</f>
        <v/>
      </c>
      <c r="Q234" s="37">
        <f>IFERROR(-Q201/Q12,"")</f>
        <v/>
      </c>
      <c r="R234" s="37">
        <f>IFERROR(-R201/R12,"")</f>
        <v/>
      </c>
      <c r="S234" s="37">
        <f>IFERROR(-S201/S12,"")</f>
        <v/>
      </c>
      <c r="T234" s="37">
        <f>IFERROR(-T201/T12,"")</f>
        <v/>
      </c>
      <c r="U234" s="37">
        <f>IFERROR(-U201/U12,"")</f>
        <v/>
      </c>
      <c r="V234" s="37">
        <f>IFERROR(-V201/V12,"")</f>
        <v/>
      </c>
      <c r="W234" s="37">
        <f>IFERROR(-W201/W12,"")</f>
        <v/>
      </c>
      <c r="X234" s="37">
        <f>IFERROR(-X201/X12,"")</f>
        <v/>
      </c>
      <c r="Y234" s="37">
        <f>IFERROR(-Y201/Y12,"")</f>
        <v/>
      </c>
      <c r="Z234" s="37">
        <f>IFERROR(-Z201/Z12,"")</f>
        <v/>
      </c>
      <c r="AA234" s="37">
        <f>IFERROR(-AA201/AA12,"")</f>
        <v/>
      </c>
      <c r="AB234" s="37">
        <f>IFERROR(-AB201/AB12,"")</f>
        <v/>
      </c>
      <c r="AC234" s="38">
        <f>IFERROR(-AC201/AC12,"")</f>
        <v/>
      </c>
      <c r="AD234" s="38">
        <f>IFERROR(-AD201/AD12,"")</f>
        <v/>
      </c>
      <c r="AE234" s="38">
        <f>IFERROR(-AE201/AE12,"")</f>
        <v/>
      </c>
      <c r="AF234" s="38">
        <f>IFERROR(-AF201/AF12,"")</f>
        <v/>
      </c>
      <c r="AG234" s="38">
        <f>IFERROR(-AG201/AG12,"")</f>
        <v/>
      </c>
      <c r="AH234" s="38">
        <f>IFERROR(-AH201/AH12,"")</f>
        <v/>
      </c>
      <c r="AJ234" s="37">
        <f>IFERROR(-AJ201/AJ12,"")</f>
        <v/>
      </c>
      <c r="AK234" s="37">
        <f>IFERROR(-AK201/AK12,"")</f>
        <v/>
      </c>
      <c r="AL234" s="37">
        <f>IFERROR(-AL201/AL12,"")</f>
        <v/>
      </c>
      <c r="AM234" s="37">
        <f>IFERROR(-AM201/AM12,"")</f>
        <v/>
      </c>
      <c r="AN234" s="37">
        <f>IFERROR(-AN201/AN12,"")</f>
        <v/>
      </c>
      <c r="AO234" s="38">
        <f>IFERROR(-AO201/AO12,"")</f>
        <v/>
      </c>
      <c r="AP234" s="38">
        <f>IFERROR(-AP201/AP12,"")</f>
        <v/>
      </c>
      <c r="AQ234" s="38">
        <f>IFERROR(-AQ201/AQ12,"")</f>
        <v/>
      </c>
      <c r="AR234" s="38">
        <f>IFERROR(-AR201/AR12,"")</f>
        <v/>
      </c>
      <c r="AS234" s="38">
        <f>IFERROR(-AS201/AS12,"")</f>
        <v/>
      </c>
    </row>
    <row r="235">
      <c r="D235" s="8" t="inlineStr">
        <is>
          <t>SBC % of Revenue</t>
        </is>
      </c>
      <c r="G235" s="37">
        <f>IFERROR(G183/G12,"")</f>
        <v/>
      </c>
      <c r="H235" s="37">
        <f>IFERROR(H183/H12,"")</f>
        <v/>
      </c>
      <c r="I235" s="37">
        <f>IFERROR(I183/I12,"")</f>
        <v/>
      </c>
      <c r="J235" s="37">
        <f>IFERROR(J183/J12,"")</f>
        <v/>
      </c>
      <c r="K235" s="37">
        <f>IFERROR(K183/K12,"")</f>
        <v/>
      </c>
      <c r="L235" s="37">
        <f>IFERROR(L183/L12,"")</f>
        <v/>
      </c>
      <c r="M235" s="37">
        <f>IFERROR(M183/M12,"")</f>
        <v/>
      </c>
      <c r="N235" s="37">
        <f>IFERROR(N183/N12,"")</f>
        <v/>
      </c>
      <c r="O235" s="37">
        <f>IFERROR(O183/O12,"")</f>
        <v/>
      </c>
      <c r="P235" s="37">
        <f>IFERROR(P183/P12,"")</f>
        <v/>
      </c>
      <c r="Q235" s="37">
        <f>IFERROR(Q183/Q12,"")</f>
        <v/>
      </c>
      <c r="R235" s="37">
        <f>IFERROR(R183/R12,"")</f>
        <v/>
      </c>
      <c r="S235" s="37">
        <f>IFERROR(S183/S12,"")</f>
        <v/>
      </c>
      <c r="T235" s="37">
        <f>IFERROR(T183/T12,"")</f>
        <v/>
      </c>
      <c r="U235" s="37">
        <f>IFERROR(U183/U12,"")</f>
        <v/>
      </c>
      <c r="V235" s="37">
        <f>IFERROR(V183/V12,"")</f>
        <v/>
      </c>
      <c r="W235" s="37">
        <f>IFERROR(W183/W12,"")</f>
        <v/>
      </c>
      <c r="X235" s="37">
        <f>IFERROR(X183/X12,"")</f>
        <v/>
      </c>
      <c r="Y235" s="37">
        <f>IFERROR(Y183/Y12,"")</f>
        <v/>
      </c>
      <c r="Z235" s="37">
        <f>IFERROR(Z183/Z12,"")</f>
        <v/>
      </c>
      <c r="AA235" s="37">
        <f>IFERROR(AA183/AA12,"")</f>
        <v/>
      </c>
      <c r="AB235" s="37">
        <f>IFERROR(AB183/AB12,"")</f>
        <v/>
      </c>
      <c r="AC235" s="38">
        <f>IFERROR(AC183/AC12,"")</f>
        <v/>
      </c>
      <c r="AD235" s="38">
        <f>IFERROR(AD183/AD12,"")</f>
        <v/>
      </c>
      <c r="AE235" s="38">
        <f>IFERROR(AE183/AE12,"")</f>
        <v/>
      </c>
      <c r="AF235" s="38">
        <f>IFERROR(AF183/AF12,"")</f>
        <v/>
      </c>
      <c r="AG235" s="38">
        <f>IFERROR(AG183/AG12,"")</f>
        <v/>
      </c>
      <c r="AH235" s="38">
        <f>IFERROR(AH183/AH12,"")</f>
        <v/>
      </c>
      <c r="AJ235" s="37">
        <f>IFERROR(AJ183/AJ12,"")</f>
        <v/>
      </c>
      <c r="AK235" s="37">
        <f>IFERROR(AK183/AK12,"")</f>
        <v/>
      </c>
      <c r="AL235" s="37">
        <f>IFERROR(AL183/AL12,"")</f>
        <v/>
      </c>
      <c r="AM235" s="37">
        <f>IFERROR(AM183/AM12,"")</f>
        <v/>
      </c>
      <c r="AN235" s="37">
        <f>IFERROR(AN183/AN12,"")</f>
        <v/>
      </c>
      <c r="AO235" s="38">
        <f>IFERROR(AO183/AO12,"")</f>
        <v/>
      </c>
      <c r="AP235" s="38">
        <f>IFERROR(AP183/AP12,"")</f>
        <v/>
      </c>
      <c r="AQ235" s="38">
        <f>IFERROR(AQ183/AQ12,"")</f>
        <v/>
      </c>
      <c r="AR235" s="38">
        <f>IFERROR(AR183/AR12,"")</f>
        <v/>
      </c>
      <c r="AS235" s="38">
        <f>IFERROR(AS183/AS12,"")</f>
        <v/>
      </c>
    </row>
    <row r="236">
      <c r="D236" s="8" t="inlineStr">
        <is>
          <t>Dividends % of FCF</t>
        </is>
      </c>
      <c r="G236" s="37">
        <f>IFERROR(-G212/(G196+G201),"")</f>
        <v/>
      </c>
      <c r="H236" s="37">
        <f>IFERROR(-H212/(H196+H201),"")</f>
        <v/>
      </c>
      <c r="I236" s="37">
        <f>IFERROR(-I212/(I196+I201),"")</f>
        <v/>
      </c>
      <c r="J236" s="37">
        <f>IFERROR(-J212/(J196+J201),"")</f>
        <v/>
      </c>
      <c r="K236" s="37">
        <f>IFERROR(-K212/(K196+K201),"")</f>
        <v/>
      </c>
      <c r="L236" s="37">
        <f>IFERROR(-L212/(L196+L201),"")</f>
        <v/>
      </c>
      <c r="M236" s="37">
        <f>IFERROR(-M212/(M196+M201),"")</f>
        <v/>
      </c>
      <c r="N236" s="37">
        <f>IFERROR(-N212/(N196+N201),"")</f>
        <v/>
      </c>
      <c r="O236" s="37">
        <f>IFERROR(-O212/(O196+O201),"")</f>
        <v/>
      </c>
      <c r="P236" s="37">
        <f>IFERROR(-P212/(P196+P201),"")</f>
        <v/>
      </c>
      <c r="Q236" s="37">
        <f>IFERROR(-Q212/(Q196+Q201),"")</f>
        <v/>
      </c>
      <c r="R236" s="37">
        <f>IFERROR(-R212/(R196+R201),"")</f>
        <v/>
      </c>
      <c r="S236" s="37">
        <f>IFERROR(-S212/(S196+S201),"")</f>
        <v/>
      </c>
      <c r="T236" s="37">
        <f>IFERROR(-T212/(T196+T201),"")</f>
        <v/>
      </c>
      <c r="U236" s="37">
        <f>IFERROR(-U212/(U196+U201),"")</f>
        <v/>
      </c>
      <c r="V236" s="37">
        <f>IFERROR(-V212/(V196+V201),"")</f>
        <v/>
      </c>
      <c r="W236" s="37">
        <f>IFERROR(-W212/(W196+W201),"")</f>
        <v/>
      </c>
      <c r="X236" s="37">
        <f>IFERROR(-X212/(X196+X201),"")</f>
        <v/>
      </c>
      <c r="Y236" s="37">
        <f>IFERROR(-Y212/(Y196+Y201),"")</f>
        <v/>
      </c>
      <c r="Z236" s="37">
        <f>IFERROR(-Z212/(Z196+Z201),"")</f>
        <v/>
      </c>
      <c r="AA236" s="37">
        <f>IFERROR(-AA212/(AA196+AA201),"")</f>
        <v/>
      </c>
      <c r="AB236" s="37">
        <f>IFERROR(-AB212/(AB196+AB201),"")</f>
        <v/>
      </c>
      <c r="AC236" s="38">
        <f>IFERROR(-AC212/(AC196+AC201),"")</f>
        <v/>
      </c>
      <c r="AD236" s="38">
        <f>IFERROR(-AD212/(AD196+AD201),"")</f>
        <v/>
      </c>
      <c r="AE236" s="38">
        <f>IFERROR(-AE212/(AE196+AE201),"")</f>
        <v/>
      </c>
      <c r="AF236" s="38">
        <f>IFERROR(-AF212/(AF196+AF201),"")</f>
        <v/>
      </c>
      <c r="AG236" s="38">
        <f>IFERROR(-AG212/(AG196+AG201),"")</f>
        <v/>
      </c>
      <c r="AH236" s="38">
        <f>IFERROR(-AH212/(AH196+AH201),"")</f>
        <v/>
      </c>
      <c r="AJ236" s="37">
        <f>IFERROR(-AJ212/(AJ196+AJ201),"")</f>
        <v/>
      </c>
      <c r="AK236" s="37">
        <f>IFERROR(-AK212/(AK196+AK201),"")</f>
        <v/>
      </c>
      <c r="AL236" s="37">
        <f>IFERROR(-AL212/(AL196+AL201),"")</f>
        <v/>
      </c>
      <c r="AM236" s="37">
        <f>IFERROR(-AM212/(AM196+AM201),"")</f>
        <v/>
      </c>
      <c r="AN236" s="37">
        <f>IFERROR(-AN212/(AN196+AN201),"")</f>
        <v/>
      </c>
      <c r="AO236" s="38">
        <f>IFERROR(-AO212/(AO196+AO201),"")</f>
        <v/>
      </c>
      <c r="AP236" s="38">
        <f>IFERROR(-AP212/(AP196+AP201),"")</f>
        <v/>
      </c>
      <c r="AQ236" s="38">
        <f>IFERROR(-AQ212/(AQ196+AQ201),"")</f>
        <v/>
      </c>
      <c r="AR236" s="38">
        <f>IFERROR(-AR212/(AR196+AR201),"")</f>
        <v/>
      </c>
      <c r="AS236" s="38">
        <f>IFERROR(-AS212/(AS196+AS201),"")</f>
        <v/>
      </c>
    </row>
    <row r="237">
      <c r="D237" s="8" t="inlineStr">
        <is>
          <t>Dividends + Buybacks % of FCF</t>
        </is>
      </c>
      <c r="G237" s="37">
        <f>IFERROR(-(G212+G213)/(G196+G201),"")</f>
        <v/>
      </c>
      <c r="H237" s="37">
        <f>IFERROR(-(H212+H213)/(H196+H201),"")</f>
        <v/>
      </c>
      <c r="I237" s="37">
        <f>IFERROR(-(I212+I213)/(I196+I201),"")</f>
        <v/>
      </c>
      <c r="J237" s="37">
        <f>IFERROR(-(J212+J213)/(J196+J201),"")</f>
        <v/>
      </c>
      <c r="K237" s="37">
        <f>IFERROR(-(K212+K213)/(K196+K201),"")</f>
        <v/>
      </c>
      <c r="L237" s="37">
        <f>IFERROR(-(L212+L213)/(L196+L201),"")</f>
        <v/>
      </c>
      <c r="M237" s="37">
        <f>IFERROR(-(M212+M213)/(M196+M201),"")</f>
        <v/>
      </c>
      <c r="N237" s="37">
        <f>IFERROR(-(N212+N213)/(N196+N201),"")</f>
        <v/>
      </c>
      <c r="O237" s="37">
        <f>IFERROR(-(O212+O213)/(O196+O201),"")</f>
        <v/>
      </c>
      <c r="P237" s="37">
        <f>IFERROR(-(P212+P213)/(P196+P201),"")</f>
        <v/>
      </c>
      <c r="Q237" s="37">
        <f>IFERROR(-(Q212+Q213)/(Q196+Q201),"")</f>
        <v/>
      </c>
      <c r="R237" s="37">
        <f>IFERROR(-(R212+R213)/(R196+R201),"")</f>
        <v/>
      </c>
      <c r="S237" s="37">
        <f>IFERROR(-(S212+S213)/(S196+S201),"")</f>
        <v/>
      </c>
      <c r="T237" s="37">
        <f>IFERROR(-(T212+T213)/(T196+T201),"")</f>
        <v/>
      </c>
      <c r="U237" s="37">
        <f>IFERROR(-(U212+U213)/(U196+U201),"")</f>
        <v/>
      </c>
      <c r="V237" s="37">
        <f>IFERROR(-(V212+V213)/(V196+V201),"")</f>
        <v/>
      </c>
      <c r="W237" s="37">
        <f>IFERROR(-(W212+W213)/(W196+W201),"")</f>
        <v/>
      </c>
      <c r="X237" s="37">
        <f>IFERROR(-(X212+X213)/(X196+X201),"")</f>
        <v/>
      </c>
      <c r="Y237" s="37">
        <f>IFERROR(-(Y212+Y213)/(Y196+Y201),"")</f>
        <v/>
      </c>
      <c r="Z237" s="37">
        <f>IFERROR(-(Z212+Z213)/(Z196+Z201),"")</f>
        <v/>
      </c>
      <c r="AA237" s="37">
        <f>IFERROR(-(AA212+AA213)/(AA196+AA201),"")</f>
        <v/>
      </c>
      <c r="AB237" s="37">
        <f>IFERROR(-(AB212+AB213)/(AB196+AB201),"")</f>
        <v/>
      </c>
      <c r="AC237" s="38">
        <f>IFERROR(-(AC212+AC213)/(AC196+AC201),"")</f>
        <v/>
      </c>
      <c r="AD237" s="38">
        <f>IFERROR(-(AD212+AD213)/(AD196+AD201),"")</f>
        <v/>
      </c>
      <c r="AE237" s="38">
        <f>IFERROR(-(AE212+AE213)/(AE196+AE201),"")</f>
        <v/>
      </c>
      <c r="AF237" s="38">
        <f>IFERROR(-(AF212+AF213)/(AF196+AF201),"")</f>
        <v/>
      </c>
      <c r="AG237" s="38">
        <f>IFERROR(-(AG212+AG213)/(AG196+AG201),"")</f>
        <v/>
      </c>
      <c r="AH237" s="38">
        <f>IFERROR(-(AH212+AH213)/(AH196+AH201),"")</f>
        <v/>
      </c>
      <c r="AJ237" s="37">
        <f>IFERROR(-(AJ212+AJ213)/(AJ196+AJ201),"")</f>
        <v/>
      </c>
      <c r="AK237" s="37">
        <f>IFERROR(-(AK212+AK213)/(AK196+AK201),"")</f>
        <v/>
      </c>
      <c r="AL237" s="37">
        <f>IFERROR(-(AL212+AL213)/(AL196+AL201),"")</f>
        <v/>
      </c>
      <c r="AM237" s="37">
        <f>IFERROR(-(AM212+AM213)/(AM196+AM201),"")</f>
        <v/>
      </c>
      <c r="AN237" s="37">
        <f>IFERROR(-(AN212+AN213)/(AN196+AN201),"")</f>
        <v/>
      </c>
      <c r="AO237" s="38">
        <f>IFERROR(-(AO212+AO213)/(AO196+AO201),"")</f>
        <v/>
      </c>
      <c r="AP237" s="38">
        <f>IFERROR(-(AP212+AP213)/(AP196+AP201),"")</f>
        <v/>
      </c>
      <c r="AQ237" s="38">
        <f>IFERROR(-(AQ212+AQ213)/(AQ196+AQ201),"")</f>
        <v/>
      </c>
      <c r="AR237" s="38">
        <f>IFERROR(-(AR212+AR213)/(AR196+AR201),"")</f>
        <v/>
      </c>
      <c r="AS237" s="38">
        <f>IFERROR(-(AS212+AS213)/(AS196+AS201),"")</f>
        <v/>
      </c>
    </row>
    <row r="238"/>
    <row r="239"/>
    <row r="240"/>
    <row r="241"/>
    <row r="242">
      <c r="B242" s="50" t="n"/>
      <c r="C242" s="50" t="n"/>
      <c r="D242" s="50" t="n"/>
      <c r="E242" s="50" t="n"/>
      <c r="F242" s="50" t="n"/>
      <c r="G242" s="50" t="n"/>
      <c r="H242" s="50" t="n"/>
      <c r="I242" s="50" t="n"/>
      <c r="J242" s="50" t="n"/>
      <c r="K242" s="50" t="n"/>
      <c r="L242" s="50" t="n"/>
      <c r="M242" s="50" t="n"/>
      <c r="N242" s="50" t="n"/>
      <c r="O242" s="50" t="n"/>
      <c r="P242" s="50" t="n"/>
      <c r="Q242" s="50" t="n"/>
      <c r="R242" s="50" t="n"/>
      <c r="S242" s="50" t="n"/>
      <c r="T242" s="50" t="n"/>
      <c r="U242" s="50" t="n"/>
      <c r="V242" s="50" t="n"/>
      <c r="W242" s="50" t="n"/>
      <c r="X242" s="50" t="n"/>
      <c r="Y242" s="50" t="n"/>
      <c r="Z242" s="50" t="n"/>
      <c r="AA242" s="50" t="n"/>
      <c r="AB242" s="50" t="n"/>
      <c r="AC242" s="50" t="n"/>
      <c r="AD242" s="50" t="n"/>
      <c r="AE242" s="50" t="n"/>
      <c r="AF242" s="50" t="n"/>
      <c r="AG242" s="50" t="n"/>
      <c r="AH242" s="50" t="n"/>
      <c r="AJ242" s="50" t="n"/>
      <c r="AK242" s="50" t="n"/>
      <c r="AL242" s="50" t="n"/>
      <c r="AM242" s="50" t="n"/>
      <c r="AN242" s="50" t="n"/>
      <c r="AO242" s="50" t="n"/>
      <c r="AP242" s="50" t="n"/>
      <c r="AQ242" s="50" t="n"/>
      <c r="AR242" s="50" t="n"/>
      <c r="AS242" s="50" t="n"/>
    </row>
    <row r="243"/>
    <row r="244">
      <c r="C244" s="6" t="n"/>
      <c r="G244" s="35" t="n"/>
      <c r="H244" s="35" t="n"/>
      <c r="I244" s="35" t="n"/>
      <c r="J244" s="35" t="n"/>
      <c r="K244" s="35" t="n"/>
      <c r="L244" s="35" t="n"/>
      <c r="M244" s="35" t="n"/>
      <c r="N244" s="35" t="n"/>
      <c r="O244" s="35" t="n"/>
      <c r="P244" s="35" t="n"/>
      <c r="Q244" s="35" t="n"/>
      <c r="R244" s="35" t="n"/>
      <c r="S244" s="35" t="n"/>
      <c r="T244" s="35" t="n"/>
      <c r="U244" s="35" t="n"/>
      <c r="V244" s="35" t="n"/>
      <c r="W244" s="35" t="n"/>
      <c r="X244" s="35" t="n"/>
      <c r="Y244" s="35" t="n"/>
      <c r="Z244" s="35" t="n"/>
      <c r="AA244" s="35" t="n"/>
      <c r="AB244" s="35" t="n"/>
      <c r="AC244" s="27" t="n"/>
      <c r="AD244" s="27" t="n"/>
      <c r="AE244" s="27" t="n"/>
      <c r="AF244" s="27" t="n"/>
      <c r="AG244" s="27" t="n"/>
      <c r="AH244" s="27" t="n"/>
      <c r="AJ244" s="35" t="n"/>
      <c r="AK244" s="35" t="n"/>
      <c r="AL244" s="35" t="n"/>
      <c r="AM244" s="35" t="n"/>
      <c r="AN244" s="35" t="n"/>
      <c r="AO244" s="27" t="n"/>
      <c r="AP244" s="27" t="n"/>
      <c r="AQ244" s="27" t="n"/>
      <c r="AR244" s="27" t="n"/>
      <c r="AS244" s="27" t="n"/>
    </row>
    <row r="245">
      <c r="D245" s="3" t="n"/>
      <c r="K245" s="38" t="n"/>
      <c r="L245" s="38" t="n"/>
      <c r="M245" s="38" t="n"/>
      <c r="N245" s="38" t="n"/>
      <c r="O245" s="38" t="n"/>
      <c r="P245" s="38" t="n"/>
      <c r="Q245" s="38" t="n"/>
      <c r="R245" s="38" t="n"/>
      <c r="S245" s="38" t="n"/>
      <c r="T245" s="38" t="n"/>
      <c r="U245" s="38" t="n"/>
      <c r="V245" s="38" t="n"/>
      <c r="W245" s="38" t="n"/>
      <c r="X245" s="38" t="n"/>
      <c r="Y245" s="38" t="n"/>
      <c r="Z245" s="38" t="n"/>
      <c r="AA245" s="38" t="n"/>
      <c r="AB245" s="38" t="n"/>
      <c r="AC245" s="39" t="n"/>
      <c r="AD245" s="39" t="n"/>
      <c r="AE245" s="39" t="n"/>
      <c r="AF245" s="39" t="n"/>
      <c r="AG245" s="39" t="n"/>
      <c r="AH245" s="39" t="n"/>
      <c r="AK245" s="38" t="n"/>
      <c r="AL245" s="38" t="n"/>
      <c r="AM245" s="38" t="n"/>
      <c r="AN245" s="38" t="n"/>
      <c r="AO245" s="38" t="n"/>
      <c r="AP245" s="38" t="n"/>
      <c r="AQ245" s="39" t="n"/>
      <c r="AR245" s="39" t="n"/>
      <c r="AS245" s="39" t="n"/>
    </row>
    <row r="246">
      <c r="C246" s="6" t="n"/>
      <c r="G246" s="35" t="n"/>
      <c r="H246" s="35" t="n"/>
      <c r="I246" s="35" t="n"/>
      <c r="J246" s="35" t="n"/>
      <c r="K246" s="35" t="n"/>
      <c r="L246" s="35" t="n"/>
      <c r="M246" s="35" t="n"/>
      <c r="N246" s="35" t="n"/>
      <c r="O246" s="35" t="n"/>
      <c r="P246" s="35" t="n"/>
      <c r="Q246" s="35" t="n"/>
      <c r="R246" s="35" t="n"/>
      <c r="S246" s="35" t="n"/>
      <c r="T246" s="35" t="n"/>
      <c r="U246" s="35" t="n"/>
      <c r="V246" s="35" t="n"/>
      <c r="W246" s="35" t="n"/>
      <c r="X246" s="35" t="n"/>
      <c r="Y246" s="35" t="n"/>
      <c r="Z246" s="35" t="n"/>
      <c r="AA246" s="35" t="n"/>
      <c r="AB246" s="35" t="n"/>
      <c r="AC246" s="27" t="n"/>
      <c r="AD246" s="27" t="n"/>
      <c r="AE246" s="27" t="n"/>
      <c r="AF246" s="27" t="n"/>
      <c r="AG246" s="27" t="n"/>
      <c r="AH246" s="27" t="n"/>
      <c r="AJ246" s="35" t="n"/>
      <c r="AK246" s="35" t="n"/>
      <c r="AL246" s="35" t="n"/>
      <c r="AM246" s="35" t="n"/>
      <c r="AN246" s="35" t="n"/>
      <c r="AO246" s="27" t="n"/>
      <c r="AP246" s="27" t="n"/>
      <c r="AQ246" s="27" t="n"/>
      <c r="AR246" s="27" t="n"/>
      <c r="AS246" s="27" t="n"/>
    </row>
    <row r="247">
      <c r="D247" s="3" t="n"/>
      <c r="K247" s="38" t="n"/>
      <c r="L247" s="38" t="n"/>
      <c r="M247" s="38" t="n"/>
      <c r="N247" s="38" t="n"/>
      <c r="O247" s="38" t="n"/>
      <c r="P247" s="38" t="n"/>
      <c r="Q247" s="38" t="n"/>
      <c r="R247" s="38" t="n"/>
      <c r="S247" s="38" t="n"/>
      <c r="T247" s="38" t="n"/>
      <c r="U247" s="38" t="n"/>
      <c r="V247" s="38" t="n"/>
      <c r="W247" s="38" t="n"/>
      <c r="X247" s="38" t="n"/>
      <c r="Y247" s="38" t="n"/>
      <c r="Z247" s="38" t="n"/>
      <c r="AA247" s="38" t="n"/>
      <c r="AB247" s="38" t="n"/>
      <c r="AC247" s="39" t="n"/>
      <c r="AD247" s="39" t="n"/>
      <c r="AE247" s="39" t="n"/>
      <c r="AF247" s="39" t="n"/>
      <c r="AG247" s="39" t="n"/>
      <c r="AH247" s="39" t="n"/>
      <c r="AK247" s="38" t="n"/>
      <c r="AL247" s="38" t="n"/>
      <c r="AM247" s="38" t="n"/>
      <c r="AN247" s="38" t="n"/>
      <c r="AO247" s="38" t="n"/>
      <c r="AP247" s="38" t="n"/>
      <c r="AQ247" s="39" t="n"/>
      <c r="AR247" s="39" t="n"/>
      <c r="AS247" s="39" t="n"/>
    </row>
    <row r="248">
      <c r="C248" s="6" t="n"/>
      <c r="G248" s="31" t="n"/>
      <c r="H248" s="31" t="n"/>
      <c r="I248" s="31" t="n"/>
      <c r="J248" s="31" t="n"/>
      <c r="K248" s="31" t="n"/>
      <c r="L248" s="31" t="n"/>
      <c r="M248" s="31" t="n"/>
      <c r="N248" s="31" t="n"/>
      <c r="O248" s="31" t="n"/>
      <c r="P248" s="31" t="n"/>
      <c r="Q248" s="31" t="n"/>
      <c r="R248" s="31" t="n"/>
      <c r="S248" s="31" t="n"/>
      <c r="T248" s="31" t="n"/>
      <c r="U248" s="31" t="n"/>
      <c r="V248" s="31" t="n"/>
      <c r="W248" s="31" t="n"/>
      <c r="X248" s="31" t="n"/>
      <c r="Y248" s="31" t="n"/>
      <c r="Z248" s="31" t="n"/>
      <c r="AA248" s="31" t="n"/>
      <c r="AB248" s="31" t="n"/>
      <c r="AC248" s="31" t="n"/>
      <c r="AD248" s="31" t="n"/>
      <c r="AE248" s="31" t="n"/>
      <c r="AF248" s="31" t="n"/>
      <c r="AG248" s="31" t="n"/>
      <c r="AH248" s="31" t="n"/>
      <c r="AJ248" s="31" t="n"/>
      <c r="AK248" s="31" t="n"/>
      <c r="AL248" s="31" t="n"/>
      <c r="AM248" s="31" t="n"/>
      <c r="AN248" s="31" t="n"/>
      <c r="AO248" s="31" t="n"/>
      <c r="AP248" s="31" t="n"/>
      <c r="AQ248" s="31" t="n"/>
      <c r="AR248" s="31" t="n"/>
      <c r="AS248" s="31" t="n"/>
    </row>
    <row r="249">
      <c r="D249" s="3" t="n"/>
      <c r="G249" s="48" t="n"/>
      <c r="H249" s="48" t="n"/>
      <c r="I249" s="48" t="n"/>
      <c r="J249" s="48" t="n"/>
      <c r="K249" s="48" t="n"/>
      <c r="L249" s="48" t="n"/>
      <c r="M249" s="48" t="n"/>
      <c r="N249" s="48" t="n"/>
      <c r="O249" s="48" t="n"/>
      <c r="P249" s="48" t="n"/>
      <c r="Q249" s="48" t="n"/>
      <c r="R249" s="48" t="n"/>
      <c r="S249" s="48" t="n"/>
      <c r="T249" s="48" t="n"/>
      <c r="U249" s="48" t="n"/>
      <c r="V249" s="48" t="n"/>
      <c r="W249" s="48" t="n"/>
      <c r="X249" s="48" t="n"/>
      <c r="Y249" s="48" t="n"/>
      <c r="Z249" s="48" t="n"/>
      <c r="AA249" s="48" t="n"/>
      <c r="AB249" s="48" t="n"/>
      <c r="AC249" s="48" t="n"/>
      <c r="AD249" s="48" t="n"/>
      <c r="AE249" s="48" t="n"/>
      <c r="AF249" s="48" t="n"/>
      <c r="AG249" s="48" t="n"/>
      <c r="AH249" s="48" t="n"/>
      <c r="AJ249" s="48" t="n"/>
      <c r="AK249" s="48" t="n"/>
      <c r="AL249" s="48" t="n"/>
      <c r="AM249" s="48" t="n"/>
      <c r="AN249" s="48" t="n"/>
      <c r="AO249" s="48" t="n"/>
      <c r="AP249" s="48" t="n"/>
      <c r="AQ249" s="48" t="n"/>
      <c r="AR249" s="48" t="n"/>
      <c r="AS249" s="48" t="n"/>
    </row>
    <row r="250">
      <c r="C250" s="8" t="n"/>
      <c r="G250" s="38" t="n"/>
      <c r="H250" s="38" t="n"/>
      <c r="I250" s="38" t="n"/>
      <c r="J250" s="38" t="n"/>
      <c r="K250" s="38" t="n"/>
      <c r="L250" s="38" t="n"/>
      <c r="M250" s="38" t="n"/>
      <c r="N250" s="38" t="n"/>
      <c r="O250" s="38" t="n"/>
      <c r="P250" s="38" t="n"/>
      <c r="Q250" s="38" t="n"/>
      <c r="R250" s="38" t="n"/>
      <c r="S250" s="38" t="n"/>
      <c r="T250" s="38" t="n"/>
      <c r="U250" s="38" t="n"/>
      <c r="V250" s="38" t="n"/>
      <c r="W250" s="38" t="n"/>
      <c r="X250" s="38" t="n"/>
      <c r="Y250" s="38" t="n"/>
      <c r="Z250" s="38" t="n"/>
      <c r="AA250" s="38" t="n"/>
      <c r="AB250" s="38" t="n"/>
      <c r="AC250" s="39" t="n"/>
      <c r="AD250" s="39" t="n"/>
      <c r="AE250" s="39" t="n"/>
      <c r="AF250" s="39" t="n"/>
      <c r="AG250" s="39" t="n"/>
      <c r="AH250" s="39" t="n"/>
      <c r="AJ250" s="38" t="n"/>
      <c r="AK250" s="38" t="n"/>
      <c r="AL250" s="38" t="n"/>
      <c r="AM250" s="38" t="n"/>
      <c r="AN250" s="38" t="n"/>
      <c r="AO250" s="38" t="n"/>
      <c r="AP250" s="38" t="n"/>
      <c r="AQ250" s="39" t="n"/>
      <c r="AR250" s="39" t="n"/>
      <c r="AS250" s="39" t="n"/>
    </row>
    <row r="251">
      <c r="C251" s="8" t="n"/>
      <c r="G251" s="38" t="n"/>
      <c r="H251" s="38" t="n"/>
      <c r="I251" s="38" t="n"/>
      <c r="J251" s="38" t="n"/>
      <c r="K251" s="38" t="n"/>
      <c r="L251" s="38" t="n"/>
      <c r="M251" s="38" t="n"/>
      <c r="N251" s="38" t="n"/>
      <c r="O251" s="38" t="n"/>
      <c r="P251" s="38" t="n"/>
      <c r="Q251" s="38" t="n"/>
      <c r="R251" s="38" t="n"/>
      <c r="S251" s="38" t="n"/>
      <c r="T251" s="38" t="n"/>
      <c r="U251" s="38" t="n"/>
      <c r="V251" s="38" t="n"/>
      <c r="W251" s="38" t="n"/>
      <c r="X251" s="38" t="n"/>
      <c r="Y251" s="38" t="n"/>
      <c r="Z251" s="38" t="n"/>
      <c r="AA251" s="38" t="n"/>
      <c r="AB251" s="38" t="n"/>
      <c r="AC251" s="39" t="n"/>
      <c r="AD251" s="39" t="n"/>
      <c r="AE251" s="39" t="n"/>
      <c r="AF251" s="39" t="n"/>
      <c r="AG251" s="39" t="n"/>
      <c r="AH251" s="39" t="n"/>
      <c r="AJ251" s="38" t="n"/>
      <c r="AK251" s="38" t="n"/>
      <c r="AL251" s="38" t="n"/>
      <c r="AM251" s="38" t="n"/>
      <c r="AN251" s="38" t="n"/>
      <c r="AO251" s="38" t="n"/>
      <c r="AP251" s="38" t="n"/>
      <c r="AQ251" s="39" t="n"/>
      <c r="AR251" s="39" t="n"/>
      <c r="AS251" s="39" t="n"/>
    </row>
    <row r="252">
      <c r="C252" s="8" t="n"/>
      <c r="G252" s="27" t="n"/>
      <c r="H252" s="27" t="n"/>
      <c r="I252" s="27" t="n"/>
      <c r="J252" s="27" t="n"/>
      <c r="K252" s="27" t="n"/>
      <c r="L252" s="27" t="n"/>
      <c r="M252" s="27" t="n"/>
      <c r="N252" s="27" t="n"/>
      <c r="O252" s="27" t="n"/>
      <c r="P252" s="27" t="n"/>
      <c r="Q252" s="27" t="n"/>
      <c r="R252" s="27" t="n"/>
      <c r="S252" s="27" t="n"/>
      <c r="T252" s="27" t="n"/>
      <c r="U252" s="27" t="n"/>
      <c r="V252" s="27" t="n"/>
      <c r="W252" s="27" t="n"/>
      <c r="X252" s="27" t="n"/>
      <c r="Y252" s="27" t="n"/>
      <c r="Z252" s="27" t="n"/>
      <c r="AA252" s="27" t="n"/>
      <c r="AB252" s="27" t="n"/>
      <c r="AC252" s="27" t="n"/>
      <c r="AD252" s="27" t="n"/>
      <c r="AE252" s="27" t="n"/>
      <c r="AF252" s="27" t="n"/>
      <c r="AG252" s="27" t="n"/>
      <c r="AH252" s="27" t="n"/>
      <c r="AJ252" s="27" t="n"/>
      <c r="AK252" s="27" t="n"/>
      <c r="AL252" s="27" t="n"/>
      <c r="AM252" s="27" t="n"/>
      <c r="AN252" s="27" t="n"/>
      <c r="AO252" s="27" t="n"/>
      <c r="AP252" s="27" t="n"/>
      <c r="AQ252" s="27" t="n"/>
      <c r="AR252" s="27" t="n"/>
      <c r="AS252" s="27" t="n"/>
    </row>
    <row r="253">
      <c r="D253" s="3" t="n"/>
      <c r="H253" s="38" t="n"/>
      <c r="I253" s="38" t="n"/>
      <c r="J253" s="38" t="n"/>
      <c r="K253" s="38" t="n"/>
      <c r="L253" s="38" t="n"/>
      <c r="M253" s="38" t="n"/>
      <c r="N253" s="38" t="n"/>
      <c r="O253" s="38" t="n"/>
      <c r="P253" s="38" t="n"/>
      <c r="Q253" s="38" t="n"/>
      <c r="R253" s="38" t="n"/>
      <c r="S253" s="38" t="n"/>
      <c r="T253" s="38" t="n"/>
      <c r="U253" s="38" t="n"/>
      <c r="V253" s="38" t="n"/>
      <c r="W253" s="38" t="n"/>
      <c r="X253" s="38" t="n"/>
      <c r="Y253" s="38" t="n"/>
      <c r="Z253" s="38" t="n"/>
      <c r="AA253" s="38" t="n"/>
      <c r="AB253" s="38" t="n"/>
      <c r="AC253" s="39" t="n"/>
      <c r="AD253" s="39" t="n"/>
      <c r="AE253" s="39" t="n"/>
      <c r="AF253" s="39" t="n"/>
      <c r="AG253" s="39" t="n"/>
      <c r="AH253" s="39" t="n"/>
      <c r="AK253" s="38" t="n"/>
      <c r="AL253" s="38" t="n"/>
      <c r="AM253" s="38" t="n"/>
      <c r="AN253" s="38" t="n"/>
      <c r="AO253" s="38" t="n"/>
      <c r="AP253" s="38" t="n"/>
      <c r="AQ253" s="39" t="n"/>
      <c r="AR253" s="39" t="n"/>
      <c r="AS253" s="39" t="n"/>
    </row>
    <row r="254">
      <c r="C254" s="8" t="n"/>
      <c r="G254" s="27" t="n"/>
      <c r="H254" s="27" t="n"/>
      <c r="I254" s="27" t="n"/>
      <c r="J254" s="27" t="n"/>
      <c r="K254" s="27" t="n"/>
      <c r="L254" s="27" t="n"/>
      <c r="M254" s="27" t="n"/>
      <c r="N254" s="27" t="n"/>
      <c r="O254" s="27" t="n"/>
      <c r="P254" s="27" t="n"/>
      <c r="Q254" s="27" t="n"/>
      <c r="R254" s="27" t="n"/>
      <c r="S254" s="27" t="n"/>
      <c r="T254" s="27" t="n"/>
      <c r="U254" s="27" t="n"/>
      <c r="V254" s="27" t="n"/>
      <c r="W254" s="27" t="n"/>
      <c r="X254" s="27" t="n"/>
      <c r="Y254" s="27" t="n"/>
      <c r="Z254" s="27" t="n"/>
      <c r="AA254" s="27" t="n"/>
      <c r="AB254" s="27" t="n"/>
      <c r="AC254" s="27" t="n"/>
      <c r="AD254" s="27" t="n"/>
      <c r="AE254" s="27" t="n"/>
      <c r="AF254" s="27" t="n"/>
      <c r="AG254" s="27" t="n"/>
      <c r="AH254" s="27" t="n"/>
      <c r="AJ254" s="27" t="n"/>
      <c r="AK254" s="27" t="n"/>
      <c r="AL254" s="27" t="n"/>
      <c r="AM254" s="27" t="n"/>
      <c r="AN254" s="27" t="n"/>
      <c r="AO254" s="27" t="n"/>
      <c r="AP254" s="27" t="n"/>
      <c r="AQ254" s="27" t="n"/>
      <c r="AR254" s="27" t="n"/>
      <c r="AS254" s="27" t="n"/>
    </row>
    <row r="255">
      <c r="D255" s="3" t="n"/>
      <c r="H255" s="38" t="n"/>
      <c r="I255" s="38" t="n"/>
      <c r="J255" s="38" t="n"/>
      <c r="K255" s="38" t="n"/>
      <c r="L255" s="38" t="n"/>
      <c r="M255" s="38" t="n"/>
      <c r="N255" s="38" t="n"/>
      <c r="O255" s="38" t="n"/>
      <c r="P255" s="38" t="n"/>
      <c r="Q255" s="38" t="n"/>
      <c r="R255" s="38" t="n"/>
      <c r="S255" s="38" t="n"/>
      <c r="T255" s="38" t="n"/>
      <c r="U255" s="38" t="n"/>
      <c r="V255" s="38" t="n"/>
      <c r="W255" s="38" t="n"/>
      <c r="X255" s="38" t="n"/>
      <c r="Y255" s="38" t="n"/>
      <c r="Z255" s="38" t="n"/>
      <c r="AA255" s="38" t="n"/>
      <c r="AB255" s="38" t="n"/>
      <c r="AC255" s="39" t="n"/>
      <c r="AD255" s="39" t="n"/>
      <c r="AE255" s="39" t="n"/>
      <c r="AF255" s="39" t="n"/>
      <c r="AG255" s="39" t="n"/>
      <c r="AH255" s="39" t="n"/>
      <c r="AK255" s="38" t="n"/>
      <c r="AL255" s="38" t="n"/>
      <c r="AM255" s="38" t="n"/>
      <c r="AN255" s="38" t="n"/>
      <c r="AO255" s="38" t="n"/>
      <c r="AP255" s="38" t="n"/>
      <c r="AQ255" s="39" t="n"/>
      <c r="AR255" s="39" t="n"/>
      <c r="AS255" s="39" t="n"/>
    </row>
    <row r="256">
      <c r="C256" s="6" t="n"/>
      <c r="AA256" s="35" t="n"/>
      <c r="AB256" s="35" t="n"/>
      <c r="AC256" s="27" t="n"/>
      <c r="AD256" s="27" t="n"/>
      <c r="AE256" s="27" t="n"/>
      <c r="AF256" s="27" t="n"/>
      <c r="AG256" s="27" t="n"/>
      <c r="AH256" s="27" t="n"/>
      <c r="AM256" s="35" t="n"/>
      <c r="AO256" s="27" t="n"/>
      <c r="AP256" s="27" t="n"/>
      <c r="AQ256" s="27" t="n"/>
      <c r="AR256" s="27" t="n"/>
      <c r="AS256" s="27" t="n"/>
    </row>
    <row r="257">
      <c r="D257" s="3" t="n"/>
      <c r="AC257" s="39" t="n"/>
      <c r="AD257" s="39" t="n"/>
      <c r="AE257" s="39" t="n"/>
      <c r="AF257" s="39" t="n"/>
      <c r="AG257" s="39" t="n"/>
      <c r="AH257" s="39" t="n"/>
      <c r="AQ257" s="39" t="n"/>
      <c r="AR257" s="39" t="n"/>
      <c r="AS257" s="39" t="n"/>
    </row>
    <row r="258">
      <c r="C258" s="8" t="n"/>
      <c r="AA258" s="27" t="n"/>
      <c r="AB258" s="27" t="n"/>
      <c r="AC258" s="27" t="n"/>
      <c r="AD258" s="27" t="n"/>
      <c r="AE258" s="27" t="n"/>
      <c r="AF258" s="27" t="n"/>
      <c r="AG258" s="27" t="n"/>
      <c r="AH258" s="27" t="n"/>
      <c r="AO258" s="27" t="n"/>
      <c r="AP258" s="27" t="n"/>
      <c r="AQ258" s="27" t="n"/>
      <c r="AR258" s="27" t="n"/>
      <c r="AS258" s="27" t="n"/>
    </row>
    <row r="259"/>
    <row r="260"/>
    <row r="261">
      <c r="B261" s="50" t="n"/>
      <c r="C261" s="50" t="n"/>
      <c r="D261" s="50" t="n"/>
      <c r="E261" s="50" t="n"/>
      <c r="F261" s="50" t="n"/>
      <c r="G261" s="50" t="n"/>
      <c r="H261" s="50" t="n"/>
      <c r="I261" s="50" t="n"/>
      <c r="J261" s="50" t="n"/>
      <c r="K261" s="50" t="n"/>
      <c r="L261" s="50" t="n"/>
      <c r="M261" s="50" t="n"/>
      <c r="N261" s="50" t="n"/>
      <c r="O261" s="50" t="n"/>
      <c r="P261" s="50" t="n"/>
      <c r="Q261" s="50" t="n"/>
      <c r="R261" s="50" t="n"/>
      <c r="S261" s="50" t="n"/>
      <c r="T261" s="50" t="n"/>
      <c r="U261" s="50" t="n"/>
      <c r="V261" s="50" t="n"/>
      <c r="W261" s="50" t="n"/>
      <c r="X261" s="50" t="n"/>
      <c r="Y261" s="50" t="n"/>
      <c r="Z261" s="50" t="n"/>
      <c r="AA261" s="50" t="n"/>
      <c r="AB261" s="50" t="n"/>
      <c r="AC261" s="50" t="n"/>
      <c r="AD261" s="50" t="n"/>
      <c r="AE261" s="50" t="n"/>
      <c r="AF261" s="50" t="n"/>
      <c r="AG261" s="50" t="n"/>
      <c r="AH261" s="50" t="n"/>
      <c r="AJ261" s="50" t="n"/>
      <c r="AK261" s="50" t="n"/>
      <c r="AL261" s="50" t="n"/>
      <c r="AM261" s="50" t="n"/>
      <c r="AN261" s="50" t="n"/>
      <c r="AO261" s="50" t="n"/>
      <c r="AP261" s="50" t="n"/>
      <c r="AQ261" s="50" t="n"/>
      <c r="AR261" s="50" t="n"/>
      <c r="AS261" s="50" t="n"/>
    </row>
    <row r="262"/>
    <row r="263">
      <c r="C263" s="8" t="n"/>
      <c r="G263" s="38" t="n"/>
      <c r="H263" s="38" t="n"/>
      <c r="I263" s="38" t="n"/>
      <c r="J263" s="38" t="n"/>
      <c r="K263" s="38" t="n"/>
      <c r="L263" s="38" t="n"/>
      <c r="M263" s="38" t="n"/>
      <c r="N263" s="38" t="n"/>
      <c r="O263" s="38" t="n"/>
      <c r="P263" s="38" t="n"/>
      <c r="Q263" s="38" t="n"/>
      <c r="R263" s="38" t="n"/>
      <c r="S263" s="38" t="n"/>
      <c r="T263" s="38" t="n"/>
      <c r="U263" s="38" t="n"/>
      <c r="V263" s="38" t="n"/>
      <c r="W263" s="38" t="n"/>
      <c r="X263" s="38" t="n"/>
      <c r="Y263" s="38" t="n"/>
      <c r="Z263" s="38" t="n"/>
      <c r="AA263" s="38" t="n"/>
      <c r="AB263" s="38" t="n"/>
      <c r="AC263" s="39" t="n"/>
      <c r="AD263" s="39" t="n"/>
      <c r="AE263" s="39" t="n"/>
      <c r="AF263" s="39" t="n"/>
      <c r="AG263" s="39" t="n"/>
      <c r="AH263" s="39" t="n"/>
      <c r="AJ263" s="38" t="n"/>
      <c r="AK263" s="38" t="n"/>
      <c r="AL263" s="38" t="n"/>
      <c r="AM263" s="38" t="n"/>
      <c r="AN263" s="38" t="n"/>
      <c r="AO263" s="38" t="n"/>
      <c r="AP263" s="38" t="n"/>
      <c r="AQ263" s="39" t="n"/>
      <c r="AR263" s="39" t="n"/>
      <c r="AS263" s="39" t="n"/>
    </row>
    <row r="264">
      <c r="C264" s="8" t="n"/>
      <c r="G264" s="38" t="n"/>
      <c r="H264" s="38" t="n"/>
      <c r="I264" s="38" t="n"/>
      <c r="J264" s="38" t="n"/>
      <c r="K264" s="38" t="n"/>
      <c r="L264" s="38" t="n"/>
      <c r="M264" s="38" t="n"/>
      <c r="N264" s="38" t="n"/>
      <c r="O264" s="38" t="n"/>
      <c r="P264" s="38" t="n"/>
      <c r="Q264" s="38" t="n"/>
      <c r="R264" s="38" t="n"/>
      <c r="S264" s="38" t="n"/>
      <c r="T264" s="38" t="n"/>
      <c r="U264" s="38" t="n"/>
      <c r="V264" s="38" t="n"/>
      <c r="W264" s="38" t="n"/>
      <c r="X264" s="38" t="n"/>
      <c r="Y264" s="38" t="n"/>
      <c r="Z264" s="38" t="n"/>
      <c r="AA264" s="38" t="n"/>
      <c r="AB264" s="38" t="n"/>
      <c r="AC264" s="39" t="n"/>
      <c r="AD264" s="39" t="n"/>
      <c r="AE264" s="39" t="n"/>
      <c r="AF264" s="39" t="n"/>
      <c r="AG264" s="39" t="n"/>
      <c r="AH264" s="39" t="n"/>
      <c r="AJ264" s="38" t="n"/>
      <c r="AK264" s="38" t="n"/>
      <c r="AL264" s="38" t="n"/>
      <c r="AM264" s="38" t="n"/>
      <c r="AN264" s="38" t="n"/>
      <c r="AO264" s="38" t="n"/>
      <c r="AP264" s="38" t="n"/>
      <c r="AQ264" s="39" t="n"/>
      <c r="AR264" s="39" t="n"/>
      <c r="AS264" s="39" t="n"/>
    </row>
    <row r="265">
      <c r="C265" s="8" t="n"/>
      <c r="G265" s="38" t="n"/>
      <c r="H265" s="38" t="n"/>
      <c r="I265" s="38" t="n"/>
      <c r="J265" s="38" t="n"/>
      <c r="K265" s="38" t="n"/>
      <c r="L265" s="38" t="n"/>
      <c r="M265" s="38" t="n"/>
      <c r="N265" s="38" t="n"/>
      <c r="O265" s="38" t="n"/>
      <c r="P265" s="38" t="n"/>
      <c r="Q265" s="38" t="n"/>
      <c r="R265" s="38" t="n"/>
      <c r="S265" s="38" t="n"/>
      <c r="T265" s="38" t="n"/>
      <c r="U265" s="38" t="n"/>
      <c r="V265" s="38" t="n"/>
      <c r="W265" s="38" t="n"/>
      <c r="X265" s="38" t="n"/>
      <c r="Y265" s="38" t="n"/>
      <c r="Z265" s="38" t="n"/>
      <c r="AA265" s="38" t="n"/>
      <c r="AB265" s="38" t="n"/>
      <c r="AC265" s="39" t="n"/>
      <c r="AD265" s="39" t="n"/>
      <c r="AE265" s="39" t="n"/>
      <c r="AF265" s="39" t="n"/>
      <c r="AG265" s="39" t="n"/>
      <c r="AH265" s="39" t="n"/>
      <c r="AJ265" s="38" t="n"/>
      <c r="AK265" s="38" t="n"/>
      <c r="AL265" s="38" t="n"/>
      <c r="AM265" s="38" t="n"/>
      <c r="AN265" s="38" t="n"/>
      <c r="AO265" s="38" t="n"/>
      <c r="AP265" s="38" t="n"/>
      <c r="AQ265" s="39" t="n"/>
      <c r="AR265" s="39" t="n"/>
      <c r="AS265" s="39" t="n"/>
    </row>
    <row r="266">
      <c r="C266" s="8" t="n"/>
      <c r="G266" s="38" t="n"/>
      <c r="H266" s="38" t="n"/>
      <c r="I266" s="38" t="n"/>
      <c r="J266" s="38" t="n"/>
      <c r="K266" s="38" t="n"/>
      <c r="L266" s="38" t="n"/>
      <c r="M266" s="38" t="n"/>
      <c r="N266" s="38" t="n"/>
      <c r="O266" s="38" t="n"/>
      <c r="P266" s="38" t="n"/>
      <c r="Q266" s="38" t="n"/>
      <c r="R266" s="38" t="n"/>
      <c r="S266" s="38" t="n"/>
      <c r="T266" s="38" t="n"/>
      <c r="U266" s="38" t="n"/>
      <c r="V266" s="38" t="n"/>
      <c r="W266" s="38" t="n"/>
      <c r="X266" s="38" t="n"/>
      <c r="Y266" s="38" t="n"/>
      <c r="Z266" s="38" t="n"/>
      <c r="AA266" s="38" t="n"/>
      <c r="AB266" s="38" t="n"/>
      <c r="AC266" s="39" t="n"/>
      <c r="AD266" s="39" t="n"/>
      <c r="AE266" s="39" t="n"/>
      <c r="AF266" s="39" t="n"/>
      <c r="AG266" s="39" t="n"/>
      <c r="AH266" s="39" t="n"/>
      <c r="AJ266" s="38" t="n"/>
      <c r="AK266" s="38" t="n"/>
      <c r="AL266" s="38" t="n"/>
      <c r="AM266" s="38" t="n"/>
      <c r="AN266" s="38" t="n"/>
      <c r="AO266" s="38" t="n"/>
      <c r="AP266" s="38" t="n"/>
      <c r="AQ266" s="39" t="n"/>
      <c r="AR266" s="39" t="n"/>
      <c r="AS266" s="39" t="n"/>
    </row>
    <row r="267">
      <c r="C267" s="8" t="n"/>
      <c r="G267" s="38" t="n"/>
      <c r="H267" s="38" t="n"/>
      <c r="I267" s="38" t="n"/>
      <c r="J267" s="38" t="n"/>
      <c r="K267" s="38" t="n"/>
      <c r="L267" s="38" t="n"/>
      <c r="M267" s="38" t="n"/>
      <c r="N267" s="38" t="n"/>
      <c r="O267" s="38" t="n"/>
      <c r="P267" s="38" t="n"/>
      <c r="Q267" s="38" t="n"/>
      <c r="R267" s="38" t="n"/>
      <c r="S267" s="38" t="n"/>
      <c r="T267" s="38" t="n"/>
      <c r="U267" s="38" t="n"/>
      <c r="V267" s="38" t="n"/>
      <c r="W267" s="38" t="n"/>
      <c r="X267" s="38" t="n"/>
      <c r="Y267" s="38" t="n"/>
      <c r="Z267" s="38" t="n"/>
      <c r="AA267" s="38" t="n"/>
      <c r="AB267" s="38" t="n"/>
      <c r="AC267" s="39" t="n"/>
      <c r="AD267" s="39" t="n"/>
      <c r="AE267" s="39" t="n"/>
      <c r="AF267" s="39" t="n"/>
      <c r="AG267" s="39" t="n"/>
      <c r="AH267" s="39" t="n"/>
      <c r="AJ267" s="38" t="n"/>
      <c r="AK267" s="38" t="n"/>
      <c r="AL267" s="38" t="n"/>
      <c r="AM267" s="38" t="n"/>
      <c r="AN267" s="38" t="n"/>
      <c r="AO267" s="38" t="n"/>
      <c r="AP267" s="38" t="n"/>
      <c r="AQ267" s="39" t="n"/>
      <c r="AR267" s="39" t="n"/>
      <c r="AS267" s="39" t="n"/>
    </row>
    <row r="268">
      <c r="C268" s="8" t="n"/>
      <c r="G268" s="38" t="n"/>
      <c r="H268" s="38" t="n"/>
      <c r="I268" s="38" t="n"/>
      <c r="J268" s="38" t="n"/>
      <c r="K268" s="38" t="n"/>
      <c r="L268" s="38" t="n"/>
      <c r="M268" s="38" t="n"/>
      <c r="N268" s="38" t="n"/>
      <c r="O268" s="38" t="n"/>
      <c r="P268" s="38" t="n"/>
      <c r="Q268" s="38" t="n"/>
      <c r="R268" s="38" t="n"/>
      <c r="S268" s="38" t="n"/>
      <c r="T268" s="38" t="n"/>
      <c r="U268" s="38" t="n"/>
      <c r="V268" s="38" t="n"/>
      <c r="W268" s="38" t="n"/>
      <c r="X268" s="38" t="n"/>
      <c r="Y268" s="38" t="n"/>
      <c r="Z268" s="38" t="n"/>
      <c r="AA268" s="38" t="n"/>
      <c r="AB268" s="38" t="n"/>
      <c r="AC268" s="39" t="n"/>
      <c r="AD268" s="39" t="n"/>
      <c r="AE268" s="39" t="n"/>
      <c r="AF268" s="39" t="n"/>
      <c r="AG268" s="39" t="n"/>
      <c r="AH268" s="39" t="n"/>
      <c r="AJ268" s="38" t="n"/>
      <c r="AK268" s="38" t="n"/>
      <c r="AL268" s="38" t="n"/>
      <c r="AM268" s="38" t="n"/>
      <c r="AN268" s="38" t="n"/>
      <c r="AO268" s="38" t="n"/>
      <c r="AP268" s="38" t="n"/>
      <c r="AQ268" s="39" t="n"/>
      <c r="AR268" s="39" t="n"/>
      <c r="AS268" s="39" t="n"/>
    </row>
    <row r="269">
      <c r="C269" s="8" t="n"/>
      <c r="G269" s="38" t="n"/>
      <c r="H269" s="38" t="n"/>
      <c r="I269" s="38" t="n"/>
      <c r="J269" s="38" t="n"/>
      <c r="K269" s="38" t="n"/>
      <c r="L269" s="38" t="n"/>
      <c r="M269" s="38" t="n"/>
      <c r="N269" s="38" t="n"/>
      <c r="O269" s="38" t="n"/>
      <c r="P269" s="38" t="n"/>
      <c r="Q269" s="38" t="n"/>
      <c r="R269" s="38" t="n"/>
      <c r="S269" s="38" t="n"/>
      <c r="T269" s="38" t="n"/>
      <c r="U269" s="38" t="n"/>
      <c r="V269" s="38" t="n"/>
      <c r="W269" s="38" t="n"/>
      <c r="X269" s="38" t="n"/>
      <c r="Y269" s="38" t="n"/>
      <c r="Z269" s="38" t="n"/>
      <c r="AA269" s="38" t="n"/>
      <c r="AB269" s="38" t="n"/>
      <c r="AC269" s="39" t="n"/>
      <c r="AD269" s="39" t="n"/>
      <c r="AE269" s="39" t="n"/>
      <c r="AF269" s="39" t="n"/>
      <c r="AG269" s="39" t="n"/>
      <c r="AH269" s="39" t="n"/>
      <c r="AJ269" s="38" t="n"/>
      <c r="AK269" s="38" t="n"/>
      <c r="AL269" s="38" t="n"/>
      <c r="AM269" s="38" t="n"/>
      <c r="AN269" s="38" t="n"/>
      <c r="AO269" s="38" t="n"/>
      <c r="AP269" s="38" t="n"/>
      <c r="AQ269" s="39" t="n"/>
      <c r="AR269" s="39" t="n"/>
      <c r="AS269" s="39" t="n"/>
    </row>
    <row r="270">
      <c r="C270" s="8" t="n"/>
      <c r="G270" s="38" t="n"/>
      <c r="H270" s="38" t="n"/>
      <c r="I270" s="38" t="n"/>
      <c r="J270" s="38" t="n"/>
      <c r="K270" s="38" t="n"/>
      <c r="L270" s="38" t="n"/>
      <c r="M270" s="38" t="n"/>
      <c r="N270" s="38" t="n"/>
      <c r="O270" s="38" t="n"/>
      <c r="P270" s="38" t="n"/>
      <c r="Q270" s="38" t="n"/>
      <c r="R270" s="38" t="n"/>
      <c r="S270" s="38" t="n"/>
      <c r="T270" s="38" t="n"/>
      <c r="U270" s="38" t="n"/>
      <c r="V270" s="38" t="n"/>
      <c r="W270" s="38" t="n"/>
      <c r="X270" s="38" t="n"/>
      <c r="Y270" s="38" t="n"/>
      <c r="Z270" s="38" t="n"/>
      <c r="AA270" s="38" t="n"/>
      <c r="AB270" s="38" t="n"/>
      <c r="AC270" s="39" t="n"/>
      <c r="AD270" s="39" t="n"/>
      <c r="AE270" s="39" t="n"/>
      <c r="AF270" s="39" t="n"/>
      <c r="AG270" s="39" t="n"/>
      <c r="AH270" s="39" t="n"/>
      <c r="AJ270" s="38" t="n"/>
      <c r="AK270" s="38" t="n"/>
      <c r="AL270" s="38" t="n"/>
      <c r="AM270" s="38" t="n"/>
      <c r="AN270" s="38" t="n"/>
      <c r="AO270" s="38" t="n"/>
      <c r="AP270" s="38" t="n"/>
      <c r="AQ270" s="39" t="n"/>
      <c r="AR270" s="39" t="n"/>
      <c r="AS270" s="39" t="n"/>
    </row>
    <row r="271">
      <c r="C271" s="8" t="n"/>
      <c r="H271" s="38" t="n"/>
      <c r="I271" s="38" t="n"/>
      <c r="J271" s="38" t="n"/>
      <c r="K271" s="38" t="n"/>
      <c r="L271" s="38" t="n"/>
      <c r="M271" s="38" t="n"/>
      <c r="N271" s="38" t="n"/>
      <c r="O271" s="38" t="n"/>
      <c r="P271" s="38" t="n"/>
      <c r="Q271" s="38" t="n"/>
      <c r="R271" s="38" t="n"/>
      <c r="S271" s="38" t="n"/>
      <c r="T271" s="38" t="n"/>
      <c r="U271" s="38" t="n"/>
      <c r="V271" s="38" t="n"/>
      <c r="W271" s="38" t="n"/>
      <c r="X271" s="38" t="n"/>
      <c r="Y271" s="38" t="n"/>
      <c r="Z271" s="38" t="n"/>
      <c r="AA271" s="38" t="n"/>
      <c r="AB271" s="38" t="n"/>
      <c r="AC271" s="39" t="n"/>
      <c r="AD271" s="39" t="n"/>
      <c r="AE271" s="39" t="n"/>
      <c r="AF271" s="39" t="n"/>
      <c r="AG271" s="39" t="n"/>
      <c r="AH271" s="39" t="n"/>
      <c r="AK271" s="38" t="n"/>
      <c r="AL271" s="38" t="n"/>
      <c r="AM271" s="38" t="n"/>
      <c r="AN271" s="38" t="n"/>
      <c r="AO271" s="38" t="n"/>
      <c r="AP271" s="38" t="n"/>
      <c r="AQ271" s="39" t="n"/>
      <c r="AR271" s="39" t="n"/>
      <c r="AS271" s="39" t="n"/>
    </row>
    <row r="272">
      <c r="C272" s="8" t="n"/>
      <c r="G272" s="38" t="n"/>
      <c r="H272" s="38" t="n"/>
      <c r="I272" s="38" t="n"/>
      <c r="J272" s="38" t="n"/>
      <c r="K272" s="38" t="n"/>
      <c r="L272" s="38" t="n"/>
      <c r="M272" s="38" t="n"/>
      <c r="N272" s="38" t="n"/>
      <c r="O272" s="38" t="n"/>
      <c r="P272" s="38" t="n"/>
      <c r="Q272" s="38" t="n"/>
      <c r="R272" s="38" t="n"/>
      <c r="S272" s="38" t="n"/>
      <c r="T272" s="38" t="n"/>
      <c r="U272" s="38" t="n"/>
      <c r="V272" s="38" t="n"/>
      <c r="W272" s="38" t="n"/>
      <c r="X272" s="38" t="n"/>
      <c r="Y272" s="38" t="n"/>
      <c r="Z272" s="38" t="n"/>
      <c r="AA272" s="38" t="n"/>
      <c r="AB272" s="38" t="n"/>
      <c r="AC272" s="39" t="n"/>
      <c r="AD272" s="39" t="n"/>
      <c r="AE272" s="39" t="n"/>
      <c r="AF272" s="39" t="n"/>
      <c r="AG272" s="39" t="n"/>
      <c r="AH272" s="39" t="n"/>
      <c r="AJ272" s="38" t="n"/>
      <c r="AK272" s="38" t="n"/>
      <c r="AL272" s="38" t="n"/>
      <c r="AM272" s="38" t="n"/>
      <c r="AN272" s="38" t="n"/>
      <c r="AO272" s="38" t="n"/>
      <c r="AP272" s="38" t="n"/>
      <c r="AQ272" s="39" t="n"/>
      <c r="AR272" s="39" t="n"/>
      <c r="AS272" s="39" t="n"/>
    </row>
    <row r="273">
      <c r="C273" s="8" t="n"/>
      <c r="G273" s="38" t="n"/>
      <c r="H273" s="38" t="n"/>
      <c r="I273" s="38" t="n"/>
      <c r="J273" s="38" t="n"/>
      <c r="K273" s="38" t="n"/>
      <c r="L273" s="38" t="n"/>
      <c r="M273" s="38" t="n"/>
      <c r="N273" s="38" t="n"/>
      <c r="O273" s="38" t="n"/>
      <c r="P273" s="38" t="n"/>
      <c r="Q273" s="38" t="n"/>
      <c r="R273" s="38" t="n"/>
      <c r="S273" s="38" t="n"/>
      <c r="T273" s="38" t="n"/>
      <c r="U273" s="38" t="n"/>
      <c r="V273" s="38" t="n"/>
      <c r="W273" s="38" t="n"/>
      <c r="X273" s="38" t="n"/>
      <c r="Y273" s="38" t="n"/>
      <c r="Z273" s="38" t="n"/>
      <c r="AA273" s="38" t="n"/>
      <c r="AB273" s="38" t="n"/>
      <c r="AC273" s="39" t="n"/>
      <c r="AD273" s="39" t="n"/>
      <c r="AE273" s="39" t="n"/>
      <c r="AF273" s="39" t="n"/>
      <c r="AG273" s="39" t="n"/>
      <c r="AH273" s="39" t="n"/>
      <c r="AJ273" s="38" t="n"/>
      <c r="AK273" s="38" t="n"/>
      <c r="AL273" s="38" t="n"/>
      <c r="AM273" s="38" t="n"/>
      <c r="AN273" s="38" t="n"/>
      <c r="AO273" s="38" t="n"/>
      <c r="AP273" s="38" t="n"/>
      <c r="AQ273" s="39" t="n"/>
      <c r="AR273" s="39" t="n"/>
      <c r="AS273" s="39" t="n"/>
    </row>
    <row r="274"/>
    <row r="275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N27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Broadcom Inc.</t>
        </is>
      </c>
    </row>
    <row r="3">
      <c r="B3" s="3" t="inlineStr">
        <is>
          <t>As-reported subtotals (for reconciliation only; signs match model rows)</t>
        </is>
      </c>
    </row>
    <row r="4"/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</t>
        </is>
      </c>
      <c r="AJ5" s="5" t="inlineStr">
        <is>
          <t>FY21</t>
        </is>
      </c>
      <c r="AK5" s="5" t="inlineStr">
        <is>
          <t>FY22</t>
        </is>
      </c>
      <c r="AL5" s="5" t="inlineStr">
        <is>
          <t>FY23</t>
        </is>
      </c>
      <c r="AM5" s="5" t="inlineStr">
        <is>
          <t>FY24</t>
        </is>
      </c>
      <c r="AN5" s="5" t="inlineStr">
        <is>
          <t>FY25</t>
        </is>
      </c>
    </row>
    <row r="6"/>
    <row r="7"/>
    <row r="8"/>
    <row r="9">
      <c r="B9" t="inlineStr">
        <is>
          <t>Total Net Revenue</t>
        </is>
      </c>
      <c r="G9" s="44" t="n">
        <v>6655</v>
      </c>
      <c r="H9" s="44" t="n">
        <v>6610</v>
      </c>
      <c r="I9" s="44" t="n">
        <v>6778</v>
      </c>
      <c r="J9" s="44" t="n">
        <v>7407</v>
      </c>
      <c r="K9" s="44" t="n">
        <v>7706</v>
      </c>
      <c r="L9" s="44" t="n">
        <v>8103</v>
      </c>
      <c r="M9" s="44" t="n">
        <v>8464</v>
      </c>
      <c r="N9" s="44" t="n">
        <v>8930</v>
      </c>
      <c r="O9" s="44" t="n">
        <v>8915</v>
      </c>
      <c r="P9" s="44" t="n">
        <v>8733</v>
      </c>
      <c r="Q9" s="44" t="n">
        <v>8876</v>
      </c>
      <c r="R9" s="44" t="n">
        <v>9295</v>
      </c>
      <c r="S9" s="44" t="n">
        <v>11961</v>
      </c>
      <c r="T9" s="44" t="n">
        <v>12487</v>
      </c>
      <c r="U9" s="44" t="n">
        <v>13072</v>
      </c>
      <c r="V9" s="44" t="n">
        <v>14054</v>
      </c>
      <c r="W9" s="44" t="n">
        <v>14916</v>
      </c>
      <c r="X9" s="44" t="n">
        <v>15004</v>
      </c>
      <c r="Y9" s="44" t="n">
        <v>15952</v>
      </c>
      <c r="Z9" s="44" t="n">
        <v>18015</v>
      </c>
      <c r="AA9" s="44" t="n">
        <v>19311</v>
      </c>
      <c r="AB9" s="44" t="n">
        <v>22187</v>
      </c>
      <c r="AJ9" s="44" t="n">
        <v>27450</v>
      </c>
      <c r="AK9" s="44" t="n">
        <v>33203</v>
      </c>
      <c r="AL9" s="44" t="n">
        <v>35819</v>
      </c>
      <c r="AM9" s="44" t="n">
        <v>51574</v>
      </c>
      <c r="AN9" s="44" t="n">
        <v>63887</v>
      </c>
    </row>
    <row r="10">
      <c r="B10" t="inlineStr">
        <is>
          <t>Total Cost of Revenue (as Less:)</t>
        </is>
      </c>
      <c r="G10" s="44" t="n">
        <v>-2703</v>
      </c>
      <c r="H10" s="44" t="n">
        <v>-2553</v>
      </c>
      <c r="I10" s="44" t="n">
        <v>-2581</v>
      </c>
      <c r="J10" s="44" t="n">
        <v>-2769</v>
      </c>
      <c r="K10" s="44" t="n">
        <v>-2657</v>
      </c>
      <c r="L10" s="44" t="n">
        <v>-2664</v>
      </c>
      <c r="M10" s="44" t="n">
        <v>-2783</v>
      </c>
      <c r="N10" s="44" t="n">
        <v>-3004</v>
      </c>
      <c r="O10" s="44" t="n">
        <v>-2911</v>
      </c>
      <c r="P10" s="44" t="n">
        <v>-2618</v>
      </c>
      <c r="Q10" s="44" t="n">
        <v>-2712</v>
      </c>
      <c r="R10" s="44" t="n">
        <v>-2888</v>
      </c>
      <c r="S10" s="44" t="n">
        <v>-4586</v>
      </c>
      <c r="T10" s="44" t="n">
        <v>-4711</v>
      </c>
      <c r="U10" s="44" t="n">
        <v>-4716</v>
      </c>
      <c r="V10" s="44" t="n">
        <v>-5052</v>
      </c>
      <c r="W10" s="44" t="n">
        <v>-4771</v>
      </c>
      <c r="X10" s="44" t="n">
        <v>-4807</v>
      </c>
      <c r="Y10" s="44" t="n">
        <v>-5249</v>
      </c>
      <c r="Z10" s="44" t="n">
        <v>-5766</v>
      </c>
      <c r="AA10" s="44" t="n">
        <v>-6154</v>
      </c>
      <c r="AB10" s="44" t="n">
        <v>-6772</v>
      </c>
      <c r="AJ10" s="44" t="n">
        <v>-10606</v>
      </c>
      <c r="AK10" s="44" t="n">
        <v>-11108</v>
      </c>
      <c r="AL10" s="44" t="n">
        <v>-11129</v>
      </c>
      <c r="AM10" s="44" t="n">
        <v>-19065</v>
      </c>
      <c r="AN10" s="44" t="n">
        <v>-20593</v>
      </c>
    </row>
    <row r="11">
      <c r="B11" t="inlineStr">
        <is>
          <t>Gross Margin</t>
        </is>
      </c>
      <c r="G11" s="44" t="n">
        <v>3952</v>
      </c>
      <c r="H11" s="44" t="n">
        <v>4057</v>
      </c>
      <c r="I11" s="44" t="n">
        <v>4197</v>
      </c>
      <c r="J11" s="44" t="n">
        <v>4638</v>
      </c>
      <c r="K11" s="44" t="n">
        <v>5049</v>
      </c>
      <c r="L11" s="44" t="n">
        <v>5439</v>
      </c>
      <c r="M11" s="44" t="n">
        <v>5681</v>
      </c>
      <c r="N11" s="44" t="n">
        <v>5926</v>
      </c>
      <c r="O11" s="44" t="n">
        <v>6004</v>
      </c>
      <c r="P11" s="44" t="n">
        <v>6115</v>
      </c>
      <c r="Q11" s="44" t="n">
        <v>6164</v>
      </c>
      <c r="R11" s="44" t="n">
        <v>6407</v>
      </c>
      <c r="S11" s="44" t="n">
        <v>7375</v>
      </c>
      <c r="T11" s="44" t="n">
        <v>7776</v>
      </c>
      <c r="U11" s="44" t="n">
        <v>8356</v>
      </c>
      <c r="V11" s="44" t="n">
        <v>9002</v>
      </c>
      <c r="W11" s="44" t="n">
        <v>10145</v>
      </c>
      <c r="X11" s="44" t="n">
        <v>10197</v>
      </c>
      <c r="Y11" s="44" t="n">
        <v>10703</v>
      </c>
      <c r="Z11" s="44" t="n">
        <v>12249</v>
      </c>
      <c r="AA11" s="44" t="n">
        <v>13157</v>
      </c>
      <c r="AB11" s="44" t="n">
        <v>15415</v>
      </c>
      <c r="AJ11" s="44" t="n">
        <v>16844</v>
      </c>
      <c r="AK11" s="44" t="n">
        <v>22095</v>
      </c>
      <c r="AL11" s="44" t="n">
        <v>24690</v>
      </c>
      <c r="AM11" s="44" t="n">
        <v>32509</v>
      </c>
      <c r="AN11" s="44" t="n">
        <v>43294</v>
      </c>
    </row>
    <row r="12">
      <c r="B12" t="inlineStr">
        <is>
          <t>Total Operating Expenses (as Less:)</t>
        </is>
      </c>
      <c r="G12" s="44" t="n">
        <v>-2115</v>
      </c>
      <c r="H12" s="44" t="n">
        <v>-2082</v>
      </c>
      <c r="I12" s="44" t="n">
        <v>-2071</v>
      </c>
      <c r="J12" s="44" t="n">
        <v>-2057</v>
      </c>
      <c r="K12" s="44" t="n">
        <v>-1941</v>
      </c>
      <c r="L12" s="44" t="n">
        <v>-2045</v>
      </c>
      <c r="M12" s="44" t="n">
        <v>-1944</v>
      </c>
      <c r="N12" s="44" t="n">
        <v>-1940</v>
      </c>
      <c r="O12" s="44" t="n">
        <v>-1901</v>
      </c>
      <c r="P12" s="44" t="n">
        <v>-2107</v>
      </c>
      <c r="Q12" s="44" t="n">
        <v>-2308</v>
      </c>
      <c r="R12" s="44" t="n">
        <v>-2167</v>
      </c>
      <c r="S12" s="44" t="n">
        <v>-5292</v>
      </c>
      <c r="T12" s="44" t="n">
        <v>-4811</v>
      </c>
      <c r="U12" s="44" t="n">
        <v>-4568</v>
      </c>
      <c r="V12" s="44" t="n">
        <v>-4375</v>
      </c>
      <c r="W12" s="44" t="n">
        <v>-3885</v>
      </c>
      <c r="X12" s="44" t="n">
        <v>-4368</v>
      </c>
      <c r="Y12" s="44" t="n">
        <v>-4816</v>
      </c>
      <c r="Z12" s="44" t="n">
        <v>-4741</v>
      </c>
      <c r="AA12" s="44" t="n">
        <v>-4594</v>
      </c>
      <c r="AB12" s="44" t="n">
        <v>-4627</v>
      </c>
      <c r="AJ12" s="44" t="n">
        <v>-8325</v>
      </c>
      <c r="AK12" s="44" t="n">
        <v>-7870</v>
      </c>
      <c r="AL12" s="44" t="n">
        <v>-8483</v>
      </c>
      <c r="AM12" s="44" t="n">
        <v>-19046</v>
      </c>
      <c r="AN12" s="44" t="n">
        <v>-17810</v>
      </c>
    </row>
    <row r="13">
      <c r="B13" t="inlineStr">
        <is>
          <t>Operating Income</t>
        </is>
      </c>
      <c r="G13" s="44" t="n">
        <v>1837</v>
      </c>
      <c r="H13" s="44" t="n">
        <v>1975</v>
      </c>
      <c r="I13" s="44" t="n">
        <v>2126</v>
      </c>
      <c r="J13" s="44" t="n">
        <v>2581</v>
      </c>
      <c r="K13" s="44" t="n">
        <v>3108</v>
      </c>
      <c r="L13" s="44" t="n">
        <v>3394</v>
      </c>
      <c r="M13" s="44" t="n">
        <v>3737</v>
      </c>
      <c r="N13" s="44" t="n">
        <v>3986</v>
      </c>
      <c r="O13" s="44" t="n">
        <v>4103</v>
      </c>
      <c r="P13" s="44" t="n">
        <v>4008</v>
      </c>
      <c r="Q13" s="44" t="n">
        <v>3856</v>
      </c>
      <c r="R13" s="44" t="n">
        <v>4240</v>
      </c>
      <c r="S13" s="44" t="n">
        <v>2083</v>
      </c>
      <c r="T13" s="44" t="n">
        <v>2965</v>
      </c>
      <c r="U13" s="44" t="n">
        <v>3788</v>
      </c>
      <c r="V13" s="44" t="n">
        <v>4627</v>
      </c>
      <c r="W13" s="44" t="n">
        <v>6260</v>
      </c>
      <c r="X13" s="44" t="n">
        <v>5829</v>
      </c>
      <c r="Y13" s="44" t="n">
        <v>5887</v>
      </c>
      <c r="Z13" s="44" t="n">
        <v>7508</v>
      </c>
      <c r="AA13" s="44" t="n">
        <v>8563</v>
      </c>
      <c r="AB13" s="44" t="n">
        <v>10788</v>
      </c>
      <c r="AJ13" s="44" t="n">
        <v>8519</v>
      </c>
      <c r="AK13" s="44" t="n">
        <v>14225</v>
      </c>
      <c r="AL13" s="44" t="n">
        <v>16207</v>
      </c>
      <c r="AM13" s="44" t="n">
        <v>13463</v>
      </c>
      <c r="AN13" s="44" t="n">
        <v>25484</v>
      </c>
    </row>
    <row r="14">
      <c r="B14" t="inlineStr">
        <is>
          <t>Income Before Income Taxes</t>
        </is>
      </c>
      <c r="G14" s="44" t="n">
        <v>1384</v>
      </c>
      <c r="H14" s="44" t="n">
        <v>1486</v>
      </c>
      <c r="I14" s="44" t="n">
        <v>1726</v>
      </c>
      <c r="J14" s="44" t="n">
        <v>2169</v>
      </c>
      <c r="K14" s="44" t="n">
        <v>2687</v>
      </c>
      <c r="L14" s="44" t="n">
        <v>2790</v>
      </c>
      <c r="M14" s="44" t="n">
        <v>3337</v>
      </c>
      <c r="N14" s="44" t="n">
        <v>3620</v>
      </c>
      <c r="O14" s="44" t="n">
        <v>3840</v>
      </c>
      <c r="P14" s="44" t="n">
        <v>3716</v>
      </c>
      <c r="Q14" s="44" t="n">
        <v>3574</v>
      </c>
      <c r="R14" s="44" t="n">
        <v>3967</v>
      </c>
      <c r="S14" s="44" t="n">
        <v>1342</v>
      </c>
      <c r="T14" s="44" t="n">
        <v>2005</v>
      </c>
      <c r="U14" s="44" t="n">
        <v>2806</v>
      </c>
      <c r="V14" s="44" t="n">
        <v>3763</v>
      </c>
      <c r="W14" s="44" t="n">
        <v>5490</v>
      </c>
      <c r="X14" s="44" t="n">
        <v>5085</v>
      </c>
      <c r="Y14" s="44" t="n">
        <v>5285</v>
      </c>
      <c r="Z14" s="44" t="n">
        <v>6869</v>
      </c>
      <c r="AA14" s="44" t="n">
        <v>8195</v>
      </c>
      <c r="AB14" s="44" t="n">
        <v>10130</v>
      </c>
      <c r="AJ14" s="44" t="n">
        <v>6765</v>
      </c>
      <c r="AK14" s="44" t="n">
        <v>12434</v>
      </c>
      <c r="AL14" s="44" t="n">
        <v>15097</v>
      </c>
      <c r="AM14" s="44" t="n">
        <v>9916</v>
      </c>
      <c r="AN14" s="44" t="n">
        <v>22729</v>
      </c>
    </row>
    <row r="15">
      <c r="B15" t="inlineStr">
        <is>
          <t>Net Income</t>
        </is>
      </c>
      <c r="G15" s="44" t="n">
        <v>1378</v>
      </c>
      <c r="H15" s="44" t="n">
        <v>1493</v>
      </c>
      <c r="I15" s="44" t="n">
        <v>1876</v>
      </c>
      <c r="J15" s="44" t="n">
        <v>1989</v>
      </c>
      <c r="K15" s="44" t="n">
        <v>2472</v>
      </c>
      <c r="L15" s="44" t="n">
        <v>2590</v>
      </c>
      <c r="M15" s="44" t="n">
        <v>3074</v>
      </c>
      <c r="N15" s="44" t="n">
        <v>3359</v>
      </c>
      <c r="O15" s="44" t="n">
        <v>3774</v>
      </c>
      <c r="P15" s="44" t="n">
        <v>3481</v>
      </c>
      <c r="Q15" s="44" t="n">
        <v>3303</v>
      </c>
      <c r="R15" s="44" t="n">
        <v>3524</v>
      </c>
      <c r="S15" s="44" t="n">
        <v>1325</v>
      </c>
      <c r="T15" s="44" t="n">
        <v>2121</v>
      </c>
      <c r="U15" s="44" t="n">
        <v>-1875</v>
      </c>
      <c r="V15" s="44" t="n">
        <v>4324</v>
      </c>
      <c r="W15" s="44" t="n">
        <v>5503</v>
      </c>
      <c r="X15" s="44" t="n">
        <v>4965</v>
      </c>
      <c r="Y15" s="44" t="n">
        <v>4140</v>
      </c>
      <c r="Z15" s="44" t="n">
        <v>8518</v>
      </c>
      <c r="AA15" s="44" t="n">
        <v>7349</v>
      </c>
      <c r="AB15" s="44" t="n">
        <v>9310</v>
      </c>
      <c r="AJ15" s="44" t="n">
        <v>6736</v>
      </c>
      <c r="AK15" s="44" t="n">
        <v>11495</v>
      </c>
      <c r="AL15" s="44" t="n">
        <v>14082</v>
      </c>
      <c r="AM15" s="44" t="n">
        <v>5895</v>
      </c>
      <c r="AN15" s="44" t="n">
        <v>23126</v>
      </c>
    </row>
    <row r="16">
      <c r="B16" t="inlineStr">
        <is>
          <t>Net Income Attributable to Common Stock</t>
        </is>
      </c>
      <c r="G16" s="44" t="n">
        <v>1304</v>
      </c>
      <c r="H16" s="44" t="n">
        <v>1417</v>
      </c>
      <c r="I16" s="44" t="n">
        <v>1802</v>
      </c>
      <c r="J16" s="44" t="n">
        <v>1914</v>
      </c>
      <c r="K16" s="44" t="n">
        <v>2398</v>
      </c>
      <c r="L16" s="44" t="n">
        <v>2515</v>
      </c>
      <c r="M16" s="44" t="n">
        <v>2999</v>
      </c>
      <c r="N16" s="44" t="n">
        <v>3311</v>
      </c>
      <c r="O16" s="44" t="n">
        <v>3774</v>
      </c>
      <c r="P16" s="44" t="n">
        <v>3481</v>
      </c>
      <c r="Q16" s="44" t="n">
        <v>3303</v>
      </c>
      <c r="R16" s="44" t="n">
        <v>3524</v>
      </c>
      <c r="S16" s="44" t="n">
        <v>1325</v>
      </c>
      <c r="T16" s="44" t="n">
        <v>2121</v>
      </c>
      <c r="U16" s="44" t="n">
        <v>-1875</v>
      </c>
      <c r="V16" s="44" t="n">
        <v>4324</v>
      </c>
      <c r="W16" s="44" t="n">
        <v>5503</v>
      </c>
      <c r="X16" s="44" t="n">
        <v>4965</v>
      </c>
      <c r="Y16" s="44" t="n">
        <v>4140</v>
      </c>
      <c r="Z16" s="44" t="n">
        <v>8518</v>
      </c>
      <c r="AA16" s="44" t="n">
        <v>7349</v>
      </c>
      <c r="AB16" s="44" t="n">
        <v>9310</v>
      </c>
      <c r="AJ16" s="44" t="n">
        <v>6437</v>
      </c>
      <c r="AK16" s="44" t="n">
        <v>11223</v>
      </c>
      <c r="AL16" s="44" t="n">
        <v>14082</v>
      </c>
      <c r="AM16" s="44" t="n">
        <v>5895</v>
      </c>
      <c r="AN16" s="44" t="n">
        <v>23126</v>
      </c>
    </row>
    <row r="17">
      <c r="B17" t="inlineStr">
        <is>
          <t>Total Current Assets</t>
        </is>
      </c>
      <c r="G17" s="44" t="n">
        <v>14300</v>
      </c>
      <c r="H17" s="44" t="n">
        <v>14245</v>
      </c>
      <c r="I17" s="44" t="n">
        <v>15636</v>
      </c>
      <c r="J17" s="44" t="n">
        <v>16586</v>
      </c>
      <c r="K17" s="44" t="n">
        <v>15341</v>
      </c>
      <c r="L17" s="44" t="n">
        <v>14810</v>
      </c>
      <c r="M17" s="44" t="n">
        <v>15561</v>
      </c>
      <c r="N17" s="44" t="n">
        <v>18504</v>
      </c>
      <c r="O17" s="44" t="n">
        <v>18836</v>
      </c>
      <c r="P17" s="44" t="n">
        <v>17871</v>
      </c>
      <c r="Q17" s="44" t="n">
        <v>18333</v>
      </c>
      <c r="R17" s="44" t="n">
        <v>20847</v>
      </c>
      <c r="S17" s="44" t="n">
        <v>27192</v>
      </c>
      <c r="T17" s="44" t="n">
        <v>25302</v>
      </c>
      <c r="U17" s="44" t="n">
        <v>19947</v>
      </c>
      <c r="V17" s="44" t="n">
        <v>19595</v>
      </c>
      <c r="W17" s="44" t="n">
        <v>20990</v>
      </c>
      <c r="X17" s="44" t="n">
        <v>22181</v>
      </c>
      <c r="Y17" s="44" t="n">
        <v>24998</v>
      </c>
      <c r="Z17" s="44" t="n">
        <v>31573</v>
      </c>
      <c r="AA17" s="44" t="n">
        <v>32062</v>
      </c>
      <c r="AB17" s="44" t="n">
        <v>42213</v>
      </c>
      <c r="AJ17" s="44" t="n">
        <v>16586</v>
      </c>
      <c r="AK17" s="44" t="n">
        <v>18504</v>
      </c>
      <c r="AL17" s="44" t="n">
        <v>20847</v>
      </c>
      <c r="AM17" s="44" t="n">
        <v>19595</v>
      </c>
      <c r="AN17" s="44" t="n">
        <v>31573</v>
      </c>
    </row>
    <row r="18">
      <c r="B18" t="inlineStr">
        <is>
          <t>Total Assets</t>
        </is>
      </c>
      <c r="G18" s="44" t="n">
        <v>76972</v>
      </c>
      <c r="H18" s="44" t="n">
        <v>75524</v>
      </c>
      <c r="I18" s="44" t="n">
        <v>75880</v>
      </c>
      <c r="J18" s="44" t="n">
        <v>75570</v>
      </c>
      <c r="K18" s="44" t="n">
        <v>73224</v>
      </c>
      <c r="L18" s="44" t="n">
        <v>71719</v>
      </c>
      <c r="M18" s="44" t="n">
        <v>71326</v>
      </c>
      <c r="N18" s="44" t="n">
        <v>73249</v>
      </c>
      <c r="O18" s="44" t="n">
        <v>72976</v>
      </c>
      <c r="P18" s="44" t="n">
        <v>71667</v>
      </c>
      <c r="Q18" s="44" t="n">
        <v>71595</v>
      </c>
      <c r="R18" s="44" t="n">
        <v>72861</v>
      </c>
      <c r="S18" s="44" t="n">
        <v>177870</v>
      </c>
      <c r="T18" s="44" t="n">
        <v>175211</v>
      </c>
      <c r="U18" s="44" t="n">
        <v>167966</v>
      </c>
      <c r="V18" s="44" t="n">
        <v>165645</v>
      </c>
      <c r="W18" s="44" t="n">
        <v>165358</v>
      </c>
      <c r="X18" s="44" t="n">
        <v>164630</v>
      </c>
      <c r="Y18" s="44" t="n">
        <v>165621</v>
      </c>
      <c r="Z18" s="44" t="n">
        <v>171092</v>
      </c>
      <c r="AA18" s="44" t="n">
        <v>169903</v>
      </c>
      <c r="AB18" s="44" t="n">
        <v>179158</v>
      </c>
      <c r="AJ18" s="44" t="n">
        <v>75570</v>
      </c>
      <c r="AK18" s="44" t="n">
        <v>73249</v>
      </c>
      <c r="AL18" s="44" t="n">
        <v>72861</v>
      </c>
      <c r="AM18" s="44" t="n">
        <v>165645</v>
      </c>
      <c r="AN18" s="44" t="n">
        <v>171092</v>
      </c>
    </row>
    <row r="19">
      <c r="B19" t="inlineStr">
        <is>
          <t>Total Current Liabilities</t>
        </is>
      </c>
      <c r="G19" s="44" t="n">
        <v>6694</v>
      </c>
      <c r="H19" s="44" t="n">
        <v>6436</v>
      </c>
      <c r="I19" s="44" t="n">
        <v>6501</v>
      </c>
      <c r="J19" s="44" t="n">
        <v>6281</v>
      </c>
      <c r="K19" s="44" t="n">
        <v>6287</v>
      </c>
      <c r="L19" s="44" t="n">
        <v>6910</v>
      </c>
      <c r="M19" s="44" t="n">
        <v>6702</v>
      </c>
      <c r="N19" s="44" t="n">
        <v>7052</v>
      </c>
      <c r="O19" s="44" t="n">
        <v>7483</v>
      </c>
      <c r="P19" s="44" t="n">
        <v>7511</v>
      </c>
      <c r="Q19" s="44" t="n">
        <v>7345</v>
      </c>
      <c r="R19" s="44" t="n">
        <v>7405</v>
      </c>
      <c r="S19" s="44" t="n">
        <v>20369</v>
      </c>
      <c r="T19" s="44" t="n">
        <v>20171</v>
      </c>
      <c r="U19" s="44" t="n">
        <v>19221</v>
      </c>
      <c r="V19" s="44" t="n">
        <v>16697</v>
      </c>
      <c r="W19" s="44" t="n">
        <v>20910</v>
      </c>
      <c r="X19" s="44" t="n">
        <v>20597</v>
      </c>
      <c r="Y19" s="44" t="n">
        <v>16704</v>
      </c>
      <c r="Z19" s="44" t="n">
        <v>18514</v>
      </c>
      <c r="AA19" s="44" t="n">
        <v>16859</v>
      </c>
      <c r="AB19" s="44" t="n">
        <v>18862</v>
      </c>
      <c r="AJ19" s="44" t="n">
        <v>6281</v>
      </c>
      <c r="AK19" s="44" t="n">
        <v>7052</v>
      </c>
      <c r="AL19" s="44" t="n">
        <v>7405</v>
      </c>
      <c r="AM19" s="44" t="n">
        <v>16697</v>
      </c>
      <c r="AN19" s="44" t="n">
        <v>18514</v>
      </c>
    </row>
    <row r="20">
      <c r="B20" t="inlineStr">
        <is>
          <t>Total Liabilities</t>
        </is>
      </c>
      <c r="G20" s="44" t="n">
        <v>52973</v>
      </c>
      <c r="H20" s="44" t="n">
        <v>51558</v>
      </c>
      <c r="I20" s="44" t="n">
        <v>51513</v>
      </c>
      <c r="J20" s="44" t="n">
        <v>50581</v>
      </c>
      <c r="K20" s="44" t="n">
        <v>50230</v>
      </c>
      <c r="L20" s="44" t="n">
        <v>50729</v>
      </c>
      <c r="M20" s="44" t="n">
        <v>50423</v>
      </c>
      <c r="N20" s="44" t="n">
        <v>50540</v>
      </c>
      <c r="O20" s="44" t="n">
        <v>49666</v>
      </c>
      <c r="P20" s="44" t="n">
        <v>49660</v>
      </c>
      <c r="Q20" s="44" t="n">
        <v>49516</v>
      </c>
      <c r="R20" s="44" t="n">
        <v>48873</v>
      </c>
      <c r="S20" s="44" t="n">
        <v>107586</v>
      </c>
      <c r="T20" s="44" t="n">
        <v>105250</v>
      </c>
      <c r="U20" s="44" t="n">
        <v>102315</v>
      </c>
      <c r="V20" s="44" t="n">
        <v>97967</v>
      </c>
      <c r="W20" s="44" t="n">
        <v>95569</v>
      </c>
      <c r="X20" s="44" t="n">
        <v>95044</v>
      </c>
      <c r="Y20" s="44" t="n">
        <v>92344</v>
      </c>
      <c r="Z20" s="44" t="n">
        <v>89800</v>
      </c>
      <c r="AA20" s="44" t="n">
        <v>90031</v>
      </c>
      <c r="AB20" s="44" t="n">
        <v>91467</v>
      </c>
      <c r="AJ20" s="44" t="n">
        <v>50581</v>
      </c>
      <c r="AK20" s="44" t="n">
        <v>50540</v>
      </c>
      <c r="AL20" s="44" t="n">
        <v>48873</v>
      </c>
      <c r="AM20" s="44" t="n">
        <v>97967</v>
      </c>
      <c r="AN20" s="44" t="n">
        <v>89800</v>
      </c>
    </row>
    <row r="21">
      <c r="B21" t="inlineStr">
        <is>
          <t>Total Stockholders' Equity</t>
        </is>
      </c>
      <c r="G21" s="44" t="n">
        <v>23973</v>
      </c>
      <c r="H21" s="44" t="n">
        <v>23939</v>
      </c>
      <c r="I21" s="44" t="n">
        <v>24340</v>
      </c>
      <c r="J21" s="44" t="n">
        <v>24962</v>
      </c>
      <c r="K21" s="44" t="n">
        <v>22968</v>
      </c>
      <c r="L21" s="44" t="n">
        <v>20963</v>
      </c>
      <c r="M21" s="44" t="n">
        <v>20876</v>
      </c>
      <c r="N21" s="44" t="n">
        <v>22709</v>
      </c>
      <c r="O21" s="44" t="n">
        <v>23310</v>
      </c>
      <c r="P21" s="44" t="n">
        <v>22007</v>
      </c>
      <c r="Q21" s="44" t="n">
        <v>22079</v>
      </c>
      <c r="R21" s="44" t="n">
        <v>23988</v>
      </c>
      <c r="S21" s="44" t="n">
        <v>70284</v>
      </c>
      <c r="T21" s="44" t="n">
        <v>69961</v>
      </c>
      <c r="U21" s="44" t="n">
        <v>65651</v>
      </c>
      <c r="V21" s="44" t="n">
        <v>67678</v>
      </c>
      <c r="W21" s="44" t="n">
        <v>69789</v>
      </c>
      <c r="X21" s="44" t="n">
        <v>69586</v>
      </c>
      <c r="Y21" s="44" t="n">
        <v>73277</v>
      </c>
      <c r="Z21" s="44" t="n">
        <v>81292</v>
      </c>
      <c r="AA21" s="44" t="n">
        <v>79872</v>
      </c>
      <c r="AB21" s="44" t="n">
        <v>87691</v>
      </c>
      <c r="AJ21" s="44" t="n">
        <v>24962</v>
      </c>
      <c r="AK21" s="44" t="n">
        <v>22709</v>
      </c>
      <c r="AL21" s="44" t="n">
        <v>23988</v>
      </c>
      <c r="AM21" s="44" t="n">
        <v>67678</v>
      </c>
      <c r="AN21" s="44" t="n">
        <v>81292</v>
      </c>
    </row>
    <row r="22">
      <c r="B22" t="inlineStr">
        <is>
          <t>Total Liabilities and Stockholders' Equity</t>
        </is>
      </c>
      <c r="G22" s="44" t="n">
        <v>76972</v>
      </c>
      <c r="H22" s="44" t="n">
        <v>75524</v>
      </c>
      <c r="I22" s="44" t="n">
        <v>75880</v>
      </c>
      <c r="J22" s="44" t="n">
        <v>75570</v>
      </c>
      <c r="K22" s="44" t="n">
        <v>73224</v>
      </c>
      <c r="L22" s="44" t="n">
        <v>71719</v>
      </c>
      <c r="M22" s="44" t="n">
        <v>71326</v>
      </c>
      <c r="N22" s="44" t="n">
        <v>73249</v>
      </c>
      <c r="O22" s="44" t="n">
        <v>72976</v>
      </c>
      <c r="P22" s="44" t="n">
        <v>71667</v>
      </c>
      <c r="Q22" s="44" t="n">
        <v>71595</v>
      </c>
      <c r="R22" s="44" t="n">
        <v>72861</v>
      </c>
      <c r="S22" s="44" t="n">
        <v>177870</v>
      </c>
      <c r="T22" s="44" t="n">
        <v>175211</v>
      </c>
      <c r="U22" s="44" t="n">
        <v>167966</v>
      </c>
      <c r="V22" s="44" t="n">
        <v>165645</v>
      </c>
      <c r="W22" s="44" t="n">
        <v>165358</v>
      </c>
      <c r="X22" s="44" t="n">
        <v>164630</v>
      </c>
      <c r="Y22" s="44" t="n">
        <v>165621</v>
      </c>
      <c r="Z22" s="44" t="n">
        <v>171092</v>
      </c>
      <c r="AA22" s="44" t="n">
        <v>169903</v>
      </c>
      <c r="AB22" s="44" t="n">
        <v>179158</v>
      </c>
      <c r="AJ22" s="44" t="n">
        <v>75570</v>
      </c>
      <c r="AK22" s="44" t="n">
        <v>73249</v>
      </c>
      <c r="AL22" s="44" t="n">
        <v>72861</v>
      </c>
      <c r="AM22" s="44" t="n">
        <v>165645</v>
      </c>
      <c r="AN22" s="44" t="n">
        <v>171092</v>
      </c>
    </row>
    <row r="23">
      <c r="B23" t="inlineStr">
        <is>
          <t>CFO</t>
        </is>
      </c>
      <c r="G23" s="44" t="n">
        <v>3113</v>
      </c>
      <c r="H23" s="44" t="n">
        <v>3569</v>
      </c>
      <c r="I23" s="44" t="n">
        <v>3541</v>
      </c>
      <c r="J23" s="44" t="n">
        <v>3541</v>
      </c>
      <c r="K23" s="44" t="n">
        <v>3486</v>
      </c>
      <c r="L23" s="44" t="n">
        <v>4243</v>
      </c>
      <c r="M23" s="44" t="n">
        <v>4424</v>
      </c>
      <c r="N23" s="44" t="n">
        <v>4583</v>
      </c>
      <c r="O23" s="44" t="n">
        <v>4036</v>
      </c>
      <c r="P23" s="44" t="n">
        <v>4502</v>
      </c>
      <c r="Q23" s="44" t="n">
        <v>4719</v>
      </c>
      <c r="R23" s="44" t="n">
        <v>4828</v>
      </c>
      <c r="S23" s="44" t="n">
        <v>4815</v>
      </c>
      <c r="T23" s="44" t="n">
        <v>4580</v>
      </c>
      <c r="U23" s="44" t="n">
        <v>4963</v>
      </c>
      <c r="V23" s="44" t="n">
        <v>5604</v>
      </c>
      <c r="W23" s="44" t="n">
        <v>6113</v>
      </c>
      <c r="X23" s="44" t="n">
        <v>6555</v>
      </c>
      <c r="Y23" s="44" t="n">
        <v>7166</v>
      </c>
      <c r="Z23" s="44" t="n">
        <v>7703</v>
      </c>
      <c r="AA23" s="44" t="n">
        <v>8260</v>
      </c>
      <c r="AB23" s="44" t="n">
        <v>10493</v>
      </c>
      <c r="AJ23" s="44" t="n">
        <v>13764</v>
      </c>
      <c r="AK23" s="44" t="n">
        <v>16736</v>
      </c>
      <c r="AL23" s="44" t="n">
        <v>18085</v>
      </c>
      <c r="AM23" s="44" t="n">
        <v>19962</v>
      </c>
      <c r="AN23" s="44" t="n">
        <v>27537</v>
      </c>
    </row>
    <row r="24">
      <c r="B24" t="inlineStr">
        <is>
          <t>CFI</t>
        </is>
      </c>
      <c r="G24" s="44" t="n">
        <v>-122</v>
      </c>
      <c r="H24" s="44" t="n">
        <v>-126</v>
      </c>
      <c r="I24" s="44" t="n">
        <v>-47</v>
      </c>
      <c r="J24" s="44" t="n">
        <v>50</v>
      </c>
      <c r="K24" s="44" t="n">
        <v>-309</v>
      </c>
      <c r="L24" s="44" t="n">
        <v>-310</v>
      </c>
      <c r="M24" s="44" t="n">
        <v>80</v>
      </c>
      <c r="N24" s="44" t="n">
        <v>-128</v>
      </c>
      <c r="O24" s="44" t="n">
        <v>-103</v>
      </c>
      <c r="P24" s="44" t="n">
        <v>-318</v>
      </c>
      <c r="Q24" s="44" t="n">
        <v>-144</v>
      </c>
      <c r="R24" s="44" t="n">
        <v>-124</v>
      </c>
      <c r="S24" s="44" t="n">
        <v>-25477</v>
      </c>
      <c r="T24" s="44" t="n">
        <v>-706</v>
      </c>
      <c r="U24" s="44" t="n">
        <v>3245</v>
      </c>
      <c r="V24" s="44" t="n">
        <v>-132</v>
      </c>
      <c r="W24" s="44" t="n">
        <v>-174</v>
      </c>
      <c r="X24" s="44" t="n">
        <v>-133</v>
      </c>
      <c r="Y24" s="44" t="n">
        <v>94</v>
      </c>
      <c r="Z24" s="44" t="n">
        <v>-367</v>
      </c>
      <c r="AA24" s="44" t="n">
        <v>-115</v>
      </c>
      <c r="AB24" s="44" t="n">
        <v>-208</v>
      </c>
      <c r="AJ24" s="44" t="n">
        <v>-245</v>
      </c>
      <c r="AK24" s="44" t="n">
        <v>-667</v>
      </c>
      <c r="AL24" s="44" t="n">
        <v>-689</v>
      </c>
      <c r="AM24" s="44" t="n">
        <v>-23070</v>
      </c>
      <c r="AN24" s="44" t="n">
        <v>-580</v>
      </c>
    </row>
    <row r="25">
      <c r="B25" t="inlineStr">
        <is>
          <t>CFF</t>
        </is>
      </c>
      <c r="G25" s="44" t="n">
        <v>-1057</v>
      </c>
      <c r="H25" s="44" t="n">
        <v>-3477</v>
      </c>
      <c r="I25" s="44" t="n">
        <v>-1907</v>
      </c>
      <c r="J25" s="44" t="n">
        <v>-2533</v>
      </c>
      <c r="K25" s="44" t="n">
        <v>-5121</v>
      </c>
      <c r="L25" s="44" t="n">
        <v>-5147</v>
      </c>
      <c r="M25" s="44" t="n">
        <v>-3532</v>
      </c>
      <c r="N25" s="44" t="n">
        <v>-2016</v>
      </c>
      <c r="O25" s="44" t="n">
        <v>-3702</v>
      </c>
      <c r="P25" s="44" t="n">
        <v>-5278</v>
      </c>
      <c r="Q25" s="44" t="n">
        <v>-4073</v>
      </c>
      <c r="R25" s="44" t="n">
        <v>-2570</v>
      </c>
      <c r="S25" s="44" t="n">
        <v>18337</v>
      </c>
      <c r="T25" s="44" t="n">
        <v>-5929</v>
      </c>
      <c r="U25" s="44" t="n">
        <v>-8065</v>
      </c>
      <c r="V25" s="44" t="n">
        <v>-6076</v>
      </c>
      <c r="W25" s="44" t="n">
        <v>-5980</v>
      </c>
      <c r="X25" s="44" t="n">
        <v>-6257</v>
      </c>
      <c r="Y25" s="44" t="n">
        <v>-6014</v>
      </c>
      <c r="Z25" s="44" t="n">
        <v>-1876</v>
      </c>
      <c r="AA25" s="44" t="n">
        <v>-10149</v>
      </c>
      <c r="AB25" s="44" t="n">
        <v>-4831</v>
      </c>
      <c r="AJ25" s="44" t="n">
        <v>-8974</v>
      </c>
      <c r="AK25" s="44" t="n">
        <v>-15816</v>
      </c>
      <c r="AL25" s="44" t="n">
        <v>-15623</v>
      </c>
      <c r="AM25" s="44" t="n">
        <v>-1733</v>
      </c>
      <c r="AN25" s="44" t="n">
        <v>-20127</v>
      </c>
    </row>
    <row r="26">
      <c r="B26" t="inlineStr">
        <is>
          <t>Net Change in Cash</t>
        </is>
      </c>
      <c r="G26" s="44" t="n">
        <v>1934</v>
      </c>
      <c r="H26" s="44" t="n">
        <v>-34</v>
      </c>
      <c r="I26" s="44" t="n">
        <v>1587</v>
      </c>
      <c r="J26" s="44" t="n">
        <v>1058</v>
      </c>
      <c r="K26" s="44" t="n">
        <v>-1944</v>
      </c>
      <c r="L26" s="44" t="n">
        <v>-1214</v>
      </c>
      <c r="M26" s="44" t="n">
        <v>972</v>
      </c>
      <c r="N26" s="44" t="n">
        <v>2439</v>
      </c>
      <c r="O26" s="44" t="n">
        <v>231</v>
      </c>
      <c r="P26" s="44" t="n">
        <v>-1094</v>
      </c>
      <c r="Q26" s="44" t="n">
        <v>502</v>
      </c>
      <c r="R26" s="44" t="n">
        <v>2134</v>
      </c>
      <c r="S26" s="44" t="n">
        <v>-2325</v>
      </c>
      <c r="T26" s="44" t="n">
        <v>-2055</v>
      </c>
      <c r="U26" s="44" t="n">
        <v>143</v>
      </c>
      <c r="V26" s="44" t="n">
        <v>-604</v>
      </c>
      <c r="W26" s="44" t="n">
        <v>-41</v>
      </c>
      <c r="X26" s="44" t="n">
        <v>165</v>
      </c>
      <c r="Y26" s="44" t="n">
        <v>1246</v>
      </c>
      <c r="Z26" s="44" t="n">
        <v>5460</v>
      </c>
      <c r="AA26" s="44" t="n">
        <v>-2004</v>
      </c>
      <c r="AB26" s="44" t="n">
        <v>5454</v>
      </c>
      <c r="AJ26" s="44" t="n">
        <v>4545</v>
      </c>
      <c r="AK26" s="44" t="n">
        <v>253</v>
      </c>
      <c r="AL26" s="44" t="n">
        <v>1773</v>
      </c>
      <c r="AM26" s="44" t="n">
        <v>-4841</v>
      </c>
      <c r="AN26" s="44" t="n">
        <v>6830</v>
      </c>
    </row>
    <row r="27">
      <c r="B27" t="inlineStr">
        <is>
          <t>Cash, End of Period</t>
        </is>
      </c>
      <c r="G27" s="44" t="n">
        <v>9552</v>
      </c>
      <c r="H27" s="44" t="n">
        <v>9518</v>
      </c>
      <c r="I27" s="44" t="n">
        <v>11105</v>
      </c>
      <c r="J27" s="44" t="n">
        <v>12163</v>
      </c>
      <c r="K27" s="44" t="n">
        <v>10219</v>
      </c>
      <c r="L27" s="44" t="n">
        <v>9005</v>
      </c>
      <c r="M27" s="44" t="n">
        <v>9977</v>
      </c>
      <c r="N27" s="44" t="n">
        <v>12416</v>
      </c>
      <c r="O27" s="44" t="n">
        <v>12647</v>
      </c>
      <c r="P27" s="44" t="n">
        <v>11553</v>
      </c>
      <c r="Q27" s="44" t="n">
        <v>12055</v>
      </c>
      <c r="R27" s="44" t="n">
        <v>14189</v>
      </c>
      <c r="S27" s="44" t="n">
        <v>11864</v>
      </c>
      <c r="T27" s="44" t="n">
        <v>9809</v>
      </c>
      <c r="U27" s="44" t="n">
        <v>9952</v>
      </c>
      <c r="V27" s="44" t="n">
        <v>9348</v>
      </c>
      <c r="W27" s="44" t="n">
        <v>9307</v>
      </c>
      <c r="X27" s="44" t="n">
        <v>9472</v>
      </c>
      <c r="Y27" s="44" t="n">
        <v>10718</v>
      </c>
      <c r="Z27" s="44" t="n">
        <v>16178</v>
      </c>
      <c r="AA27" s="44" t="n">
        <v>14174</v>
      </c>
      <c r="AB27" s="44" t="n">
        <v>19628</v>
      </c>
      <c r="AJ27" s="44" t="n">
        <v>12163</v>
      </c>
      <c r="AK27" s="44" t="n">
        <v>12416</v>
      </c>
      <c r="AL27" s="44" t="n">
        <v>14189</v>
      </c>
      <c r="AM27" s="44" t="n">
        <v>9348</v>
      </c>
      <c r="AN27" s="44" t="n">
        <v>16178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3" t="inlineStr">
        <is>
          <t>X</t>
        </is>
      </c>
      <c r="B3" s="6" t="inlineStr">
        <is>
          <t>Company Name</t>
        </is>
      </c>
      <c r="F3" t="inlineStr">
        <is>
          <t>Broadcom Inc.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 (FY25; 52/53-wk FY, Sunday nearest Oct 31)</t>
        </is>
      </c>
      <c r="F7" s="24" t="n">
        <v>45963</v>
      </c>
    </row>
    <row r="8"/>
    <row r="9">
      <c r="B9" s="6" t="inlineStr">
        <is>
          <t>Today</t>
        </is>
      </c>
      <c r="F9" s="24" t="n">
        <v>46216</v>
      </c>
    </row>
    <row r="10">
      <c r="B10" s="6" t="inlineStr">
        <is>
          <t>Share Price (post 10-for-1 split, Jul 2024)</t>
        </is>
      </c>
      <c r="F10" s="13" t="n">
        <v>384.05</v>
      </c>
    </row>
    <row r="11"/>
    <row r="12">
      <c r="B12" s="6" t="inlineStr">
        <is>
          <t>Minimum Cash (% of revenue)</t>
        </is>
      </c>
      <c r="F12" s="49" t="n">
        <v>0.25</v>
      </c>
    </row>
    <row r="13"/>
    <row r="14">
      <c r="A14" s="23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2026-07-14T02:32:18Z</dcterms:created>
  <dcterms:modified xmlns:dcterms="http://purl.org/dc/terms/" xmlns:xsi="http://www.w3.org/2001/XMLSchema-instance" xsi:type="dcterms:W3CDTF">2026-07-14T02:32:39Z</dcterms:modified>
</cp:coreProperties>
</file>