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_);(&quot;$&quot;#,##0.0)"/>
    <numFmt numFmtId="165" formatCode="#,##0.000_);(#,##0.000)"/>
    <numFmt numFmtId="166" formatCode="#,##0.0_);(#,##0.0)"/>
    <numFmt numFmtId="167" formatCode="#,##0.0%_);(#,##0.0%)"/>
    <numFmt numFmtId="168" formatCode="0.00&quot;x&quot;"/>
  </numFmts>
  <fonts count="11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color rgb="003366FF"/>
      <sz val="10"/>
    </font>
    <font>
      <name val="Calibri"/>
      <b val="1"/>
      <color rgb="00000000"/>
      <sz val="14"/>
    </font>
    <font>
      <name val="Calibri"/>
      <i val="1"/>
      <color rgb="00808080"/>
      <sz val="10"/>
    </font>
    <font>
      <name val="Calibri"/>
      <color rgb="00000000"/>
      <sz val="10"/>
    </font>
    <font>
      <name val="Calibri"/>
      <i val="1"/>
      <color rgb="00000000"/>
      <sz val="10"/>
    </font>
    <font>
      <name val="Calibri"/>
      <color rgb="00808080"/>
      <sz val="9"/>
    </font>
    <font>
      <name val="Calibri"/>
      <b val="1"/>
      <color rgb="00FFFFFF"/>
      <sz val="12"/>
    </font>
    <font>
      <name val="Calibri"/>
      <i val="1"/>
      <color rgb="0000AA0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0" fontId="5" fillId="0" borderId="0" pivotButton="0" quotePrefix="0" xfId="0"/>
    <xf numFmtId="14" fontId="8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2" fillId="0" borderId="0" pivotButton="0" quotePrefix="0" xfId="0"/>
    <xf numFmtId="0" fontId="9" fillId="2" borderId="0" applyAlignment="1" pivotButton="0" quotePrefix="0" xfId="0">
      <alignment horizontal="centerContinuous"/>
    </xf>
    <xf numFmtId="0" fontId="6" fillId="0" borderId="0" pivotButton="0" quotePrefix="0" xfId="0"/>
    <xf numFmtId="164" fontId="3" fillId="0" borderId="0" pivotButton="0" quotePrefix="0" xfId="0"/>
    <xf numFmtId="164" fontId="2" fillId="0" borderId="1" pivotButton="0" quotePrefix="0" xfId="0"/>
    <xf numFmtId="165" fontId="10" fillId="0" borderId="0" pivotButton="0" quotePrefix="0" xfId="0"/>
    <xf numFmtId="7" fontId="3" fillId="0" borderId="0" pivotButton="0" quotePrefix="0" xfId="0"/>
    <xf numFmtId="166" fontId="3" fillId="0" borderId="0" pivotButton="0" quotePrefix="0" xfId="0"/>
    <xf numFmtId="167" fontId="6" fillId="0" borderId="0" pivotButton="0" quotePrefix="0" xfId="0"/>
    <xf numFmtId="0" fontId="9" fillId="3" borderId="0" applyAlignment="1" pivotButton="0" quotePrefix="0" xfId="0">
      <alignment horizontal="centerContinuous"/>
    </xf>
    <xf numFmtId="165" fontId="2" fillId="0" borderId="1" pivotButton="0" quotePrefix="0" xfId="0"/>
    <xf numFmtId="168" fontId="6" fillId="0" borderId="0" pivotButton="0" quotePrefix="0" xfId="0"/>
    <xf numFmtId="164" fontId="6" fillId="0" borderId="0" pivotButton="0" quotePrefix="0" xfId="0"/>
    <xf numFmtId="166" fontId="6" fillId="0" borderId="0" pivotButton="0" quotePrefix="0" xfId="0"/>
    <xf numFmtId="0" fontId="9" fillId="4" borderId="0" applyAlignment="1" pivotButton="0" quotePrefix="0" xfId="0">
      <alignment horizontal="centerContinuous"/>
    </xf>
    <xf numFmtId="164" fontId="2" fillId="0" borderId="0" pivotButton="0" quotePrefix="0" xfId="0"/>
    <xf numFmtId="0" fontId="1" fillId="0" borderId="0" pivotButton="0" quotePrefix="0" xfId="0"/>
    <xf numFmtId="14" fontId="0" fillId="0" borderId="0" pivotButton="0" quotePrefix="0" xfId="0"/>
    <xf numFmtId="167" fontId="0" fillId="0" borderId="0" pivotButton="0" quotePrefix="0" xfId="0"/>
    <xf numFmtId="164" fontId="3" fillId="0" borderId="0" pivotButton="0" quotePrefix="0" xfId="0"/>
    <xf numFmtId="164" fontId="6" fillId="0" borderId="0" applyAlignment="1" pivotButton="0" quotePrefix="0" xfId="0">
      <alignment horizontal="right"/>
    </xf>
    <xf numFmtId="166" fontId="3" fillId="0" borderId="0" pivotButton="0" quotePrefix="0" xfId="0"/>
    <xf numFmtId="166" fontId="6" fillId="0" borderId="0" applyAlignment="1" pivotButton="0" quotePrefix="0" xfId="0">
      <alignment horizontal="right"/>
    </xf>
    <xf numFmtId="164" fontId="2" fillId="0" borderId="1" pivotButton="0" quotePrefix="0" xfId="0"/>
    <xf numFmtId="164" fontId="2" fillId="0" borderId="1" applyAlignment="1" pivotButton="0" quotePrefix="0" xfId="0">
      <alignment horizontal="right"/>
    </xf>
    <xf numFmtId="165" fontId="10" fillId="0" borderId="0" pivotButton="0" quotePrefix="0" xfId="0"/>
    <xf numFmtId="166" fontId="3" fillId="0" borderId="0" applyAlignment="1" pivotButton="0" quotePrefix="0" xfId="0">
      <alignment horizontal="right"/>
    </xf>
    <xf numFmtId="164" fontId="3" fillId="0" borderId="0" applyAlignment="1" pivotButton="0" quotePrefix="0" xfId="0">
      <alignment horizontal="right"/>
    </xf>
    <xf numFmtId="7" fontId="6" fillId="0" borderId="0" applyAlignment="1" pivotButton="0" quotePrefix="0" xfId="0">
      <alignment horizontal="right"/>
    </xf>
    <xf numFmtId="167" fontId="6" fillId="0" borderId="0" pivotButton="0" quotePrefix="0" xfId="0"/>
    <xf numFmtId="167" fontId="6" fillId="0" borderId="0" applyAlignment="1" pivotButton="0" quotePrefix="0" xfId="0">
      <alignment horizontal="right"/>
    </xf>
    <xf numFmtId="167" fontId="3" fillId="0" borderId="0" applyAlignment="1" pivotButton="0" quotePrefix="0" xfId="0">
      <alignment horizontal="right"/>
    </xf>
    <xf numFmtId="165" fontId="2" fillId="0" borderId="1" pivotButton="0" quotePrefix="0" xfId="0"/>
    <xf numFmtId="165" fontId="2" fillId="0" borderId="1" applyAlignment="1" pivotButton="0" quotePrefix="0" xfId="0">
      <alignment horizontal="right"/>
    </xf>
    <xf numFmtId="168" fontId="6" fillId="0" borderId="0" pivotButton="0" quotePrefix="0" xfId="0"/>
    <xf numFmtId="168" fontId="6" fillId="0" borderId="0" applyAlignment="1" pivotButton="0" quotePrefix="0" xfId="0">
      <alignment horizontal="right"/>
    </xf>
    <xf numFmtId="164" fontId="6" fillId="0" borderId="0" pivotButton="0" quotePrefix="0" xfId="0"/>
    <xf numFmtId="166" fontId="6" fillId="0" borderId="0" pivotButton="0" quotePrefix="0" xfId="0"/>
    <xf numFmtId="165" fontId="6" fillId="0" borderId="0" applyAlignment="1" pivotButton="0" quotePrefix="0" xfId="0">
      <alignment horizontal="right"/>
    </xf>
    <xf numFmtId="164" fontId="2" fillId="0" borderId="0" pivotButton="0" quotePrefix="0" xfId="0"/>
    <xf numFmtId="165" fontId="10" fillId="0" borderId="0" applyAlignment="1" pivotButton="0" quotePrefix="0" xfId="0">
      <alignment horizontal="right"/>
    </xf>
    <xf numFmtId="167" fontId="0" fillId="0" borderId="0" pivotButton="0" quotePrefix="0" xfId="0"/>
    <xf numFmtId="0" fontId="9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V284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6" customWidth="1" min="2" max="2"/>
    <col width="46" customWidth="1" min="3" max="3"/>
    <col width="12" customWidth="1" min="4" max="4"/>
    <col width="3" customWidth="1" min="5" max="5"/>
    <col width="3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3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3" customWidth="1" min="46" max="46"/>
    <col width="11" customWidth="1" min="47" max="47"/>
    <col width="11" customWidth="1" min="48" max="48"/>
  </cols>
  <sheetData>
    <row r="1">
      <c r="B1" s="1" t="inlineStr">
        <is>
          <t>Amazon.com, Inc.</t>
        </is>
      </c>
    </row>
    <row r="2">
      <c r="B2" s="2" t="inlineStr">
        <is>
          <t>Dollars in millions, except per share</t>
        </is>
      </c>
    </row>
    <row r="3">
      <c r="B3" s="3" t="inlineStr">
        <is>
          <t>Ticker: AMZN  |  FYE: Dec 31  |  Segments: North America / International / AWS. Flows on YTD-differencing basis; EPS/shares post-split (20-for-1, Jun 2022). FY21 +$11.8B / FY22 -$12.7B Rivian marks in Other Income (Expense)</t>
        </is>
      </c>
    </row>
    <row r="4">
      <c r="G4" s="4" t="n">
        <v>44286</v>
      </c>
      <c r="H4" s="4" t="n">
        <v>44377</v>
      </c>
      <c r="I4" s="4" t="n">
        <v>44469</v>
      </c>
      <c r="J4" s="4" t="n">
        <v>44561</v>
      </c>
      <c r="K4" s="4" t="n">
        <v>44651</v>
      </c>
      <c r="L4" s="4" t="n">
        <v>44742</v>
      </c>
      <c r="M4" s="4" t="n">
        <v>44834</v>
      </c>
      <c r="N4" s="4" t="n">
        <v>44926</v>
      </c>
      <c r="O4" s="4" t="n">
        <v>45016</v>
      </c>
      <c r="P4" s="4" t="n">
        <v>45107</v>
      </c>
      <c r="Q4" s="4" t="n">
        <v>45199</v>
      </c>
      <c r="R4" s="4" t="n">
        <v>45291</v>
      </c>
      <c r="S4" s="4" t="n">
        <v>45382</v>
      </c>
      <c r="T4" s="4" t="n">
        <v>45473</v>
      </c>
      <c r="U4" s="4" t="n">
        <v>45565</v>
      </c>
      <c r="V4" s="4" t="n">
        <v>45657</v>
      </c>
      <c r="W4" s="4" t="n">
        <v>45747</v>
      </c>
      <c r="X4" s="4" t="n">
        <v>45838</v>
      </c>
      <c r="Y4" s="4" t="n">
        <v>45930</v>
      </c>
      <c r="Z4" s="4" t="n">
        <v>46022</v>
      </c>
      <c r="AA4" s="4" t="n">
        <v>46112</v>
      </c>
      <c r="AB4" s="4" t="n">
        <v>46203</v>
      </c>
      <c r="AC4" s="4" t="n">
        <v>46295</v>
      </c>
      <c r="AD4" s="4" t="n">
        <v>46387</v>
      </c>
      <c r="AE4" s="4" t="n">
        <v>46477</v>
      </c>
      <c r="AF4" s="4" t="n">
        <v>46568</v>
      </c>
      <c r="AG4" s="4" t="n">
        <v>46660</v>
      </c>
      <c r="AH4" s="4" t="n">
        <v>46752</v>
      </c>
      <c r="AJ4" s="4" t="n">
        <v>44561</v>
      </c>
      <c r="AK4" s="4" t="n">
        <v>44926</v>
      </c>
      <c r="AL4" s="4" t="n">
        <v>45291</v>
      </c>
      <c r="AM4" s="4" t="n">
        <v>45657</v>
      </c>
      <c r="AN4" s="4" t="n">
        <v>46022</v>
      </c>
      <c r="AO4" s="4" t="n">
        <v>46387</v>
      </c>
      <c r="AP4" s="4" t="n">
        <v>46752</v>
      </c>
      <c r="AQ4" s="4" t="n">
        <v>47118</v>
      </c>
      <c r="AR4" s="4" t="n">
        <v>47483</v>
      </c>
      <c r="AS4" s="4" t="n">
        <v>47848</v>
      </c>
    </row>
    <row r="5">
      <c r="G5" s="5" t="inlineStr">
        <is>
          <t>Q1'21</t>
        </is>
      </c>
      <c r="H5" s="5" t="inlineStr">
        <is>
          <t>Q2'21</t>
        </is>
      </c>
      <c r="I5" s="5" t="inlineStr">
        <is>
          <t>Q3'21</t>
        </is>
      </c>
      <c r="J5" s="5" t="inlineStr">
        <is>
          <t>Q4'21</t>
        </is>
      </c>
      <c r="K5" s="5" t="inlineStr">
        <is>
          <t>Q1'22</t>
        </is>
      </c>
      <c r="L5" s="5" t="inlineStr">
        <is>
          <t>Q2'22</t>
        </is>
      </c>
      <c r="M5" s="5" t="inlineStr">
        <is>
          <t>Q3'22</t>
        </is>
      </c>
      <c r="N5" s="5" t="inlineStr">
        <is>
          <t>Q4'22</t>
        </is>
      </c>
      <c r="O5" s="5" t="inlineStr">
        <is>
          <t>Q1'23</t>
        </is>
      </c>
      <c r="P5" s="5" t="inlineStr">
        <is>
          <t>Q2'23</t>
        </is>
      </c>
      <c r="Q5" s="5" t="inlineStr">
        <is>
          <t>Q3'23</t>
        </is>
      </c>
      <c r="R5" s="5" t="inlineStr">
        <is>
          <t>Q4'23</t>
        </is>
      </c>
      <c r="S5" s="5" t="inlineStr">
        <is>
          <t>Q1'24</t>
        </is>
      </c>
      <c r="T5" s="5" t="inlineStr">
        <is>
          <t>Q2'24</t>
        </is>
      </c>
      <c r="U5" s="5" t="inlineStr">
        <is>
          <t>Q3'24</t>
        </is>
      </c>
      <c r="V5" s="5" t="inlineStr">
        <is>
          <t>Q4'24</t>
        </is>
      </c>
      <c r="W5" s="5" t="inlineStr">
        <is>
          <t>Q1'25</t>
        </is>
      </c>
      <c r="X5" s="5" t="inlineStr">
        <is>
          <t>Q2'25</t>
        </is>
      </c>
      <c r="Y5" s="5" t="inlineStr">
        <is>
          <t>Q3'25</t>
        </is>
      </c>
      <c r="Z5" s="5" t="inlineStr">
        <is>
          <t>Q4'25</t>
        </is>
      </c>
      <c r="AA5" s="5" t="inlineStr">
        <is>
          <t>Q1'26</t>
        </is>
      </c>
      <c r="AB5" s="5" t="inlineStr">
        <is>
          <t>Q2'26E</t>
        </is>
      </c>
      <c r="AC5" s="5" t="inlineStr">
        <is>
          <t>Q3'26E</t>
        </is>
      </c>
      <c r="AD5" s="5" t="inlineStr">
        <is>
          <t>Q4'26E</t>
        </is>
      </c>
      <c r="AE5" s="5" t="inlineStr">
        <is>
          <t>Q1'27E</t>
        </is>
      </c>
      <c r="AF5" s="5" t="inlineStr">
        <is>
          <t>Q2'27E</t>
        </is>
      </c>
      <c r="AG5" s="5" t="inlineStr">
        <is>
          <t>Q3'27E</t>
        </is>
      </c>
      <c r="AH5" s="5" t="inlineStr">
        <is>
          <t>Q4'27E</t>
        </is>
      </c>
      <c r="AJ5" s="5" t="inlineStr">
        <is>
          <t>FY21</t>
        </is>
      </c>
      <c r="AK5" s="5" t="inlineStr">
        <is>
          <t>FY22</t>
        </is>
      </c>
      <c r="AL5" s="5" t="inlineStr">
        <is>
          <t>FY23</t>
        </is>
      </c>
      <c r="AM5" s="5" t="inlineStr">
        <is>
          <t>FY24</t>
        </is>
      </c>
      <c r="AN5" s="5" t="inlineStr">
        <is>
          <t>FY25</t>
        </is>
      </c>
      <c r="AO5" s="5" t="inlineStr">
        <is>
          <t>FY26E</t>
        </is>
      </c>
      <c r="AP5" s="5" t="inlineStr">
        <is>
          <t>FY27E</t>
        </is>
      </c>
      <c r="AQ5" s="5" t="inlineStr">
        <is>
          <t>FY28E</t>
        </is>
      </c>
      <c r="AR5" s="5" t="inlineStr">
        <is>
          <t>FY29E</t>
        </is>
      </c>
      <c r="AS5" s="5" t="inlineStr">
        <is>
          <t>FY30E</t>
        </is>
      </c>
      <c r="AU5" s="6" t="inlineStr">
        <is>
          <t>CAGR</t>
        </is>
      </c>
      <c r="AV5" s="6" t="inlineStr">
        <is>
          <t>Step</t>
        </is>
      </c>
    </row>
    <row r="6"/>
    <row r="7"/>
    <row r="8">
      <c r="B8" s="7" t="inlineStr">
        <is>
          <t>Income Statement</t>
        </is>
      </c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  <c r="R8" s="7" t="n"/>
      <c r="S8" s="7" t="n"/>
      <c r="T8" s="7" t="n"/>
      <c r="U8" s="7" t="n"/>
      <c r="V8" s="7" t="n"/>
      <c r="W8" s="7" t="n"/>
      <c r="X8" s="7" t="n"/>
      <c r="Y8" s="7" t="n"/>
      <c r="Z8" s="7" t="n"/>
      <c r="AA8" s="7" t="n"/>
      <c r="AB8" s="7" t="n"/>
      <c r="AC8" s="7" t="n"/>
      <c r="AD8" s="7" t="n"/>
      <c r="AE8" s="7" t="n"/>
      <c r="AF8" s="7" t="n"/>
      <c r="AG8" s="7" t="n"/>
      <c r="AH8" s="7" t="n"/>
      <c r="AJ8" s="7" t="n"/>
      <c r="AK8" s="7" t="n"/>
      <c r="AL8" s="7" t="n"/>
      <c r="AM8" s="7" t="n"/>
      <c r="AN8" s="7" t="n"/>
      <c r="AO8" s="7" t="n"/>
      <c r="AP8" s="7" t="n"/>
      <c r="AQ8" s="7" t="n"/>
      <c r="AR8" s="7" t="n"/>
      <c r="AS8" s="7" t="n"/>
    </row>
    <row r="9"/>
    <row r="10">
      <c r="C10" s="8" t="inlineStr">
        <is>
          <t>North America Segment Net Sales</t>
        </is>
      </c>
      <c r="G10" s="25" t="n">
        <v>64366</v>
      </c>
      <c r="H10" s="25" t="n">
        <v>67550</v>
      </c>
      <c r="I10" s="25" t="n">
        <v>65557</v>
      </c>
      <c r="J10" s="25" t="n">
        <v>82360</v>
      </c>
      <c r="K10" s="25" t="n">
        <v>69244</v>
      </c>
      <c r="L10" s="25" t="n">
        <v>74430</v>
      </c>
      <c r="M10" s="25" t="n">
        <v>78843</v>
      </c>
      <c r="N10" s="25" t="n">
        <v>93363</v>
      </c>
      <c r="O10" s="25" t="n">
        <v>76881</v>
      </c>
      <c r="P10" s="25" t="n">
        <v>82546</v>
      </c>
      <c r="Q10" s="25" t="n">
        <v>87887</v>
      </c>
      <c r="R10" s="25" t="n">
        <v>105514</v>
      </c>
      <c r="S10" s="25" t="n">
        <v>86341</v>
      </c>
      <c r="T10" s="25" t="n">
        <v>90033</v>
      </c>
      <c r="U10" s="25" t="n">
        <v>95537</v>
      </c>
      <c r="V10" s="25" t="n">
        <v>115586</v>
      </c>
      <c r="W10" s="25" t="n">
        <v>92887</v>
      </c>
      <c r="X10" s="25" t="n">
        <v>100068</v>
      </c>
      <c r="Y10" s="25" t="n">
        <v>106267</v>
      </c>
      <c r="Z10" s="25" t="n">
        <v>127083</v>
      </c>
      <c r="AA10" s="25" t="n">
        <v>104143</v>
      </c>
      <c r="AB10" s="26">
        <f>AB99</f>
        <v/>
      </c>
      <c r="AC10" s="26">
        <f>AC99</f>
        <v/>
      </c>
      <c r="AD10" s="26">
        <f>AD99</f>
        <v/>
      </c>
      <c r="AE10" s="26">
        <f>AE99</f>
        <v/>
      </c>
      <c r="AF10" s="26">
        <f>AF99</f>
        <v/>
      </c>
      <c r="AG10" s="26">
        <f>AG99</f>
        <v/>
      </c>
      <c r="AH10" s="26">
        <f>AH99</f>
        <v/>
      </c>
      <c r="AJ10" s="25" t="n">
        <v>279833</v>
      </c>
      <c r="AK10" s="25" t="n">
        <v>315880</v>
      </c>
      <c r="AL10" s="25" t="n">
        <v>352828</v>
      </c>
      <c r="AM10" s="25" t="n">
        <v>387497</v>
      </c>
      <c r="AN10" s="25" t="n">
        <v>426305</v>
      </c>
      <c r="AO10" s="26">
        <f>AA10+AB10+AC10+AD10</f>
        <v/>
      </c>
      <c r="AP10" s="26">
        <f>AE10+AF10+AG10+AH10</f>
        <v/>
      </c>
      <c r="AQ10" s="26">
        <f>AQ99</f>
        <v/>
      </c>
      <c r="AR10" s="26">
        <f>AR99</f>
        <v/>
      </c>
      <c r="AS10" s="26">
        <f>AS99</f>
        <v/>
      </c>
    </row>
    <row r="11">
      <c r="C11" s="8" t="inlineStr">
        <is>
          <t>International Segment Net Sales</t>
        </is>
      </c>
      <c r="G11" s="27" t="n">
        <v>30649</v>
      </c>
      <c r="H11" s="27" t="n">
        <v>30721</v>
      </c>
      <c r="I11" s="27" t="n">
        <v>29145</v>
      </c>
      <c r="J11" s="27" t="n">
        <v>37272</v>
      </c>
      <c r="K11" s="27" t="n">
        <v>28759</v>
      </c>
      <c r="L11" s="27" t="n">
        <v>27065</v>
      </c>
      <c r="M11" s="27" t="n">
        <v>27720</v>
      </c>
      <c r="N11" s="27" t="n">
        <v>34463</v>
      </c>
      <c r="O11" s="27" t="n">
        <v>29123</v>
      </c>
      <c r="P11" s="27" t="n">
        <v>29697</v>
      </c>
      <c r="Q11" s="27" t="n">
        <v>32137</v>
      </c>
      <c r="R11" s="27" t="n">
        <v>40243</v>
      </c>
      <c r="S11" s="27" t="n">
        <v>31935</v>
      </c>
      <c r="T11" s="27" t="n">
        <v>31663</v>
      </c>
      <c r="U11" s="27" t="n">
        <v>35888</v>
      </c>
      <c r="V11" s="27" t="n">
        <v>43420</v>
      </c>
      <c r="W11" s="27" t="n">
        <v>33513</v>
      </c>
      <c r="X11" s="27" t="n">
        <v>36761</v>
      </c>
      <c r="Y11" s="27" t="n">
        <v>40896</v>
      </c>
      <c r="Z11" s="27" t="n">
        <v>50724</v>
      </c>
      <c r="AA11" s="27" t="n">
        <v>39789</v>
      </c>
      <c r="AB11" s="28">
        <f>AB101</f>
        <v/>
      </c>
      <c r="AC11" s="28">
        <f>AC101</f>
        <v/>
      </c>
      <c r="AD11" s="28">
        <f>AD101</f>
        <v/>
      </c>
      <c r="AE11" s="28">
        <f>AE101</f>
        <v/>
      </c>
      <c r="AF11" s="28">
        <f>AF101</f>
        <v/>
      </c>
      <c r="AG11" s="28">
        <f>AG101</f>
        <v/>
      </c>
      <c r="AH11" s="28">
        <f>AH101</f>
        <v/>
      </c>
      <c r="AJ11" s="27" t="n">
        <v>127787</v>
      </c>
      <c r="AK11" s="27" t="n">
        <v>118007</v>
      </c>
      <c r="AL11" s="27" t="n">
        <v>131200</v>
      </c>
      <c r="AM11" s="27" t="n">
        <v>142906</v>
      </c>
      <c r="AN11" s="27" t="n">
        <v>161894</v>
      </c>
      <c r="AO11" s="28">
        <f>AA11+AB11+AC11+AD11</f>
        <v/>
      </c>
      <c r="AP11" s="28">
        <f>AE11+AF11+AG11+AH11</f>
        <v/>
      </c>
      <c r="AQ11" s="28">
        <f>AQ101</f>
        <v/>
      </c>
      <c r="AR11" s="28">
        <f>AR101</f>
        <v/>
      </c>
      <c r="AS11" s="28">
        <f>AS101</f>
        <v/>
      </c>
    </row>
    <row r="12">
      <c r="C12" s="8" t="inlineStr">
        <is>
          <t>AWS Segment Net Sales</t>
        </is>
      </c>
      <c r="G12" s="27" t="n">
        <v>13503</v>
      </c>
      <c r="H12" s="27" t="n">
        <v>14809</v>
      </c>
      <c r="I12" s="27" t="n">
        <v>16110</v>
      </c>
      <c r="J12" s="27" t="n">
        <v>17780</v>
      </c>
      <c r="K12" s="27" t="n">
        <v>18441</v>
      </c>
      <c r="L12" s="27" t="n">
        <v>19739</v>
      </c>
      <c r="M12" s="27" t="n">
        <v>20538</v>
      </c>
      <c r="N12" s="27" t="n">
        <v>21378</v>
      </c>
      <c r="O12" s="27" t="n">
        <v>21354</v>
      </c>
      <c r="P12" s="27" t="n">
        <v>22140</v>
      </c>
      <c r="Q12" s="27" t="n">
        <v>23059</v>
      </c>
      <c r="R12" s="27" t="n">
        <v>24204</v>
      </c>
      <c r="S12" s="27" t="n">
        <v>25037</v>
      </c>
      <c r="T12" s="27" t="n">
        <v>26281</v>
      </c>
      <c r="U12" s="27" t="n">
        <v>27452</v>
      </c>
      <c r="V12" s="27" t="n">
        <v>28786</v>
      </c>
      <c r="W12" s="27" t="n">
        <v>29267</v>
      </c>
      <c r="X12" s="27" t="n">
        <v>30873</v>
      </c>
      <c r="Y12" s="27" t="n">
        <v>33006</v>
      </c>
      <c r="Z12" s="27" t="n">
        <v>35579</v>
      </c>
      <c r="AA12" s="27" t="n">
        <v>37587</v>
      </c>
      <c r="AB12" s="28">
        <f>AB103</f>
        <v/>
      </c>
      <c r="AC12" s="28">
        <f>AC103</f>
        <v/>
      </c>
      <c r="AD12" s="28">
        <f>AD103</f>
        <v/>
      </c>
      <c r="AE12" s="28">
        <f>AE103</f>
        <v/>
      </c>
      <c r="AF12" s="28">
        <f>AF103</f>
        <v/>
      </c>
      <c r="AG12" s="28">
        <f>AG103</f>
        <v/>
      </c>
      <c r="AH12" s="28">
        <f>AH103</f>
        <v/>
      </c>
      <c r="AJ12" s="27" t="n">
        <v>62202</v>
      </c>
      <c r="AK12" s="27" t="n">
        <v>80096</v>
      </c>
      <c r="AL12" s="27" t="n">
        <v>90757</v>
      </c>
      <c r="AM12" s="27" t="n">
        <v>107556</v>
      </c>
      <c r="AN12" s="27" t="n">
        <v>128725</v>
      </c>
      <c r="AO12" s="28">
        <f>AA12+AB12+AC12+AD12</f>
        <v/>
      </c>
      <c r="AP12" s="28">
        <f>AE12+AF12+AG12+AH12</f>
        <v/>
      </c>
      <c r="AQ12" s="28">
        <f>AQ103</f>
        <v/>
      </c>
      <c r="AR12" s="28">
        <f>AR103</f>
        <v/>
      </c>
      <c r="AS12" s="28">
        <f>AS103</f>
        <v/>
      </c>
    </row>
    <row r="13">
      <c r="B13" s="6" t="inlineStr">
        <is>
          <t>Total Net Sales</t>
        </is>
      </c>
      <c r="G13" s="29">
        <f>G10+G11+G12</f>
        <v/>
      </c>
      <c r="H13" s="29">
        <f>H10+H11+H12</f>
        <v/>
      </c>
      <c r="I13" s="29">
        <f>I10+I11+I12</f>
        <v/>
      </c>
      <c r="J13" s="29">
        <f>J10+J11+J12</f>
        <v/>
      </c>
      <c r="K13" s="29">
        <f>K10+K11+K12</f>
        <v/>
      </c>
      <c r="L13" s="29">
        <f>L10+L11+L12</f>
        <v/>
      </c>
      <c r="M13" s="29">
        <f>M10+M11+M12</f>
        <v/>
      </c>
      <c r="N13" s="29">
        <f>N10+N11+N12</f>
        <v/>
      </c>
      <c r="O13" s="29">
        <f>O10+O11+O12</f>
        <v/>
      </c>
      <c r="P13" s="29">
        <f>P10+P11+P12</f>
        <v/>
      </c>
      <c r="Q13" s="29">
        <f>Q10+Q11+Q12</f>
        <v/>
      </c>
      <c r="R13" s="29">
        <f>R10+R11+R12</f>
        <v/>
      </c>
      <c r="S13" s="29">
        <f>S10+S11+S12</f>
        <v/>
      </c>
      <c r="T13" s="29">
        <f>T10+T11+T12</f>
        <v/>
      </c>
      <c r="U13" s="29">
        <f>U10+U11+U12</f>
        <v/>
      </c>
      <c r="V13" s="29">
        <f>V10+V11+V12</f>
        <v/>
      </c>
      <c r="W13" s="29">
        <f>W10+W11+W12</f>
        <v/>
      </c>
      <c r="X13" s="29">
        <f>X10+X11+X12</f>
        <v/>
      </c>
      <c r="Y13" s="29">
        <f>Y10+Y11+Y12</f>
        <v/>
      </c>
      <c r="Z13" s="29">
        <f>Z10+Z11+Z12</f>
        <v/>
      </c>
      <c r="AA13" s="29">
        <f>AA10+AA11+AA12</f>
        <v/>
      </c>
      <c r="AB13" s="29">
        <f>AB10+AB11+AB12</f>
        <v/>
      </c>
      <c r="AC13" s="29">
        <f>AC10+AC11+AC12</f>
        <v/>
      </c>
      <c r="AD13" s="29">
        <f>AD10+AD11+AD12</f>
        <v/>
      </c>
      <c r="AE13" s="29">
        <f>AE10+AE11+AE12</f>
        <v/>
      </c>
      <c r="AF13" s="29">
        <f>AF10+AF11+AF12</f>
        <v/>
      </c>
      <c r="AG13" s="29">
        <f>AG10+AG11+AG12</f>
        <v/>
      </c>
      <c r="AH13" s="29">
        <f>AH10+AH11+AH12</f>
        <v/>
      </c>
      <c r="AJ13" s="29">
        <f>AJ10+AJ11+AJ12</f>
        <v/>
      </c>
      <c r="AK13" s="29">
        <f>AK10+AK11+AK12</f>
        <v/>
      </c>
      <c r="AL13" s="29">
        <f>AL10+AL11+AL12</f>
        <v/>
      </c>
      <c r="AM13" s="29">
        <f>AM10+AM11+AM12</f>
        <v/>
      </c>
      <c r="AN13" s="29">
        <f>AN10+AN11+AN12</f>
        <v/>
      </c>
      <c r="AO13" s="30">
        <f>AA13+AB13+AC13+AD13</f>
        <v/>
      </c>
      <c r="AP13" s="30">
        <f>AE13+AF13+AG13+AH13</f>
        <v/>
      </c>
      <c r="AQ13" s="29">
        <f>AQ10+AQ11+AQ12</f>
        <v/>
      </c>
      <c r="AR13" s="29">
        <f>AR10+AR11+AR12</f>
        <v/>
      </c>
      <c r="AS13" s="29">
        <f>AS10+AS11+AS12</f>
        <v/>
      </c>
    </row>
    <row r="14">
      <c r="D14" s="3" t="inlineStr">
        <is>
          <t>Recon: Total Net Sales</t>
        </is>
      </c>
      <c r="G14" s="31">
        <f>IF(_reported!G9="","",G13-_reported!G9)</f>
        <v/>
      </c>
      <c r="H14" s="31">
        <f>IF(_reported!H9="","",H13-_reported!H9)</f>
        <v/>
      </c>
      <c r="I14" s="31">
        <f>IF(_reported!I9="","",I13-_reported!I9)</f>
        <v/>
      </c>
      <c r="J14" s="31">
        <f>IF(_reported!J9="","",J13-_reported!J9)</f>
        <v/>
      </c>
      <c r="K14" s="31">
        <f>IF(_reported!K9="","",K13-_reported!K9)</f>
        <v/>
      </c>
      <c r="L14" s="31">
        <f>IF(_reported!L9="","",L13-_reported!L9)</f>
        <v/>
      </c>
      <c r="M14" s="31">
        <f>IF(_reported!M9="","",M13-_reported!M9)</f>
        <v/>
      </c>
      <c r="N14" s="31">
        <f>IF(_reported!N9="","",N13-_reported!N9)</f>
        <v/>
      </c>
      <c r="O14" s="31">
        <f>IF(_reported!O9="","",O13-_reported!O9)</f>
        <v/>
      </c>
      <c r="P14" s="31">
        <f>IF(_reported!P9="","",P13-_reported!P9)</f>
        <v/>
      </c>
      <c r="Q14" s="31">
        <f>IF(_reported!Q9="","",Q13-_reported!Q9)</f>
        <v/>
      </c>
      <c r="R14" s="31">
        <f>IF(_reported!R9="","",R13-_reported!R9)</f>
        <v/>
      </c>
      <c r="S14" s="31">
        <f>IF(_reported!S9="","",S13-_reported!S9)</f>
        <v/>
      </c>
      <c r="T14" s="31">
        <f>IF(_reported!T9="","",T13-_reported!T9)</f>
        <v/>
      </c>
      <c r="U14" s="31">
        <f>IF(_reported!U9="","",U13-_reported!U9)</f>
        <v/>
      </c>
      <c r="V14" s="31">
        <f>IF(_reported!V9="","",V13-_reported!V9)</f>
        <v/>
      </c>
      <c r="W14" s="31">
        <f>IF(_reported!W9="","",W13-_reported!W9)</f>
        <v/>
      </c>
      <c r="X14" s="31">
        <f>IF(_reported!X9="","",X13-_reported!X9)</f>
        <v/>
      </c>
      <c r="Y14" s="31">
        <f>IF(_reported!Y9="","",Y13-_reported!Y9)</f>
        <v/>
      </c>
      <c r="Z14" s="31">
        <f>IF(_reported!Z9="","",Z13-_reported!Z9)</f>
        <v/>
      </c>
      <c r="AA14" s="31">
        <f>IF(_reported!AA9="","",AA13-_reported!AA9)</f>
        <v/>
      </c>
      <c r="AJ14" s="31">
        <f>IF(_reported!AJ9="","",AJ13-_reported!AJ9)</f>
        <v/>
      </c>
      <c r="AK14" s="31">
        <f>IF(_reported!AK9="","",AK13-_reported!AK9)</f>
        <v/>
      </c>
      <c r="AL14" s="31">
        <f>IF(_reported!AL9="","",AL13-_reported!AL9)</f>
        <v/>
      </c>
      <c r="AM14" s="31">
        <f>IF(_reported!AM9="","",AM13-_reported!AM9)</f>
        <v/>
      </c>
      <c r="AN14" s="31">
        <f>IF(_reported!AN9="","",AN13-_reported!AN9)</f>
        <v/>
      </c>
    </row>
    <row r="15"/>
    <row r="16">
      <c r="C16" s="8" t="inlineStr">
        <is>
          <t>Less: Cost of Sales</t>
        </is>
      </c>
      <c r="G16" s="25" t="n">
        <v>-62403</v>
      </c>
      <c r="H16" s="25" t="n">
        <v>-64176</v>
      </c>
      <c r="I16" s="25" t="n">
        <v>-62930</v>
      </c>
      <c r="J16" s="25" t="n">
        <v>-82835</v>
      </c>
      <c r="K16" s="25" t="n">
        <v>-66499</v>
      </c>
      <c r="L16" s="25" t="n">
        <v>-66424</v>
      </c>
      <c r="M16" s="25" t="n">
        <v>-70268</v>
      </c>
      <c r="N16" s="25" t="n">
        <v>-85640</v>
      </c>
      <c r="O16" s="25" t="n">
        <v>-67791</v>
      </c>
      <c r="P16" s="25" t="n">
        <v>-69373</v>
      </c>
      <c r="Q16" s="25" t="n">
        <v>-75022</v>
      </c>
      <c r="R16" s="25" t="n">
        <v>-92553</v>
      </c>
      <c r="S16" s="25" t="n">
        <v>-72633</v>
      </c>
      <c r="T16" s="25" t="n">
        <v>-73785</v>
      </c>
      <c r="U16" s="25" t="n">
        <v>-80977</v>
      </c>
      <c r="V16" s="25" t="n">
        <v>-98893</v>
      </c>
      <c r="W16" s="25" t="n">
        <v>-76976</v>
      </c>
      <c r="X16" s="25" t="n">
        <v>-80809</v>
      </c>
      <c r="Y16" s="25" t="n">
        <v>-88670</v>
      </c>
      <c r="Z16" s="25" t="n">
        <v>-109959</v>
      </c>
      <c r="AA16" s="25" t="n">
        <v>-87463</v>
      </c>
      <c r="AB16" s="26">
        <f>-AB13*AB80</f>
        <v/>
      </c>
      <c r="AC16" s="26">
        <f>-AC13*AC80</f>
        <v/>
      </c>
      <c r="AD16" s="26">
        <f>-AD13*AD80</f>
        <v/>
      </c>
      <c r="AE16" s="26">
        <f>-AE13*AE80</f>
        <v/>
      </c>
      <c r="AF16" s="26">
        <f>-AF13*AF80</f>
        <v/>
      </c>
      <c r="AG16" s="26">
        <f>-AG13*AG80</f>
        <v/>
      </c>
      <c r="AH16" s="26">
        <f>-AH13*AH80</f>
        <v/>
      </c>
      <c r="AJ16" s="25" t="n">
        <v>-272344</v>
      </c>
      <c r="AK16" s="25" t="n">
        <v>-288831</v>
      </c>
      <c r="AL16" s="25" t="n">
        <v>-304739</v>
      </c>
      <c r="AM16" s="25" t="n">
        <v>-326288</v>
      </c>
      <c r="AN16" s="25" t="n">
        <v>-356414</v>
      </c>
      <c r="AO16" s="26">
        <f>AA16+AB16+AC16+AD16</f>
        <v/>
      </c>
      <c r="AP16" s="26">
        <f>AE16+AF16+AG16+AH16</f>
        <v/>
      </c>
      <c r="AQ16" s="26">
        <f>-AQ13*AQ80</f>
        <v/>
      </c>
      <c r="AR16" s="26">
        <f>-AR13*AR80</f>
        <v/>
      </c>
      <c r="AS16" s="26">
        <f>-AS13*AS80</f>
        <v/>
      </c>
    </row>
    <row r="17">
      <c r="C17" s="8" t="inlineStr">
        <is>
          <t>Less: Fulfillment</t>
        </is>
      </c>
      <c r="G17" s="27" t="n">
        <v>-16530</v>
      </c>
      <c r="H17" s="27" t="n">
        <v>-17638</v>
      </c>
      <c r="I17" s="27" t="n">
        <v>-18498</v>
      </c>
      <c r="J17" s="27" t="n">
        <v>-22445</v>
      </c>
      <c r="K17" s="27" t="n">
        <v>-20271</v>
      </c>
      <c r="L17" s="27" t="n">
        <v>-20342</v>
      </c>
      <c r="M17" s="27" t="n">
        <v>-20583</v>
      </c>
      <c r="N17" s="27" t="n">
        <v>-23103</v>
      </c>
      <c r="O17" s="27" t="n">
        <v>-20905</v>
      </c>
      <c r="P17" s="27" t="n">
        <v>-21305</v>
      </c>
      <c r="Q17" s="27" t="n">
        <v>-22314</v>
      </c>
      <c r="R17" s="27" t="n">
        <v>-26095</v>
      </c>
      <c r="S17" s="27" t="n">
        <v>-22317</v>
      </c>
      <c r="T17" s="27" t="n">
        <v>-23566</v>
      </c>
      <c r="U17" s="27" t="n">
        <v>-24660</v>
      </c>
      <c r="V17" s="27" t="n">
        <v>-27962</v>
      </c>
      <c r="W17" s="27" t="n">
        <v>-24593</v>
      </c>
      <c r="X17" s="27" t="n">
        <v>-25976</v>
      </c>
      <c r="Y17" s="27" t="n">
        <v>-27679</v>
      </c>
      <c r="Z17" s="27" t="n">
        <v>-30826</v>
      </c>
      <c r="AA17" s="27" t="n">
        <v>-27289</v>
      </c>
      <c r="AB17" s="28">
        <f>-AB13*AB81</f>
        <v/>
      </c>
      <c r="AC17" s="28">
        <f>-AC13*AC81</f>
        <v/>
      </c>
      <c r="AD17" s="28">
        <f>-AD13*AD81</f>
        <v/>
      </c>
      <c r="AE17" s="28">
        <f>-AE13*AE81</f>
        <v/>
      </c>
      <c r="AF17" s="28">
        <f>-AF13*AF81</f>
        <v/>
      </c>
      <c r="AG17" s="28">
        <f>-AG13*AG81</f>
        <v/>
      </c>
      <c r="AH17" s="28">
        <f>-AH13*AH81</f>
        <v/>
      </c>
      <c r="AJ17" s="27" t="n">
        <v>-75111</v>
      </c>
      <c r="AK17" s="27" t="n">
        <v>-84299</v>
      </c>
      <c r="AL17" s="27" t="n">
        <v>-90619</v>
      </c>
      <c r="AM17" s="27" t="n">
        <v>-98505</v>
      </c>
      <c r="AN17" s="27" t="n">
        <v>-109074</v>
      </c>
      <c r="AO17" s="28">
        <f>AA17+AB17+AC17+AD17</f>
        <v/>
      </c>
      <c r="AP17" s="28">
        <f>AE17+AF17+AG17+AH17</f>
        <v/>
      </c>
      <c r="AQ17" s="28">
        <f>-AQ13*AQ81</f>
        <v/>
      </c>
      <c r="AR17" s="28">
        <f>-AR13*AR81</f>
        <v/>
      </c>
      <c r="AS17" s="28">
        <f>-AS13*AS81</f>
        <v/>
      </c>
    </row>
    <row r="18">
      <c r="C18" s="8" t="inlineStr">
        <is>
          <t>Less: Technology and Infrastructure (Tech and Content pre-2023)</t>
        </is>
      </c>
      <c r="G18" s="27" t="n">
        <v>-12488</v>
      </c>
      <c r="H18" s="27" t="n">
        <v>-13871</v>
      </c>
      <c r="I18" s="27" t="n">
        <v>-14380</v>
      </c>
      <c r="J18" s="27" t="n">
        <v>-15313</v>
      </c>
      <c r="K18" s="27" t="n">
        <v>-14842</v>
      </c>
      <c r="L18" s="27" t="n">
        <v>-18072</v>
      </c>
      <c r="M18" s="27" t="n">
        <v>-19485</v>
      </c>
      <c r="N18" s="27" t="n">
        <v>-20814</v>
      </c>
      <c r="O18" s="27" t="n">
        <v>-20450</v>
      </c>
      <c r="P18" s="27" t="n">
        <v>-21931</v>
      </c>
      <c r="Q18" s="27" t="n">
        <v>-21203</v>
      </c>
      <c r="R18" s="27" t="n">
        <v>-22038</v>
      </c>
      <c r="S18" s="27" t="n">
        <v>-20424</v>
      </c>
      <c r="T18" s="27" t="n">
        <v>-22304</v>
      </c>
      <c r="U18" s="27" t="n">
        <v>-22245</v>
      </c>
      <c r="V18" s="27" t="n">
        <v>-23571</v>
      </c>
      <c r="W18" s="27" t="n">
        <v>-22994</v>
      </c>
      <c r="X18" s="27" t="n">
        <v>-27166</v>
      </c>
      <c r="Y18" s="27" t="n">
        <v>-28962</v>
      </c>
      <c r="Z18" s="27" t="n">
        <v>-29399</v>
      </c>
      <c r="AA18" s="27" t="n">
        <v>-29567</v>
      </c>
      <c r="AB18" s="28">
        <f>-AB13*AB82</f>
        <v/>
      </c>
      <c r="AC18" s="28">
        <f>-AC13*AC82</f>
        <v/>
      </c>
      <c r="AD18" s="28">
        <f>-AD13*AD82</f>
        <v/>
      </c>
      <c r="AE18" s="28">
        <f>-AE13*AE82</f>
        <v/>
      </c>
      <c r="AF18" s="28">
        <f>-AF13*AF82</f>
        <v/>
      </c>
      <c r="AG18" s="28">
        <f>-AG13*AG82</f>
        <v/>
      </c>
      <c r="AH18" s="28">
        <f>-AH13*AH82</f>
        <v/>
      </c>
      <c r="AJ18" s="27" t="n">
        <v>-56052</v>
      </c>
      <c r="AK18" s="27" t="n">
        <v>-73213</v>
      </c>
      <c r="AL18" s="27" t="n">
        <v>-85622</v>
      </c>
      <c r="AM18" s="27" t="n">
        <v>-88544</v>
      </c>
      <c r="AN18" s="27" t="n">
        <v>-108521</v>
      </c>
      <c r="AO18" s="28">
        <f>AA18+AB18+AC18+AD18</f>
        <v/>
      </c>
      <c r="AP18" s="28">
        <f>AE18+AF18+AG18+AH18</f>
        <v/>
      </c>
      <c r="AQ18" s="28">
        <f>-AQ13*AQ82</f>
        <v/>
      </c>
      <c r="AR18" s="28">
        <f>-AR13*AR82</f>
        <v/>
      </c>
      <c r="AS18" s="28">
        <f>-AS13*AS82</f>
        <v/>
      </c>
    </row>
    <row r="19">
      <c r="C19" s="8" t="inlineStr">
        <is>
          <t>Less: Marketing</t>
        </is>
      </c>
      <c r="G19" s="27" t="n">
        <v>-6207</v>
      </c>
      <c r="H19" s="27" t="n">
        <v>-7524</v>
      </c>
      <c r="I19" s="27" t="n">
        <v>-8010</v>
      </c>
      <c r="J19" s="27" t="n">
        <v>-10810</v>
      </c>
      <c r="K19" s="27" t="n">
        <v>-8320</v>
      </c>
      <c r="L19" s="27" t="n">
        <v>-10086</v>
      </c>
      <c r="M19" s="27" t="n">
        <v>-11014</v>
      </c>
      <c r="N19" s="27" t="n">
        <v>-12818</v>
      </c>
      <c r="O19" s="27" t="n">
        <v>-10172</v>
      </c>
      <c r="P19" s="27" t="n">
        <v>-10745</v>
      </c>
      <c r="Q19" s="27" t="n">
        <v>-10551</v>
      </c>
      <c r="R19" s="27" t="n">
        <v>-12902</v>
      </c>
      <c r="S19" s="27" t="n">
        <v>-9662</v>
      </c>
      <c r="T19" s="27" t="n">
        <v>-10512</v>
      </c>
      <c r="U19" s="27" t="n">
        <v>-10609</v>
      </c>
      <c r="V19" s="27" t="n">
        <v>-13124</v>
      </c>
      <c r="W19" s="27" t="n">
        <v>-9763</v>
      </c>
      <c r="X19" s="27" t="n">
        <v>-11416</v>
      </c>
      <c r="Y19" s="27" t="n">
        <v>-11686</v>
      </c>
      <c r="Z19" s="27" t="n">
        <v>-14264</v>
      </c>
      <c r="AA19" s="27" t="n">
        <v>-10314</v>
      </c>
      <c r="AB19" s="28">
        <f>-AB13*AB83</f>
        <v/>
      </c>
      <c r="AC19" s="28">
        <f>-AC13*AC83</f>
        <v/>
      </c>
      <c r="AD19" s="28">
        <f>-AD13*AD83</f>
        <v/>
      </c>
      <c r="AE19" s="28">
        <f>-AE13*AE83</f>
        <v/>
      </c>
      <c r="AF19" s="28">
        <f>-AF13*AF83</f>
        <v/>
      </c>
      <c r="AG19" s="28">
        <f>-AG13*AG83</f>
        <v/>
      </c>
      <c r="AH19" s="28">
        <f>-AH13*AH83</f>
        <v/>
      </c>
      <c r="AJ19" s="27" t="n">
        <v>-32551</v>
      </c>
      <c r="AK19" s="27" t="n">
        <v>-42238</v>
      </c>
      <c r="AL19" s="27" t="n">
        <v>-44370</v>
      </c>
      <c r="AM19" s="27" t="n">
        <v>-43907</v>
      </c>
      <c r="AN19" s="27" t="n">
        <v>-47129</v>
      </c>
      <c r="AO19" s="28">
        <f>AA19+AB19+AC19+AD19</f>
        <v/>
      </c>
      <c r="AP19" s="28">
        <f>AE19+AF19+AG19+AH19</f>
        <v/>
      </c>
      <c r="AQ19" s="28">
        <f>-AQ13*AQ83</f>
        <v/>
      </c>
      <c r="AR19" s="28">
        <f>-AR13*AR83</f>
        <v/>
      </c>
      <c r="AS19" s="28">
        <f>-AS13*AS83</f>
        <v/>
      </c>
    </row>
    <row r="20">
      <c r="C20" s="8" t="inlineStr">
        <is>
          <t>Less: General and Administrative</t>
        </is>
      </c>
      <c r="G20" s="27" t="n">
        <v>-1987</v>
      </c>
      <c r="H20" s="27" t="n">
        <v>-2158</v>
      </c>
      <c r="I20" s="27" t="n">
        <v>-2153</v>
      </c>
      <c r="J20" s="27" t="n">
        <v>-2525</v>
      </c>
      <c r="K20" s="27" t="n">
        <v>-2594</v>
      </c>
      <c r="L20" s="27" t="n">
        <v>-2903</v>
      </c>
      <c r="M20" s="27" t="n">
        <v>-3061</v>
      </c>
      <c r="N20" s="27" t="n">
        <v>-3333</v>
      </c>
      <c r="O20" s="27" t="n">
        <v>-3043</v>
      </c>
      <c r="P20" s="27" t="n">
        <v>-3202</v>
      </c>
      <c r="Q20" s="27" t="n">
        <v>-2561</v>
      </c>
      <c r="R20" s="27" t="n">
        <v>-3010</v>
      </c>
      <c r="S20" s="27" t="n">
        <v>-2742</v>
      </c>
      <c r="T20" s="27" t="n">
        <v>-3041</v>
      </c>
      <c r="U20" s="27" t="n">
        <v>-2713</v>
      </c>
      <c r="V20" s="27" t="n">
        <v>-2863</v>
      </c>
      <c r="W20" s="27" t="n">
        <v>-2628</v>
      </c>
      <c r="X20" s="27" t="n">
        <v>-2965</v>
      </c>
      <c r="Y20" s="27" t="n">
        <v>-2875</v>
      </c>
      <c r="Z20" s="27" t="n">
        <v>-2704</v>
      </c>
      <c r="AA20" s="27" t="n">
        <v>-2587</v>
      </c>
      <c r="AB20" s="28">
        <f>-AB13*AB84</f>
        <v/>
      </c>
      <c r="AC20" s="28">
        <f>-AC13*AC84</f>
        <v/>
      </c>
      <c r="AD20" s="28">
        <f>-AD13*AD84</f>
        <v/>
      </c>
      <c r="AE20" s="28">
        <f>-AE13*AE84</f>
        <v/>
      </c>
      <c r="AF20" s="28">
        <f>-AF13*AF84</f>
        <v/>
      </c>
      <c r="AG20" s="28">
        <f>-AG13*AG84</f>
        <v/>
      </c>
      <c r="AH20" s="28">
        <f>-AH13*AH84</f>
        <v/>
      </c>
      <c r="AJ20" s="27" t="n">
        <v>-8823</v>
      </c>
      <c r="AK20" s="27" t="n">
        <v>-11891</v>
      </c>
      <c r="AL20" s="27" t="n">
        <v>-11816</v>
      </c>
      <c r="AM20" s="27" t="n">
        <v>-11359</v>
      </c>
      <c r="AN20" s="27" t="n">
        <v>-11172</v>
      </c>
      <c r="AO20" s="28">
        <f>AA20+AB20+AC20+AD20</f>
        <v/>
      </c>
      <c r="AP20" s="28">
        <f>AE20+AF20+AG20+AH20</f>
        <v/>
      </c>
      <c r="AQ20" s="28">
        <f>-AQ13*AQ84</f>
        <v/>
      </c>
      <c r="AR20" s="28">
        <f>-AR13*AR84</f>
        <v/>
      </c>
      <c r="AS20" s="28">
        <f>-AS13*AS84</f>
        <v/>
      </c>
    </row>
    <row r="21">
      <c r="C21" s="8" t="inlineStr">
        <is>
          <t>Other Operating Income (Expense), Net</t>
        </is>
      </c>
      <c r="G21" s="27" t="n">
        <v>-38</v>
      </c>
      <c r="H21" s="27" t="n">
        <v>-11</v>
      </c>
      <c r="I21" s="27" t="n">
        <v>11</v>
      </c>
      <c r="J21" s="27" t="n">
        <v>-24</v>
      </c>
      <c r="K21" s="27" t="n">
        <v>-249</v>
      </c>
      <c r="L21" s="27" t="n">
        <v>-90</v>
      </c>
      <c r="M21" s="27" t="n">
        <v>-165</v>
      </c>
      <c r="N21" s="27" t="n">
        <v>-759</v>
      </c>
      <c r="O21" s="27" t="n">
        <v>-223</v>
      </c>
      <c r="P21" s="27" t="n">
        <v>-146</v>
      </c>
      <c r="Q21" s="27" t="n">
        <v>-244</v>
      </c>
      <c r="R21" s="27" t="n">
        <v>-154</v>
      </c>
      <c r="S21" s="27" t="n">
        <v>-228</v>
      </c>
      <c r="T21" s="27" t="n">
        <v>-97</v>
      </c>
      <c r="U21" s="27" t="n">
        <v>-262</v>
      </c>
      <c r="V21" s="27" t="n">
        <v>-176</v>
      </c>
      <c r="W21" s="27" t="n">
        <v>-308</v>
      </c>
      <c r="X21" s="27" t="n">
        <v>-199</v>
      </c>
      <c r="Y21" s="27" t="n">
        <v>-2875</v>
      </c>
      <c r="Z21" s="27" t="n">
        <v>-1257</v>
      </c>
      <c r="AA21" s="27" t="n">
        <v>-447</v>
      </c>
      <c r="AB21" s="32" t="n">
        <v>-450</v>
      </c>
      <c r="AC21" s="32" t="n">
        <v>-450</v>
      </c>
      <c r="AD21" s="32" t="n">
        <v>-450</v>
      </c>
      <c r="AE21" s="32" t="n">
        <v>-450</v>
      </c>
      <c r="AF21" s="32" t="n">
        <v>-450</v>
      </c>
      <c r="AG21" s="32" t="n">
        <v>-450</v>
      </c>
      <c r="AH21" s="32" t="n">
        <v>-450</v>
      </c>
      <c r="AJ21" s="27" t="n">
        <v>-62</v>
      </c>
      <c r="AK21" s="27" t="n">
        <v>-1263</v>
      </c>
      <c r="AL21" s="27" t="n">
        <v>-767</v>
      </c>
      <c r="AM21" s="27" t="n">
        <v>-763</v>
      </c>
      <c r="AN21" s="27" t="n">
        <v>-4639</v>
      </c>
      <c r="AO21" s="28">
        <f>AA21+AB21+AC21+AD21</f>
        <v/>
      </c>
      <c r="AP21" s="28">
        <f>AE21+AF21+AG21+AH21</f>
        <v/>
      </c>
      <c r="AQ21" s="32" t="n">
        <v>-1800</v>
      </c>
      <c r="AR21" s="32" t="n">
        <v>-1900</v>
      </c>
      <c r="AS21" s="32" t="n">
        <v>-2000</v>
      </c>
    </row>
    <row r="22">
      <c r="B22" s="6" t="inlineStr">
        <is>
          <t>Total Operating Expenses</t>
        </is>
      </c>
      <c r="G22" s="29">
        <f>G16+G17+G18+G19+G20+G21</f>
        <v/>
      </c>
      <c r="H22" s="29">
        <f>H16+H17+H18+H19+H20+H21</f>
        <v/>
      </c>
      <c r="I22" s="29">
        <f>I16+I17+I18+I19+I20+I21</f>
        <v/>
      </c>
      <c r="J22" s="29">
        <f>J16+J17+J18+J19+J20+J21</f>
        <v/>
      </c>
      <c r="K22" s="29">
        <f>K16+K17+K18+K19+K20+K21</f>
        <v/>
      </c>
      <c r="L22" s="29">
        <f>L16+L17+L18+L19+L20+L21</f>
        <v/>
      </c>
      <c r="M22" s="29">
        <f>M16+M17+M18+M19+M20+M21</f>
        <v/>
      </c>
      <c r="N22" s="29">
        <f>N16+N17+N18+N19+N20+N21</f>
        <v/>
      </c>
      <c r="O22" s="29">
        <f>O16+O17+O18+O19+O20+O21</f>
        <v/>
      </c>
      <c r="P22" s="29">
        <f>P16+P17+P18+P19+P20+P21</f>
        <v/>
      </c>
      <c r="Q22" s="29">
        <f>Q16+Q17+Q18+Q19+Q20+Q21</f>
        <v/>
      </c>
      <c r="R22" s="29">
        <f>R16+R17+R18+R19+R20+R21</f>
        <v/>
      </c>
      <c r="S22" s="29">
        <f>S16+S17+S18+S19+S20+S21</f>
        <v/>
      </c>
      <c r="T22" s="29">
        <f>T16+T17+T18+T19+T20+T21</f>
        <v/>
      </c>
      <c r="U22" s="29">
        <f>U16+U17+U18+U19+U20+U21</f>
        <v/>
      </c>
      <c r="V22" s="29">
        <f>V16+V17+V18+V19+V20+V21</f>
        <v/>
      </c>
      <c r="W22" s="29">
        <f>W16+W17+W18+W19+W20+W21</f>
        <v/>
      </c>
      <c r="X22" s="29">
        <f>X16+X17+X18+X19+X20+X21</f>
        <v/>
      </c>
      <c r="Y22" s="29">
        <f>Y16+Y17+Y18+Y19+Y20+Y21</f>
        <v/>
      </c>
      <c r="Z22" s="29">
        <f>Z16+Z17+Z18+Z19+Z20+Z21</f>
        <v/>
      </c>
      <c r="AA22" s="29">
        <f>AA16+AA17+AA18+AA19+AA20+AA21</f>
        <v/>
      </c>
      <c r="AB22" s="29">
        <f>AB16+AB17+AB18+AB19+AB20+AB21</f>
        <v/>
      </c>
      <c r="AC22" s="29">
        <f>AC16+AC17+AC18+AC19+AC20+AC21</f>
        <v/>
      </c>
      <c r="AD22" s="29">
        <f>AD16+AD17+AD18+AD19+AD20+AD21</f>
        <v/>
      </c>
      <c r="AE22" s="29">
        <f>AE16+AE17+AE18+AE19+AE20+AE21</f>
        <v/>
      </c>
      <c r="AF22" s="29">
        <f>AF16+AF17+AF18+AF19+AF20+AF21</f>
        <v/>
      </c>
      <c r="AG22" s="29">
        <f>AG16+AG17+AG18+AG19+AG20+AG21</f>
        <v/>
      </c>
      <c r="AH22" s="29">
        <f>AH16+AH17+AH18+AH19+AH20+AH21</f>
        <v/>
      </c>
      <c r="AJ22" s="29">
        <f>AJ16+AJ17+AJ18+AJ19+AJ20+AJ21</f>
        <v/>
      </c>
      <c r="AK22" s="29">
        <f>AK16+AK17+AK18+AK19+AK20+AK21</f>
        <v/>
      </c>
      <c r="AL22" s="29">
        <f>AL16+AL17+AL18+AL19+AL20+AL21</f>
        <v/>
      </c>
      <c r="AM22" s="29">
        <f>AM16+AM17+AM18+AM19+AM20+AM21</f>
        <v/>
      </c>
      <c r="AN22" s="29">
        <f>AN16+AN17+AN18+AN19+AN20+AN21</f>
        <v/>
      </c>
      <c r="AO22" s="30">
        <f>AA22+AB22+AC22+AD22</f>
        <v/>
      </c>
      <c r="AP22" s="30">
        <f>AE22+AF22+AG22+AH22</f>
        <v/>
      </c>
      <c r="AQ22" s="29">
        <f>AQ16+AQ17+AQ18+AQ19+AQ20+AQ21</f>
        <v/>
      </c>
      <c r="AR22" s="29">
        <f>AR16+AR17+AR18+AR19+AR20+AR21</f>
        <v/>
      </c>
      <c r="AS22" s="29">
        <f>AS16+AS17+AS18+AS19+AS20+AS21</f>
        <v/>
      </c>
    </row>
    <row r="23">
      <c r="D23" s="3" t="inlineStr">
        <is>
          <t>Recon: Total Operating Expenses</t>
        </is>
      </c>
      <c r="G23" s="31">
        <f>IF(_reported!G10="","",G22-_reported!G10)</f>
        <v/>
      </c>
      <c r="H23" s="31">
        <f>IF(_reported!H10="","",H22-_reported!H10)</f>
        <v/>
      </c>
      <c r="I23" s="31">
        <f>IF(_reported!I10="","",I22-_reported!I10)</f>
        <v/>
      </c>
      <c r="J23" s="31">
        <f>IF(_reported!J10="","",J22-_reported!J10)</f>
        <v/>
      </c>
      <c r="K23" s="31">
        <f>IF(_reported!K10="","",K22-_reported!K10)</f>
        <v/>
      </c>
      <c r="L23" s="31">
        <f>IF(_reported!L10="","",L22-_reported!L10)</f>
        <v/>
      </c>
      <c r="M23" s="31">
        <f>IF(_reported!M10="","",M22-_reported!M10)</f>
        <v/>
      </c>
      <c r="N23" s="31">
        <f>IF(_reported!N10="","",N22-_reported!N10)</f>
        <v/>
      </c>
      <c r="O23" s="31">
        <f>IF(_reported!O10="","",O22-_reported!O10)</f>
        <v/>
      </c>
      <c r="P23" s="31">
        <f>IF(_reported!P10="","",P22-_reported!P10)</f>
        <v/>
      </c>
      <c r="Q23" s="31">
        <f>IF(_reported!Q10="","",Q22-_reported!Q10)</f>
        <v/>
      </c>
      <c r="R23" s="31">
        <f>IF(_reported!R10="","",R22-_reported!R10)</f>
        <v/>
      </c>
      <c r="S23" s="31">
        <f>IF(_reported!S10="","",S22-_reported!S10)</f>
        <v/>
      </c>
      <c r="T23" s="31">
        <f>IF(_reported!T10="","",T22-_reported!T10)</f>
        <v/>
      </c>
      <c r="U23" s="31">
        <f>IF(_reported!U10="","",U22-_reported!U10)</f>
        <v/>
      </c>
      <c r="V23" s="31">
        <f>IF(_reported!V10="","",V22-_reported!V10)</f>
        <v/>
      </c>
      <c r="W23" s="31">
        <f>IF(_reported!W10="","",W22-_reported!W10)</f>
        <v/>
      </c>
      <c r="X23" s="31">
        <f>IF(_reported!X10="","",X22-_reported!X10)</f>
        <v/>
      </c>
      <c r="Y23" s="31">
        <f>IF(_reported!Y10="","",Y22-_reported!Y10)</f>
        <v/>
      </c>
      <c r="Z23" s="31">
        <f>IF(_reported!Z10="","",Z22-_reported!Z10)</f>
        <v/>
      </c>
      <c r="AA23" s="31">
        <f>IF(_reported!AA10="","",AA22-_reported!AA10)</f>
        <v/>
      </c>
      <c r="AJ23" s="31">
        <f>IF(_reported!AJ10="","",AJ22-_reported!AJ10)</f>
        <v/>
      </c>
      <c r="AK23" s="31">
        <f>IF(_reported!AK10="","",AK22-_reported!AK10)</f>
        <v/>
      </c>
      <c r="AL23" s="31">
        <f>IF(_reported!AL10="","",AL22-_reported!AL10)</f>
        <v/>
      </c>
      <c r="AM23" s="31">
        <f>IF(_reported!AM10="","",AM22-_reported!AM10)</f>
        <v/>
      </c>
      <c r="AN23" s="31">
        <f>IF(_reported!AN10="","",AN22-_reported!AN10)</f>
        <v/>
      </c>
    </row>
    <row r="24">
      <c r="B24" s="6" t="inlineStr">
        <is>
          <t>Operating Income</t>
        </is>
      </c>
      <c r="G24" s="29">
        <f>G13+G22</f>
        <v/>
      </c>
      <c r="H24" s="29">
        <f>H13+H22</f>
        <v/>
      </c>
      <c r="I24" s="29">
        <f>I13+I22</f>
        <v/>
      </c>
      <c r="J24" s="29">
        <f>J13+J22</f>
        <v/>
      </c>
      <c r="K24" s="29">
        <f>K13+K22</f>
        <v/>
      </c>
      <c r="L24" s="29">
        <f>L13+L22</f>
        <v/>
      </c>
      <c r="M24" s="29">
        <f>M13+M22</f>
        <v/>
      </c>
      <c r="N24" s="29">
        <f>N13+N22</f>
        <v/>
      </c>
      <c r="O24" s="29">
        <f>O13+O22</f>
        <v/>
      </c>
      <c r="P24" s="29">
        <f>P13+P22</f>
        <v/>
      </c>
      <c r="Q24" s="29">
        <f>Q13+Q22</f>
        <v/>
      </c>
      <c r="R24" s="29">
        <f>R13+R22</f>
        <v/>
      </c>
      <c r="S24" s="29">
        <f>S13+S22</f>
        <v/>
      </c>
      <c r="T24" s="29">
        <f>T13+T22</f>
        <v/>
      </c>
      <c r="U24" s="29">
        <f>U13+U22</f>
        <v/>
      </c>
      <c r="V24" s="29">
        <f>V13+V22</f>
        <v/>
      </c>
      <c r="W24" s="29">
        <f>W13+W22</f>
        <v/>
      </c>
      <c r="X24" s="29">
        <f>X13+X22</f>
        <v/>
      </c>
      <c r="Y24" s="29">
        <f>Y13+Y22</f>
        <v/>
      </c>
      <c r="Z24" s="29">
        <f>Z13+Z22</f>
        <v/>
      </c>
      <c r="AA24" s="29">
        <f>AA13+AA22</f>
        <v/>
      </c>
      <c r="AB24" s="29">
        <f>AB13+AB22</f>
        <v/>
      </c>
      <c r="AC24" s="29">
        <f>AC13+AC22</f>
        <v/>
      </c>
      <c r="AD24" s="29">
        <f>AD13+AD22</f>
        <v/>
      </c>
      <c r="AE24" s="29">
        <f>AE13+AE22</f>
        <v/>
      </c>
      <c r="AF24" s="29">
        <f>AF13+AF22</f>
        <v/>
      </c>
      <c r="AG24" s="29">
        <f>AG13+AG22</f>
        <v/>
      </c>
      <c r="AH24" s="29">
        <f>AH13+AH22</f>
        <v/>
      </c>
      <c r="AJ24" s="29">
        <f>AJ13+AJ22</f>
        <v/>
      </c>
      <c r="AK24" s="29">
        <f>AK13+AK22</f>
        <v/>
      </c>
      <c r="AL24" s="29">
        <f>AL13+AL22</f>
        <v/>
      </c>
      <c r="AM24" s="29">
        <f>AM13+AM22</f>
        <v/>
      </c>
      <c r="AN24" s="29">
        <f>AN13+AN22</f>
        <v/>
      </c>
      <c r="AO24" s="30">
        <f>AA24+AB24+AC24+AD24</f>
        <v/>
      </c>
      <c r="AP24" s="30">
        <f>AE24+AF24+AG24+AH24</f>
        <v/>
      </c>
      <c r="AQ24" s="29">
        <f>AQ13+AQ22</f>
        <v/>
      </c>
      <c r="AR24" s="29">
        <f>AR13+AR22</f>
        <v/>
      </c>
      <c r="AS24" s="29">
        <f>AS13+AS22</f>
        <v/>
      </c>
    </row>
    <row r="25">
      <c r="D25" s="3" t="inlineStr">
        <is>
          <t>Recon: Operating Income</t>
        </is>
      </c>
      <c r="G25" s="31">
        <f>IF(_reported!G11="","",G24-_reported!G11)</f>
        <v/>
      </c>
      <c r="H25" s="31">
        <f>IF(_reported!H11="","",H24-_reported!H11)</f>
        <v/>
      </c>
      <c r="I25" s="31">
        <f>IF(_reported!I11="","",I24-_reported!I11)</f>
        <v/>
      </c>
      <c r="J25" s="31">
        <f>IF(_reported!J11="","",J24-_reported!J11)</f>
        <v/>
      </c>
      <c r="K25" s="31">
        <f>IF(_reported!K11="","",K24-_reported!K11)</f>
        <v/>
      </c>
      <c r="L25" s="31">
        <f>IF(_reported!L11="","",L24-_reported!L11)</f>
        <v/>
      </c>
      <c r="M25" s="31">
        <f>IF(_reported!M11="","",M24-_reported!M11)</f>
        <v/>
      </c>
      <c r="N25" s="31">
        <f>IF(_reported!N11="","",N24-_reported!N11)</f>
        <v/>
      </c>
      <c r="O25" s="31">
        <f>IF(_reported!O11="","",O24-_reported!O11)</f>
        <v/>
      </c>
      <c r="P25" s="31">
        <f>IF(_reported!P11="","",P24-_reported!P11)</f>
        <v/>
      </c>
      <c r="Q25" s="31">
        <f>IF(_reported!Q11="","",Q24-_reported!Q11)</f>
        <v/>
      </c>
      <c r="R25" s="31">
        <f>IF(_reported!R11="","",R24-_reported!R11)</f>
        <v/>
      </c>
      <c r="S25" s="31">
        <f>IF(_reported!S11="","",S24-_reported!S11)</f>
        <v/>
      </c>
      <c r="T25" s="31">
        <f>IF(_reported!T11="","",T24-_reported!T11)</f>
        <v/>
      </c>
      <c r="U25" s="31">
        <f>IF(_reported!U11="","",U24-_reported!U11)</f>
        <v/>
      </c>
      <c r="V25" s="31">
        <f>IF(_reported!V11="","",V24-_reported!V11)</f>
        <v/>
      </c>
      <c r="W25" s="31">
        <f>IF(_reported!W11="","",W24-_reported!W11)</f>
        <v/>
      </c>
      <c r="X25" s="31">
        <f>IF(_reported!X11="","",X24-_reported!X11)</f>
        <v/>
      </c>
      <c r="Y25" s="31">
        <f>IF(_reported!Y11="","",Y24-_reported!Y11)</f>
        <v/>
      </c>
      <c r="Z25" s="31">
        <f>IF(_reported!Z11="","",Z24-_reported!Z11)</f>
        <v/>
      </c>
      <c r="AA25" s="31">
        <f>IF(_reported!AA11="","",AA24-_reported!AA11)</f>
        <v/>
      </c>
      <c r="AJ25" s="31">
        <f>IF(_reported!AJ11="","",AJ24-_reported!AJ11)</f>
        <v/>
      </c>
      <c r="AK25" s="31">
        <f>IF(_reported!AK11="","",AK24-_reported!AK11)</f>
        <v/>
      </c>
      <c r="AL25" s="31">
        <f>IF(_reported!AL11="","",AL24-_reported!AL11)</f>
        <v/>
      </c>
      <c r="AM25" s="31">
        <f>IF(_reported!AM11="","",AM24-_reported!AM11)</f>
        <v/>
      </c>
      <c r="AN25" s="31">
        <f>IF(_reported!AN11="","",AN24-_reported!AN11)</f>
        <v/>
      </c>
    </row>
    <row r="26"/>
    <row r="27">
      <c r="C27" s="8" t="inlineStr">
        <is>
          <t>Interest Income</t>
        </is>
      </c>
      <c r="G27" s="25" t="n">
        <v>105</v>
      </c>
      <c r="H27" s="25" t="n">
        <v>106</v>
      </c>
      <c r="I27" s="25" t="n">
        <v>119</v>
      </c>
      <c r="J27" s="25" t="n">
        <v>118</v>
      </c>
      <c r="K27" s="25" t="n">
        <v>108</v>
      </c>
      <c r="L27" s="25" t="n">
        <v>159</v>
      </c>
      <c r="M27" s="25" t="n">
        <v>277</v>
      </c>
      <c r="N27" s="25" t="n">
        <v>445</v>
      </c>
      <c r="O27" s="25" t="n">
        <v>611</v>
      </c>
      <c r="P27" s="25" t="n">
        <v>661</v>
      </c>
      <c r="Q27" s="25" t="n">
        <v>776</v>
      </c>
      <c r="R27" s="25" t="n">
        <v>901</v>
      </c>
      <c r="S27" s="25" t="n">
        <v>993</v>
      </c>
      <c r="T27" s="25" t="n">
        <v>1180</v>
      </c>
      <c r="U27" s="25" t="n">
        <v>1256</v>
      </c>
      <c r="V27" s="25" t="n">
        <v>1248</v>
      </c>
      <c r="W27" s="25" t="n">
        <v>1066</v>
      </c>
      <c r="X27" s="25" t="n">
        <v>1085</v>
      </c>
      <c r="Y27" s="25" t="n">
        <v>1100</v>
      </c>
      <c r="Z27" s="25" t="n">
        <v>1130</v>
      </c>
      <c r="AA27" s="25" t="n">
        <v>1135</v>
      </c>
      <c r="AB27" s="33" t="n">
        <v>1150</v>
      </c>
      <c r="AC27" s="33" t="n">
        <v>1175</v>
      </c>
      <c r="AD27" s="33" t="n">
        <v>1200</v>
      </c>
      <c r="AE27" s="33" t="n">
        <v>1225</v>
      </c>
      <c r="AF27" s="33" t="n">
        <v>1250</v>
      </c>
      <c r="AG27" s="33" t="n">
        <v>1275</v>
      </c>
      <c r="AH27" s="33" t="n">
        <v>1300</v>
      </c>
      <c r="AJ27" s="25" t="n">
        <v>448</v>
      </c>
      <c r="AK27" s="25" t="n">
        <v>989</v>
      </c>
      <c r="AL27" s="25" t="n">
        <v>2949</v>
      </c>
      <c r="AM27" s="25" t="n">
        <v>4677</v>
      </c>
      <c r="AN27" s="25" t="n">
        <v>4381</v>
      </c>
      <c r="AO27" s="26">
        <f>AA27+AB27+AC27+AD27</f>
        <v/>
      </c>
      <c r="AP27" s="26">
        <f>AE27+AF27+AG27+AH27</f>
        <v/>
      </c>
      <c r="AQ27" s="33" t="n">
        <v>5600</v>
      </c>
      <c r="AR27" s="33" t="n">
        <v>6200</v>
      </c>
      <c r="AS27" s="33" t="n">
        <v>6800</v>
      </c>
    </row>
    <row r="28">
      <c r="C28" s="8" t="inlineStr">
        <is>
          <t>Less: Interest Expense</t>
        </is>
      </c>
      <c r="G28" s="27" t="n">
        <v>-399</v>
      </c>
      <c r="H28" s="27" t="n">
        <v>-435</v>
      </c>
      <c r="I28" s="27" t="n">
        <v>-493</v>
      </c>
      <c r="J28" s="27" t="n">
        <v>-482</v>
      </c>
      <c r="K28" s="27" t="n">
        <v>-472</v>
      </c>
      <c r="L28" s="27" t="n">
        <v>-584</v>
      </c>
      <c r="M28" s="27" t="n">
        <v>-617</v>
      </c>
      <c r="N28" s="27" t="n">
        <v>-694</v>
      </c>
      <c r="O28" s="27" t="n">
        <v>-823</v>
      </c>
      <c r="P28" s="27" t="n">
        <v>-840</v>
      </c>
      <c r="Q28" s="27" t="n">
        <v>-806</v>
      </c>
      <c r="R28" s="27" t="n">
        <v>-713</v>
      </c>
      <c r="S28" s="27" t="n">
        <v>-644</v>
      </c>
      <c r="T28" s="27" t="n">
        <v>-589</v>
      </c>
      <c r="U28" s="27" t="n">
        <v>-603</v>
      </c>
      <c r="V28" s="27" t="n">
        <v>-570</v>
      </c>
      <c r="W28" s="27" t="n">
        <v>-541</v>
      </c>
      <c r="X28" s="27" t="n">
        <v>-516</v>
      </c>
      <c r="Y28" s="27" t="n">
        <v>-538</v>
      </c>
      <c r="Z28" s="27" t="n">
        <v>-679</v>
      </c>
      <c r="AA28" s="27" t="n">
        <v>-800</v>
      </c>
      <c r="AB28" s="32" t="n">
        <v>-1150</v>
      </c>
      <c r="AC28" s="32" t="n">
        <v>-1150</v>
      </c>
      <c r="AD28" s="32" t="n">
        <v>-1150</v>
      </c>
      <c r="AE28" s="32" t="n">
        <v>-1250</v>
      </c>
      <c r="AF28" s="32" t="n">
        <v>-1250</v>
      </c>
      <c r="AG28" s="32" t="n">
        <v>-1250</v>
      </c>
      <c r="AH28" s="32" t="n">
        <v>-1250</v>
      </c>
      <c r="AJ28" s="27" t="n">
        <v>-1809</v>
      </c>
      <c r="AK28" s="27" t="n">
        <v>-2367</v>
      </c>
      <c r="AL28" s="27" t="n">
        <v>-3182</v>
      </c>
      <c r="AM28" s="27" t="n">
        <v>-2406</v>
      </c>
      <c r="AN28" s="27" t="n">
        <v>-2274</v>
      </c>
      <c r="AO28" s="28">
        <f>AA28+AB28+AC28+AD28</f>
        <v/>
      </c>
      <c r="AP28" s="28">
        <f>AE28+AF28+AG28+AH28</f>
        <v/>
      </c>
      <c r="AQ28" s="32" t="n">
        <v>-5200</v>
      </c>
      <c r="AR28" s="32" t="n">
        <v>-5000</v>
      </c>
      <c r="AS28" s="32" t="n">
        <v>-4800</v>
      </c>
    </row>
    <row r="29">
      <c r="C29" s="8" t="inlineStr">
        <is>
          <t>Other Income (Expense), Net (Rivian marks FY21/FY22; Anthropic from Q4'24)</t>
        </is>
      </c>
      <c r="G29" s="27" t="n">
        <v>1697</v>
      </c>
      <c r="H29" s="27" t="n">
        <v>1261</v>
      </c>
      <c r="I29" s="27" t="n">
        <v>-163</v>
      </c>
      <c r="J29" s="27" t="n">
        <v>11838</v>
      </c>
      <c r="K29" s="27" t="n">
        <v>-8570</v>
      </c>
      <c r="L29" s="27" t="n">
        <v>-5545</v>
      </c>
      <c r="M29" s="27" t="n">
        <v>759</v>
      </c>
      <c r="N29" s="27" t="n">
        <v>-3450</v>
      </c>
      <c r="O29" s="27" t="n">
        <v>-443</v>
      </c>
      <c r="P29" s="27" t="n">
        <v>61</v>
      </c>
      <c r="Q29" s="27" t="n">
        <v>1031</v>
      </c>
      <c r="R29" s="27" t="n">
        <v>289</v>
      </c>
      <c r="S29" s="27" t="n">
        <v>-2673</v>
      </c>
      <c r="T29" s="27" t="n">
        <v>-18</v>
      </c>
      <c r="U29" s="27" t="n">
        <v>-27</v>
      </c>
      <c r="V29" s="27" t="n">
        <v>468</v>
      </c>
      <c r="W29" s="27" t="n">
        <v>2749</v>
      </c>
      <c r="X29" s="27" t="n">
        <v>1117</v>
      </c>
      <c r="Y29" s="27" t="n">
        <v>10186</v>
      </c>
      <c r="Z29" s="27" t="n">
        <v>1177</v>
      </c>
      <c r="AA29" s="27" t="n">
        <v>15647</v>
      </c>
      <c r="AB29" s="32" t="n">
        <v>300</v>
      </c>
      <c r="AC29" s="32" t="n">
        <v>300</v>
      </c>
      <c r="AD29" s="32" t="n">
        <v>300</v>
      </c>
      <c r="AE29" s="32" t="n">
        <v>300</v>
      </c>
      <c r="AF29" s="32" t="n">
        <v>300</v>
      </c>
      <c r="AG29" s="32" t="n">
        <v>300</v>
      </c>
      <c r="AH29" s="32" t="n">
        <v>300</v>
      </c>
      <c r="AJ29" s="27" t="n">
        <v>14633</v>
      </c>
      <c r="AK29" s="27" t="n">
        <v>-16806</v>
      </c>
      <c r="AL29" s="27" t="n">
        <v>938</v>
      </c>
      <c r="AM29" s="27" t="n">
        <v>-2250</v>
      </c>
      <c r="AN29" s="27" t="n">
        <v>15229</v>
      </c>
      <c r="AO29" s="28">
        <f>AA29+AB29+AC29+AD29</f>
        <v/>
      </c>
      <c r="AP29" s="28">
        <f>AE29+AF29+AG29+AH29</f>
        <v/>
      </c>
      <c r="AQ29" s="32" t="n">
        <v>1200</v>
      </c>
      <c r="AR29" s="32" t="n">
        <v>1300</v>
      </c>
      <c r="AS29" s="32" t="n">
        <v>1400</v>
      </c>
    </row>
    <row r="30">
      <c r="B30" s="6" t="inlineStr">
        <is>
          <t>Total Non-Operating Income (Expense)</t>
        </is>
      </c>
      <c r="G30" s="29">
        <f>G27+G28+G29</f>
        <v/>
      </c>
      <c r="H30" s="29">
        <f>H27+H28+H29</f>
        <v/>
      </c>
      <c r="I30" s="29">
        <f>I27+I28+I29</f>
        <v/>
      </c>
      <c r="J30" s="29">
        <f>J27+J28+J29</f>
        <v/>
      </c>
      <c r="K30" s="29">
        <f>K27+K28+K29</f>
        <v/>
      </c>
      <c r="L30" s="29">
        <f>L27+L28+L29</f>
        <v/>
      </c>
      <c r="M30" s="29">
        <f>M27+M28+M29</f>
        <v/>
      </c>
      <c r="N30" s="29">
        <f>N27+N28+N29</f>
        <v/>
      </c>
      <c r="O30" s="29">
        <f>O27+O28+O29</f>
        <v/>
      </c>
      <c r="P30" s="29">
        <f>P27+P28+P29</f>
        <v/>
      </c>
      <c r="Q30" s="29">
        <f>Q27+Q28+Q29</f>
        <v/>
      </c>
      <c r="R30" s="29">
        <f>R27+R28+R29</f>
        <v/>
      </c>
      <c r="S30" s="29">
        <f>S27+S28+S29</f>
        <v/>
      </c>
      <c r="T30" s="29">
        <f>T27+T28+T29</f>
        <v/>
      </c>
      <c r="U30" s="29">
        <f>U27+U28+U29</f>
        <v/>
      </c>
      <c r="V30" s="29">
        <f>V27+V28+V29</f>
        <v/>
      </c>
      <c r="W30" s="29">
        <f>W27+W28+W29</f>
        <v/>
      </c>
      <c r="X30" s="29">
        <f>X27+X28+X29</f>
        <v/>
      </c>
      <c r="Y30" s="29">
        <f>Y27+Y28+Y29</f>
        <v/>
      </c>
      <c r="Z30" s="29">
        <f>Z27+Z28+Z29</f>
        <v/>
      </c>
      <c r="AA30" s="29">
        <f>AA27+AA28+AA29</f>
        <v/>
      </c>
      <c r="AB30" s="29">
        <f>AB27+AB28+AB29</f>
        <v/>
      </c>
      <c r="AC30" s="29">
        <f>AC27+AC28+AC29</f>
        <v/>
      </c>
      <c r="AD30" s="29">
        <f>AD27+AD28+AD29</f>
        <v/>
      </c>
      <c r="AE30" s="29">
        <f>AE27+AE28+AE29</f>
        <v/>
      </c>
      <c r="AF30" s="29">
        <f>AF27+AF28+AF29</f>
        <v/>
      </c>
      <c r="AG30" s="29">
        <f>AG27+AG28+AG29</f>
        <v/>
      </c>
      <c r="AH30" s="29">
        <f>AH27+AH28+AH29</f>
        <v/>
      </c>
      <c r="AJ30" s="29">
        <f>AJ27+AJ28+AJ29</f>
        <v/>
      </c>
      <c r="AK30" s="29">
        <f>AK27+AK28+AK29</f>
        <v/>
      </c>
      <c r="AL30" s="29">
        <f>AL27+AL28+AL29</f>
        <v/>
      </c>
      <c r="AM30" s="29">
        <f>AM27+AM28+AM29</f>
        <v/>
      </c>
      <c r="AN30" s="29">
        <f>AN27+AN28+AN29</f>
        <v/>
      </c>
      <c r="AO30" s="30">
        <f>AA30+AB30+AC30+AD30</f>
        <v/>
      </c>
      <c r="AP30" s="30">
        <f>AE30+AF30+AG30+AH30</f>
        <v/>
      </c>
      <c r="AQ30" s="29">
        <f>AQ27+AQ28+AQ29</f>
        <v/>
      </c>
      <c r="AR30" s="29">
        <f>AR27+AR28+AR29</f>
        <v/>
      </c>
      <c r="AS30" s="29">
        <f>AS27+AS28+AS29</f>
        <v/>
      </c>
    </row>
    <row r="31">
      <c r="D31" s="3" t="inlineStr">
        <is>
          <t>Recon: Total Non-Operating</t>
        </is>
      </c>
      <c r="G31" s="31">
        <f>IF(_reported!G12="","",G30-_reported!G12)</f>
        <v/>
      </c>
      <c r="H31" s="31">
        <f>IF(_reported!H12="","",H30-_reported!H12)</f>
        <v/>
      </c>
      <c r="I31" s="31">
        <f>IF(_reported!I12="","",I30-_reported!I12)</f>
        <v/>
      </c>
      <c r="J31" s="31">
        <f>IF(_reported!J12="","",J30-_reported!J12)</f>
        <v/>
      </c>
      <c r="K31" s="31">
        <f>IF(_reported!K12="","",K30-_reported!K12)</f>
        <v/>
      </c>
      <c r="L31" s="31">
        <f>IF(_reported!L12="","",L30-_reported!L12)</f>
        <v/>
      </c>
      <c r="M31" s="31">
        <f>IF(_reported!M12="","",M30-_reported!M12)</f>
        <v/>
      </c>
      <c r="N31" s="31">
        <f>IF(_reported!N12="","",N30-_reported!N12)</f>
        <v/>
      </c>
      <c r="O31" s="31">
        <f>IF(_reported!O12="","",O30-_reported!O12)</f>
        <v/>
      </c>
      <c r="P31" s="31">
        <f>IF(_reported!P12="","",P30-_reported!P12)</f>
        <v/>
      </c>
      <c r="Q31" s="31">
        <f>IF(_reported!Q12="","",Q30-_reported!Q12)</f>
        <v/>
      </c>
      <c r="R31" s="31">
        <f>IF(_reported!R12="","",R30-_reported!R12)</f>
        <v/>
      </c>
      <c r="S31" s="31">
        <f>IF(_reported!S12="","",S30-_reported!S12)</f>
        <v/>
      </c>
      <c r="T31" s="31">
        <f>IF(_reported!T12="","",T30-_reported!T12)</f>
        <v/>
      </c>
      <c r="U31" s="31">
        <f>IF(_reported!U12="","",U30-_reported!U12)</f>
        <v/>
      </c>
      <c r="V31" s="31">
        <f>IF(_reported!V12="","",V30-_reported!V12)</f>
        <v/>
      </c>
      <c r="W31" s="31">
        <f>IF(_reported!W12="","",W30-_reported!W12)</f>
        <v/>
      </c>
      <c r="X31" s="31">
        <f>IF(_reported!X12="","",X30-_reported!X12)</f>
        <v/>
      </c>
      <c r="Y31" s="31">
        <f>IF(_reported!Y12="","",Y30-_reported!Y12)</f>
        <v/>
      </c>
      <c r="Z31" s="31">
        <f>IF(_reported!Z12="","",Z30-_reported!Z12)</f>
        <v/>
      </c>
      <c r="AA31" s="31">
        <f>IF(_reported!AA12="","",AA30-_reported!AA12)</f>
        <v/>
      </c>
      <c r="AJ31" s="31">
        <f>IF(_reported!AJ12="","",AJ30-_reported!AJ12)</f>
        <v/>
      </c>
      <c r="AK31" s="31">
        <f>IF(_reported!AK12="","",AK30-_reported!AK12)</f>
        <v/>
      </c>
      <c r="AL31" s="31">
        <f>IF(_reported!AL12="","",AL30-_reported!AL12)</f>
        <v/>
      </c>
      <c r="AM31" s="31">
        <f>IF(_reported!AM12="","",AM30-_reported!AM12)</f>
        <v/>
      </c>
      <c r="AN31" s="31">
        <f>IF(_reported!AN12="","",AN30-_reported!AN12)</f>
        <v/>
      </c>
    </row>
    <row r="32">
      <c r="B32" s="6" t="inlineStr">
        <is>
          <t>Income Before Income Taxes</t>
        </is>
      </c>
      <c r="G32" s="29">
        <f>G24+G30</f>
        <v/>
      </c>
      <c r="H32" s="29">
        <f>H24+H30</f>
        <v/>
      </c>
      <c r="I32" s="29">
        <f>I24+I30</f>
        <v/>
      </c>
      <c r="J32" s="29">
        <f>J24+J30</f>
        <v/>
      </c>
      <c r="K32" s="29">
        <f>K24+K30</f>
        <v/>
      </c>
      <c r="L32" s="29">
        <f>L24+L30</f>
        <v/>
      </c>
      <c r="M32" s="29">
        <f>M24+M30</f>
        <v/>
      </c>
      <c r="N32" s="29">
        <f>N24+N30</f>
        <v/>
      </c>
      <c r="O32" s="29">
        <f>O24+O30</f>
        <v/>
      </c>
      <c r="P32" s="29">
        <f>P24+P30</f>
        <v/>
      </c>
      <c r="Q32" s="29">
        <f>Q24+Q30</f>
        <v/>
      </c>
      <c r="R32" s="29">
        <f>R24+R30</f>
        <v/>
      </c>
      <c r="S32" s="29">
        <f>S24+S30</f>
        <v/>
      </c>
      <c r="T32" s="29">
        <f>T24+T30</f>
        <v/>
      </c>
      <c r="U32" s="29">
        <f>U24+U30</f>
        <v/>
      </c>
      <c r="V32" s="29">
        <f>V24+V30</f>
        <v/>
      </c>
      <c r="W32" s="29">
        <f>W24+W30</f>
        <v/>
      </c>
      <c r="X32" s="29">
        <f>X24+X30</f>
        <v/>
      </c>
      <c r="Y32" s="29">
        <f>Y24+Y30</f>
        <v/>
      </c>
      <c r="Z32" s="29">
        <f>Z24+Z30</f>
        <v/>
      </c>
      <c r="AA32" s="29">
        <f>AA24+AA30</f>
        <v/>
      </c>
      <c r="AB32" s="29">
        <f>AB24+AB30</f>
        <v/>
      </c>
      <c r="AC32" s="29">
        <f>AC24+AC30</f>
        <v/>
      </c>
      <c r="AD32" s="29">
        <f>AD24+AD30</f>
        <v/>
      </c>
      <c r="AE32" s="29">
        <f>AE24+AE30</f>
        <v/>
      </c>
      <c r="AF32" s="29">
        <f>AF24+AF30</f>
        <v/>
      </c>
      <c r="AG32" s="29">
        <f>AG24+AG30</f>
        <v/>
      </c>
      <c r="AH32" s="29">
        <f>AH24+AH30</f>
        <v/>
      </c>
      <c r="AJ32" s="29">
        <f>AJ24+AJ30</f>
        <v/>
      </c>
      <c r="AK32" s="29">
        <f>AK24+AK30</f>
        <v/>
      </c>
      <c r="AL32" s="29">
        <f>AL24+AL30</f>
        <v/>
      </c>
      <c r="AM32" s="29">
        <f>AM24+AM30</f>
        <v/>
      </c>
      <c r="AN32" s="29">
        <f>AN24+AN30</f>
        <v/>
      </c>
      <c r="AO32" s="30">
        <f>AA32+AB32+AC32+AD32</f>
        <v/>
      </c>
      <c r="AP32" s="30">
        <f>AE32+AF32+AG32+AH32</f>
        <v/>
      </c>
      <c r="AQ32" s="29">
        <f>AQ24+AQ30</f>
        <v/>
      </c>
      <c r="AR32" s="29">
        <f>AR24+AR30</f>
        <v/>
      </c>
      <c r="AS32" s="29">
        <f>AS24+AS30</f>
        <v/>
      </c>
    </row>
    <row r="33">
      <c r="D33" s="3" t="inlineStr">
        <is>
          <t>Recon: Pretax Income</t>
        </is>
      </c>
      <c r="G33" s="31">
        <f>IF(_reported!G13="","",G32-_reported!G13)</f>
        <v/>
      </c>
      <c r="H33" s="31">
        <f>IF(_reported!H13="","",H32-_reported!H13)</f>
        <v/>
      </c>
      <c r="I33" s="31">
        <f>IF(_reported!I13="","",I32-_reported!I13)</f>
        <v/>
      </c>
      <c r="J33" s="31">
        <f>IF(_reported!J13="","",J32-_reported!J13)</f>
        <v/>
      </c>
      <c r="K33" s="31">
        <f>IF(_reported!K13="","",K32-_reported!K13)</f>
        <v/>
      </c>
      <c r="L33" s="31">
        <f>IF(_reported!L13="","",L32-_reported!L13)</f>
        <v/>
      </c>
      <c r="M33" s="31">
        <f>IF(_reported!M13="","",M32-_reported!M13)</f>
        <v/>
      </c>
      <c r="N33" s="31">
        <f>IF(_reported!N13="","",N32-_reported!N13)</f>
        <v/>
      </c>
      <c r="O33" s="31">
        <f>IF(_reported!O13="","",O32-_reported!O13)</f>
        <v/>
      </c>
      <c r="P33" s="31">
        <f>IF(_reported!P13="","",P32-_reported!P13)</f>
        <v/>
      </c>
      <c r="Q33" s="31">
        <f>IF(_reported!Q13="","",Q32-_reported!Q13)</f>
        <v/>
      </c>
      <c r="R33" s="31">
        <f>IF(_reported!R13="","",R32-_reported!R13)</f>
        <v/>
      </c>
      <c r="S33" s="31">
        <f>IF(_reported!S13="","",S32-_reported!S13)</f>
        <v/>
      </c>
      <c r="T33" s="31">
        <f>IF(_reported!T13="","",T32-_reported!T13)</f>
        <v/>
      </c>
      <c r="U33" s="31">
        <f>IF(_reported!U13="","",U32-_reported!U13)</f>
        <v/>
      </c>
      <c r="V33" s="31">
        <f>IF(_reported!V13="","",V32-_reported!V13)</f>
        <v/>
      </c>
      <c r="W33" s="31">
        <f>IF(_reported!W13="","",W32-_reported!W13)</f>
        <v/>
      </c>
      <c r="X33" s="31">
        <f>IF(_reported!X13="","",X32-_reported!X13)</f>
        <v/>
      </c>
      <c r="Y33" s="31">
        <f>IF(_reported!Y13="","",Y32-_reported!Y13)</f>
        <v/>
      </c>
      <c r="Z33" s="31">
        <f>IF(_reported!Z13="","",Z32-_reported!Z13)</f>
        <v/>
      </c>
      <c r="AA33" s="31">
        <f>IF(_reported!AA13="","",AA32-_reported!AA13)</f>
        <v/>
      </c>
      <c r="AJ33" s="31">
        <f>IF(_reported!AJ13="","",AJ32-_reported!AJ13)</f>
        <v/>
      </c>
      <c r="AK33" s="31">
        <f>IF(_reported!AK13="","",AK32-_reported!AK13)</f>
        <v/>
      </c>
      <c r="AL33" s="31">
        <f>IF(_reported!AL13="","",AL32-_reported!AL13)</f>
        <v/>
      </c>
      <c r="AM33" s="31">
        <f>IF(_reported!AM13="","",AM32-_reported!AM13)</f>
        <v/>
      </c>
      <c r="AN33" s="31">
        <f>IF(_reported!AN13="","",AN32-_reported!AN13)</f>
        <v/>
      </c>
    </row>
    <row r="34"/>
    <row r="35">
      <c r="C35" s="8" t="inlineStr">
        <is>
          <t>Less: Provision for (Benefit from) Income Taxes</t>
        </is>
      </c>
      <c r="G35" s="25" t="n">
        <v>-2156</v>
      </c>
      <c r="H35" s="25" t="n">
        <v>-868</v>
      </c>
      <c r="I35" s="25" t="n">
        <v>-1155</v>
      </c>
      <c r="J35" s="25" t="n">
        <v>-612</v>
      </c>
      <c r="K35" s="25" t="n">
        <v>1422</v>
      </c>
      <c r="L35" s="25" t="n">
        <v>637</v>
      </c>
      <c r="M35" s="25" t="n">
        <v>-69</v>
      </c>
      <c r="N35" s="25" t="n">
        <v>1227</v>
      </c>
      <c r="O35" s="25" t="n">
        <v>-948</v>
      </c>
      <c r="P35" s="25" t="n">
        <v>-804</v>
      </c>
      <c r="Q35" s="25" t="n">
        <v>-2306</v>
      </c>
      <c r="R35" s="25" t="n">
        <v>-3062</v>
      </c>
      <c r="S35" s="25" t="n">
        <v>-2467</v>
      </c>
      <c r="T35" s="25" t="n">
        <v>-1767</v>
      </c>
      <c r="U35" s="25" t="n">
        <v>-2706</v>
      </c>
      <c r="V35" s="25" t="n">
        <v>-2325</v>
      </c>
      <c r="W35" s="25" t="n">
        <v>-4553</v>
      </c>
      <c r="X35" s="25" t="n">
        <v>-2678</v>
      </c>
      <c r="Y35" s="25" t="n">
        <v>-6910</v>
      </c>
      <c r="Z35" s="25" t="n">
        <v>-4946</v>
      </c>
      <c r="AA35" s="25" t="n">
        <v>-9560</v>
      </c>
      <c r="AB35" s="26">
        <f>-AB32*AB90</f>
        <v/>
      </c>
      <c r="AC35" s="26">
        <f>-AC32*AC90</f>
        <v/>
      </c>
      <c r="AD35" s="26">
        <f>-AD32*AD90</f>
        <v/>
      </c>
      <c r="AE35" s="26">
        <f>-AE32*AE90</f>
        <v/>
      </c>
      <c r="AF35" s="26">
        <f>-AF32*AF90</f>
        <v/>
      </c>
      <c r="AG35" s="26">
        <f>-AG32*AG90</f>
        <v/>
      </c>
      <c r="AH35" s="26">
        <f>-AH32*AH90</f>
        <v/>
      </c>
      <c r="AJ35" s="25" t="n">
        <v>-4791</v>
      </c>
      <c r="AK35" s="25" t="n">
        <v>3217</v>
      </c>
      <c r="AL35" s="25" t="n">
        <v>-7120</v>
      </c>
      <c r="AM35" s="25" t="n">
        <v>-9265</v>
      </c>
      <c r="AN35" s="25" t="n">
        <v>-19087</v>
      </c>
      <c r="AO35" s="26">
        <f>AA35+AB35+AC35+AD35</f>
        <v/>
      </c>
      <c r="AP35" s="26">
        <f>AE35+AF35+AG35+AH35</f>
        <v/>
      </c>
      <c r="AQ35" s="26">
        <f>-AQ32*AQ90</f>
        <v/>
      </c>
      <c r="AR35" s="26">
        <f>-AR32*AR90</f>
        <v/>
      </c>
      <c r="AS35" s="26">
        <f>-AS32*AS90</f>
        <v/>
      </c>
    </row>
    <row r="36">
      <c r="C36" s="8" t="inlineStr">
        <is>
          <t>Equity-Method Investment Activity, Net of Tax</t>
        </is>
      </c>
      <c r="G36" s="27" t="n">
        <v>-5</v>
      </c>
      <c r="H36" s="27" t="n">
        <v>12</v>
      </c>
      <c r="I36" s="27" t="n">
        <v>-4</v>
      </c>
      <c r="J36" s="27" t="n">
        <v>1</v>
      </c>
      <c r="K36" s="27" t="n">
        <v>-1</v>
      </c>
      <c r="L36" s="27" t="n">
        <v>-12</v>
      </c>
      <c r="M36" s="27" t="n">
        <v>-3</v>
      </c>
      <c r="N36" s="27" t="n">
        <v>13</v>
      </c>
      <c r="O36" s="27" t="n">
        <v>1</v>
      </c>
      <c r="P36" s="27" t="n">
        <v>-9</v>
      </c>
      <c r="Q36" s="27" t="n">
        <v>-4</v>
      </c>
      <c r="R36" s="27" t="n">
        <v>0</v>
      </c>
      <c r="S36" s="27" t="n">
        <v>-85</v>
      </c>
      <c r="T36" s="27" t="n">
        <v>7</v>
      </c>
      <c r="U36" s="27" t="n">
        <v>-3</v>
      </c>
      <c r="V36" s="27" t="n">
        <v>-20</v>
      </c>
      <c r="W36" s="27" t="n">
        <v>1</v>
      </c>
      <c r="X36" s="27" t="n">
        <v>-15</v>
      </c>
      <c r="Y36" s="27" t="n">
        <v>-73</v>
      </c>
      <c r="Z36" s="27" t="n">
        <v>-467</v>
      </c>
      <c r="AA36" s="27" t="n">
        <v>-19</v>
      </c>
      <c r="AB36" s="32" t="n">
        <v>-25</v>
      </c>
      <c r="AC36" s="32" t="n">
        <v>-25</v>
      </c>
      <c r="AD36" s="32" t="n">
        <v>-25</v>
      </c>
      <c r="AE36" s="32" t="n">
        <v>-25</v>
      </c>
      <c r="AF36" s="32" t="n">
        <v>-25</v>
      </c>
      <c r="AG36" s="32" t="n">
        <v>-25</v>
      </c>
      <c r="AH36" s="32" t="n">
        <v>-25</v>
      </c>
      <c r="AJ36" s="27" t="n">
        <v>4</v>
      </c>
      <c r="AK36" s="27" t="n">
        <v>-3</v>
      </c>
      <c r="AL36" s="27" t="n">
        <v>-12</v>
      </c>
      <c r="AM36" s="27" t="n">
        <v>-101</v>
      </c>
      <c r="AN36" s="27" t="n">
        <v>-554</v>
      </c>
      <c r="AO36" s="28">
        <f>AA36+AB36+AC36+AD36</f>
        <v/>
      </c>
      <c r="AP36" s="28">
        <f>AE36+AF36+AG36+AH36</f>
        <v/>
      </c>
      <c r="AQ36" s="32" t="n">
        <v>-100</v>
      </c>
      <c r="AR36" s="32" t="n">
        <v>-100</v>
      </c>
      <c r="AS36" s="32" t="n">
        <v>-100</v>
      </c>
    </row>
    <row r="37">
      <c r="B37" s="6" t="inlineStr">
        <is>
          <t>Net Income (Loss)</t>
        </is>
      </c>
      <c r="G37" s="29">
        <f>G32+G35+G36</f>
        <v/>
      </c>
      <c r="H37" s="29">
        <f>H32+H35+H36</f>
        <v/>
      </c>
      <c r="I37" s="29">
        <f>I32+I35+I36</f>
        <v/>
      </c>
      <c r="J37" s="29">
        <f>J32+J35+J36</f>
        <v/>
      </c>
      <c r="K37" s="29">
        <f>K32+K35+K36</f>
        <v/>
      </c>
      <c r="L37" s="29">
        <f>L32+L35+L36</f>
        <v/>
      </c>
      <c r="M37" s="29">
        <f>M32+M35+M36</f>
        <v/>
      </c>
      <c r="N37" s="29">
        <f>N32+N35+N36</f>
        <v/>
      </c>
      <c r="O37" s="29">
        <f>O32+O35+O36</f>
        <v/>
      </c>
      <c r="P37" s="29">
        <f>P32+P35+P36</f>
        <v/>
      </c>
      <c r="Q37" s="29">
        <f>Q32+Q35+Q36</f>
        <v/>
      </c>
      <c r="R37" s="29">
        <f>R32+R35+R36</f>
        <v/>
      </c>
      <c r="S37" s="29">
        <f>S32+S35+S36</f>
        <v/>
      </c>
      <c r="T37" s="29">
        <f>T32+T35+T36</f>
        <v/>
      </c>
      <c r="U37" s="29">
        <f>U32+U35+U36</f>
        <v/>
      </c>
      <c r="V37" s="29">
        <f>V32+V35+V36</f>
        <v/>
      </c>
      <c r="W37" s="29">
        <f>W32+W35+W36</f>
        <v/>
      </c>
      <c r="X37" s="29">
        <f>X32+X35+X36</f>
        <v/>
      </c>
      <c r="Y37" s="29">
        <f>Y32+Y35+Y36</f>
        <v/>
      </c>
      <c r="Z37" s="29">
        <f>Z32+Z35+Z36</f>
        <v/>
      </c>
      <c r="AA37" s="29">
        <f>AA32+AA35+AA36</f>
        <v/>
      </c>
      <c r="AB37" s="29">
        <f>AB32+AB35+AB36</f>
        <v/>
      </c>
      <c r="AC37" s="29">
        <f>AC32+AC35+AC36</f>
        <v/>
      </c>
      <c r="AD37" s="29">
        <f>AD32+AD35+AD36</f>
        <v/>
      </c>
      <c r="AE37" s="29">
        <f>AE32+AE35+AE36</f>
        <v/>
      </c>
      <c r="AF37" s="29">
        <f>AF32+AF35+AF36</f>
        <v/>
      </c>
      <c r="AG37" s="29">
        <f>AG32+AG35+AG36</f>
        <v/>
      </c>
      <c r="AH37" s="29">
        <f>AH32+AH35+AH36</f>
        <v/>
      </c>
      <c r="AJ37" s="29">
        <f>AJ32+AJ35+AJ36</f>
        <v/>
      </c>
      <c r="AK37" s="29">
        <f>AK32+AK35+AK36</f>
        <v/>
      </c>
      <c r="AL37" s="29">
        <f>AL32+AL35+AL36</f>
        <v/>
      </c>
      <c r="AM37" s="29">
        <f>AM32+AM35+AM36</f>
        <v/>
      </c>
      <c r="AN37" s="29">
        <f>AN32+AN35+AN36</f>
        <v/>
      </c>
      <c r="AO37" s="30">
        <f>AA37+AB37+AC37+AD37</f>
        <v/>
      </c>
      <c r="AP37" s="30">
        <f>AE37+AF37+AG37+AH37</f>
        <v/>
      </c>
      <c r="AQ37" s="29">
        <f>AQ32+AQ35+AQ36</f>
        <v/>
      </c>
      <c r="AR37" s="29">
        <f>AR32+AR35+AR36</f>
        <v/>
      </c>
      <c r="AS37" s="29">
        <f>AS32+AS35+AS36</f>
        <v/>
      </c>
    </row>
    <row r="38">
      <c r="D38" s="3" t="inlineStr">
        <is>
          <t>Recon: Net Income</t>
        </is>
      </c>
      <c r="G38" s="31">
        <f>IF(_reported!G14="","",G37-_reported!G14)</f>
        <v/>
      </c>
      <c r="H38" s="31">
        <f>IF(_reported!H14="","",H37-_reported!H14)</f>
        <v/>
      </c>
      <c r="I38" s="31">
        <f>IF(_reported!I14="","",I37-_reported!I14)</f>
        <v/>
      </c>
      <c r="J38" s="31">
        <f>IF(_reported!J14="","",J37-_reported!J14)</f>
        <v/>
      </c>
      <c r="K38" s="31">
        <f>IF(_reported!K14="","",K37-_reported!K14)</f>
        <v/>
      </c>
      <c r="L38" s="31">
        <f>IF(_reported!L14="","",L37-_reported!L14)</f>
        <v/>
      </c>
      <c r="M38" s="31">
        <f>IF(_reported!M14="","",M37-_reported!M14)</f>
        <v/>
      </c>
      <c r="N38" s="31">
        <f>IF(_reported!N14="","",N37-_reported!N14)</f>
        <v/>
      </c>
      <c r="O38" s="31">
        <f>IF(_reported!O14="","",O37-_reported!O14)</f>
        <v/>
      </c>
      <c r="P38" s="31">
        <f>IF(_reported!P14="","",P37-_reported!P14)</f>
        <v/>
      </c>
      <c r="Q38" s="31">
        <f>IF(_reported!Q14="","",Q37-_reported!Q14)</f>
        <v/>
      </c>
      <c r="R38" s="31">
        <f>IF(_reported!R14="","",R37-_reported!R14)</f>
        <v/>
      </c>
      <c r="S38" s="31">
        <f>IF(_reported!S14="","",S37-_reported!S14)</f>
        <v/>
      </c>
      <c r="T38" s="31">
        <f>IF(_reported!T14="","",T37-_reported!T14)</f>
        <v/>
      </c>
      <c r="U38" s="31">
        <f>IF(_reported!U14="","",U37-_reported!U14)</f>
        <v/>
      </c>
      <c r="V38" s="31">
        <f>IF(_reported!V14="","",V37-_reported!V14)</f>
        <v/>
      </c>
      <c r="W38" s="31">
        <f>IF(_reported!W14="","",W37-_reported!W14)</f>
        <v/>
      </c>
      <c r="X38" s="31">
        <f>IF(_reported!X14="","",X37-_reported!X14)</f>
        <v/>
      </c>
      <c r="Y38" s="31">
        <f>IF(_reported!Y14="","",Y37-_reported!Y14)</f>
        <v/>
      </c>
      <c r="Z38" s="31">
        <f>IF(_reported!Z14="","",Z37-_reported!Z14)</f>
        <v/>
      </c>
      <c r="AA38" s="31">
        <f>IF(_reported!AA14="","",AA37-_reported!AA14)</f>
        <v/>
      </c>
      <c r="AJ38" s="31">
        <f>IF(_reported!AJ14="","",AJ37-_reported!AJ14)</f>
        <v/>
      </c>
      <c r="AK38" s="31">
        <f>IF(_reported!AK14="","",AK37-_reported!AK14)</f>
        <v/>
      </c>
      <c r="AL38" s="31">
        <f>IF(_reported!AL14="","",AL37-_reported!AL14)</f>
        <v/>
      </c>
      <c r="AM38" s="31">
        <f>IF(_reported!AM14="","",AM37-_reported!AM14)</f>
        <v/>
      </c>
      <c r="AN38" s="31">
        <f>IF(_reported!AN14="","",AN37-_reported!AN14)</f>
        <v/>
      </c>
    </row>
    <row r="39"/>
    <row r="40">
      <c r="C40" s="8" t="inlineStr">
        <is>
          <t>EPS — Basic (post-split; Q4s from year-end 8-K)</t>
        </is>
      </c>
      <c r="G40" s="12" t="n">
        <v>0.8</v>
      </c>
      <c r="H40" s="12" t="n">
        <v>0.77</v>
      </c>
      <c r="I40" s="12" t="n">
        <v>0.31</v>
      </c>
      <c r="J40" s="12" t="n">
        <v>1.41</v>
      </c>
      <c r="K40" s="12" t="n">
        <v>-0.38</v>
      </c>
      <c r="L40" s="12" t="n">
        <v>-0.2</v>
      </c>
      <c r="M40" s="12" t="n">
        <v>0.28</v>
      </c>
      <c r="N40" s="12" t="n">
        <v>0.03</v>
      </c>
      <c r="O40" s="12" t="n">
        <v>0.31</v>
      </c>
      <c r="P40" s="12" t="n">
        <v>0.66</v>
      </c>
      <c r="Q40" s="12" t="n">
        <v>0.96</v>
      </c>
      <c r="R40" s="12" t="n">
        <v>1.03</v>
      </c>
      <c r="S40" s="12" t="n">
        <v>1</v>
      </c>
      <c r="T40" s="12" t="n">
        <v>1.29</v>
      </c>
      <c r="U40" s="12" t="n">
        <v>1.46</v>
      </c>
      <c r="V40" s="12" t="n">
        <v>1.9</v>
      </c>
      <c r="W40" s="12" t="n">
        <v>1.62</v>
      </c>
      <c r="X40" s="12" t="n">
        <v>1.71</v>
      </c>
      <c r="Y40" s="12" t="n">
        <v>1.98</v>
      </c>
      <c r="Z40" s="12" t="n">
        <v>1.98</v>
      </c>
      <c r="AA40" s="12" t="n">
        <v>2.82</v>
      </c>
      <c r="AB40" s="34">
        <f>IFERROR(AB37/AB42,"")</f>
        <v/>
      </c>
      <c r="AC40" s="34">
        <f>IFERROR(AC37/AC42,"")</f>
        <v/>
      </c>
      <c r="AD40" s="34">
        <f>IFERROR(AD37/AD42,"")</f>
        <v/>
      </c>
      <c r="AE40" s="34">
        <f>IFERROR(AE37/AE42,"")</f>
        <v/>
      </c>
      <c r="AF40" s="34">
        <f>IFERROR(AF37/AF42,"")</f>
        <v/>
      </c>
      <c r="AG40" s="34">
        <f>IFERROR(AG37/AG42,"")</f>
        <v/>
      </c>
      <c r="AH40" s="34">
        <f>IFERROR(AH37/AH42,"")</f>
        <v/>
      </c>
      <c r="AJ40" s="12" t="n">
        <v>3.3</v>
      </c>
      <c r="AK40" s="12" t="n">
        <v>-0.27</v>
      </c>
      <c r="AL40" s="12" t="n">
        <v>2.95</v>
      </c>
      <c r="AM40" s="12" t="n">
        <v>5.66</v>
      </c>
      <c r="AN40" s="12" t="n">
        <v>7.29</v>
      </c>
      <c r="AO40" s="34">
        <f>IFERROR(AO37/AO42,"")</f>
        <v/>
      </c>
      <c r="AP40" s="34">
        <f>IFERROR(AP37/AP42,"")</f>
        <v/>
      </c>
      <c r="AQ40" s="34">
        <f>IFERROR(AQ37/AQ42,"")</f>
        <v/>
      </c>
      <c r="AR40" s="34">
        <f>IFERROR(AR37/AR42,"")</f>
        <v/>
      </c>
      <c r="AS40" s="34">
        <f>IFERROR(AS37/AS42,"")</f>
        <v/>
      </c>
    </row>
    <row r="41">
      <c r="C41" s="8" t="inlineStr">
        <is>
          <t>EPS — Diluted</t>
        </is>
      </c>
      <c r="G41" s="12" t="n">
        <v>0.79</v>
      </c>
      <c r="H41" s="12" t="n">
        <v>0.76</v>
      </c>
      <c r="I41" s="12" t="n">
        <v>0.31</v>
      </c>
      <c r="J41" s="12" t="n">
        <v>1.39</v>
      </c>
      <c r="K41" s="12" t="n">
        <v>-0.38</v>
      </c>
      <c r="L41" s="12" t="n">
        <v>-0.2</v>
      </c>
      <c r="M41" s="12" t="n">
        <v>0.28</v>
      </c>
      <c r="N41" s="12" t="n">
        <v>0.03</v>
      </c>
      <c r="O41" s="12" t="n">
        <v>0.31</v>
      </c>
      <c r="P41" s="12" t="n">
        <v>0.65</v>
      </c>
      <c r="Q41" s="12" t="n">
        <v>0.9399999999999999</v>
      </c>
      <c r="R41" s="12" t="n">
        <v>1</v>
      </c>
      <c r="S41" s="12" t="n">
        <v>0.98</v>
      </c>
      <c r="T41" s="12" t="n">
        <v>1.26</v>
      </c>
      <c r="U41" s="12" t="n">
        <v>1.43</v>
      </c>
      <c r="V41" s="12" t="n">
        <v>1.86</v>
      </c>
      <c r="W41" s="12" t="n">
        <v>1.59</v>
      </c>
      <c r="X41" s="12" t="n">
        <v>1.68</v>
      </c>
      <c r="Y41" s="12" t="n">
        <v>1.95</v>
      </c>
      <c r="Z41" s="12" t="n">
        <v>1.95</v>
      </c>
      <c r="AA41" s="12" t="n">
        <v>2.78</v>
      </c>
      <c r="AB41" s="34">
        <f>IFERROR(AB37/AB43,"")</f>
        <v/>
      </c>
      <c r="AC41" s="34">
        <f>IFERROR(AC37/AC43,"")</f>
        <v/>
      </c>
      <c r="AD41" s="34">
        <f>IFERROR(AD37/AD43,"")</f>
        <v/>
      </c>
      <c r="AE41" s="34">
        <f>IFERROR(AE37/AE43,"")</f>
        <v/>
      </c>
      <c r="AF41" s="34">
        <f>IFERROR(AF37/AF43,"")</f>
        <v/>
      </c>
      <c r="AG41" s="34">
        <f>IFERROR(AG37/AG43,"")</f>
        <v/>
      </c>
      <c r="AH41" s="34">
        <f>IFERROR(AH37/AH43,"")</f>
        <v/>
      </c>
      <c r="AJ41" s="12" t="n">
        <v>3.24</v>
      </c>
      <c r="AK41" s="12" t="n">
        <v>-0.27</v>
      </c>
      <c r="AL41" s="12" t="n">
        <v>2.9</v>
      </c>
      <c r="AM41" s="12" t="n">
        <v>5.53</v>
      </c>
      <c r="AN41" s="12" t="n">
        <v>7.17</v>
      </c>
      <c r="AO41" s="34">
        <f>IFERROR(AO37/AO43,"")</f>
        <v/>
      </c>
      <c r="AP41" s="34">
        <f>IFERROR(AP37/AP43,"")</f>
        <v/>
      </c>
      <c r="AQ41" s="34">
        <f>IFERROR(AQ37/AQ43,"")</f>
        <v/>
      </c>
      <c r="AR41" s="34">
        <f>IFERROR(AR37/AR43,"")</f>
        <v/>
      </c>
      <c r="AS41" s="34">
        <f>IFERROR(AS37/AS43,"")</f>
        <v/>
      </c>
    </row>
    <row r="42">
      <c r="C42" s="8" t="inlineStr">
        <is>
          <t>Shares — Basic (M, weighted avg, post-split)</t>
        </is>
      </c>
      <c r="G42" s="27" t="n">
        <v>10080</v>
      </c>
      <c r="H42" s="27" t="n">
        <v>10103</v>
      </c>
      <c r="I42" s="27" t="n">
        <v>10132</v>
      </c>
      <c r="J42" s="27" t="n">
        <v>10157</v>
      </c>
      <c r="K42" s="27" t="n">
        <v>10171</v>
      </c>
      <c r="L42" s="27" t="n">
        <v>10175</v>
      </c>
      <c r="M42" s="27" t="n">
        <v>10191</v>
      </c>
      <c r="N42" s="27" t="n">
        <v>10220</v>
      </c>
      <c r="O42" s="27" t="n">
        <v>10250</v>
      </c>
      <c r="P42" s="27" t="n">
        <v>10285</v>
      </c>
      <c r="Q42" s="27" t="n">
        <v>10322</v>
      </c>
      <c r="R42" s="27" t="n">
        <v>10356</v>
      </c>
      <c r="S42" s="27" t="n">
        <v>10393</v>
      </c>
      <c r="T42" s="27" t="n">
        <v>10447</v>
      </c>
      <c r="U42" s="27" t="n">
        <v>10501</v>
      </c>
      <c r="V42" s="27" t="n">
        <v>10552</v>
      </c>
      <c r="W42" s="27" t="n">
        <v>10603</v>
      </c>
      <c r="X42" s="27" t="n">
        <v>10637</v>
      </c>
      <c r="Y42" s="27" t="n">
        <v>10674</v>
      </c>
      <c r="Z42" s="27" t="n">
        <v>10709</v>
      </c>
      <c r="AA42" s="27" t="n">
        <v>10743</v>
      </c>
      <c r="AB42" s="28">
        <f>AA42*(1+AB93)</f>
        <v/>
      </c>
      <c r="AC42" s="28">
        <f>AB42*(1+AC93)</f>
        <v/>
      </c>
      <c r="AD42" s="28">
        <f>AC42*(1+AD93)</f>
        <v/>
      </c>
      <c r="AE42" s="28">
        <f>AD42*(1+AE93)</f>
        <v/>
      </c>
      <c r="AF42" s="28">
        <f>AE42*(1+AF93)</f>
        <v/>
      </c>
      <c r="AG42" s="28">
        <f>AF42*(1+AG93)</f>
        <v/>
      </c>
      <c r="AH42" s="28">
        <f>AG42*(1+AH93)</f>
        <v/>
      </c>
      <c r="AJ42" s="27" t="n">
        <v>10117</v>
      </c>
      <c r="AK42" s="27" t="n">
        <v>10189</v>
      </c>
      <c r="AL42" s="27" t="n">
        <v>10304</v>
      </c>
      <c r="AM42" s="27" t="n">
        <v>10473</v>
      </c>
      <c r="AN42" s="27" t="n">
        <v>10656</v>
      </c>
      <c r="AO42" s="28">
        <f>AVERAGE(AA42,AB42,AC42,AD42)</f>
        <v/>
      </c>
      <c r="AP42" s="28">
        <f>AVERAGE(AE42,AF42,AG42,AH42)</f>
        <v/>
      </c>
      <c r="AQ42" s="28">
        <f>AP42*(1+AQ93)</f>
        <v/>
      </c>
      <c r="AR42" s="28">
        <f>AQ42*(1+AR93)</f>
        <v/>
      </c>
      <c r="AS42" s="28">
        <f>AR42*(1+AS93)</f>
        <v/>
      </c>
    </row>
    <row r="43">
      <c r="C43" s="8" t="inlineStr">
        <is>
          <t>Shares — Diluted (M, weighted avg, post-split)</t>
        </is>
      </c>
      <c r="G43" s="27" t="n">
        <v>10260</v>
      </c>
      <c r="H43" s="27" t="n">
        <v>10286</v>
      </c>
      <c r="I43" s="27" t="n">
        <v>10309</v>
      </c>
      <c r="J43" s="27" t="n">
        <v>10324</v>
      </c>
      <c r="K43" s="27" t="n">
        <v>10171</v>
      </c>
      <c r="L43" s="27" t="n">
        <v>10175</v>
      </c>
      <c r="M43" s="27" t="n">
        <v>10331</v>
      </c>
      <c r="N43" s="27" t="n">
        <v>10308</v>
      </c>
      <c r="O43" s="27" t="n">
        <v>10347</v>
      </c>
      <c r="P43" s="27" t="n">
        <v>10449</v>
      </c>
      <c r="Q43" s="27" t="n">
        <v>10558</v>
      </c>
      <c r="R43" s="27" t="n">
        <v>10610</v>
      </c>
      <c r="S43" s="27" t="n">
        <v>10670</v>
      </c>
      <c r="T43" s="27" t="n">
        <v>10708</v>
      </c>
      <c r="U43" s="27" t="n">
        <v>10735</v>
      </c>
      <c r="V43" s="27" t="n">
        <v>10771</v>
      </c>
      <c r="W43" s="27" t="n">
        <v>10793</v>
      </c>
      <c r="X43" s="27" t="n">
        <v>10806</v>
      </c>
      <c r="Y43" s="27" t="n">
        <v>10845</v>
      </c>
      <c r="Z43" s="27" t="n">
        <v>10863</v>
      </c>
      <c r="AA43" s="27" t="n">
        <v>10874</v>
      </c>
      <c r="AB43" s="28">
        <f>AA43*(1+AB93)</f>
        <v/>
      </c>
      <c r="AC43" s="28">
        <f>AB43*(1+AC93)</f>
        <v/>
      </c>
      <c r="AD43" s="28">
        <f>AC43*(1+AD93)</f>
        <v/>
      </c>
      <c r="AE43" s="28">
        <f>AD43*(1+AE93)</f>
        <v/>
      </c>
      <c r="AF43" s="28">
        <f>AE43*(1+AF93)</f>
        <v/>
      </c>
      <c r="AG43" s="28">
        <f>AF43*(1+AG93)</f>
        <v/>
      </c>
      <c r="AH43" s="28">
        <f>AG43*(1+AH93)</f>
        <v/>
      </c>
      <c r="AJ43" s="27" t="n">
        <v>10296</v>
      </c>
      <c r="AK43" s="27" t="n">
        <v>10189</v>
      </c>
      <c r="AL43" s="27" t="n">
        <v>10492</v>
      </c>
      <c r="AM43" s="27" t="n">
        <v>10721</v>
      </c>
      <c r="AN43" s="27" t="n">
        <v>10827</v>
      </c>
      <c r="AO43" s="28">
        <f>AVERAGE(AA43,AB43,AC43,AD43)</f>
        <v/>
      </c>
      <c r="AP43" s="28">
        <f>AVERAGE(AE43,AF43,AG43,AH43)</f>
        <v/>
      </c>
      <c r="AQ43" s="28">
        <f>AP43*(1+AQ93)</f>
        <v/>
      </c>
      <c r="AR43" s="28">
        <f>AQ43*(1+AR93)</f>
        <v/>
      </c>
      <c r="AS43" s="28">
        <f>AR43*(1+AS93)</f>
        <v/>
      </c>
    </row>
    <row r="44"/>
    <row r="45">
      <c r="C45" s="8" t="inlineStr">
        <is>
          <t>Net Product Sales (face IS)</t>
        </is>
      </c>
      <c r="G45" s="25" t="n">
        <v>57491</v>
      </c>
      <c r="H45" s="25" t="n">
        <v>58004</v>
      </c>
      <c r="I45" s="25" t="n">
        <v>54876</v>
      </c>
      <c r="J45" s="25" t="n">
        <v>71416</v>
      </c>
      <c r="K45" s="25" t="n">
        <v>56455</v>
      </c>
      <c r="L45" s="25" t="n">
        <v>56575</v>
      </c>
      <c r="M45" s="25" t="n">
        <v>59340</v>
      </c>
      <c r="N45" s="25" t="n">
        <v>70531</v>
      </c>
      <c r="O45" s="25" t="n">
        <v>56981</v>
      </c>
      <c r="P45" s="25" t="n">
        <v>59032</v>
      </c>
      <c r="Q45" s="25" t="n">
        <v>63171</v>
      </c>
      <c r="R45" s="25" t="n">
        <v>76703</v>
      </c>
      <c r="S45" s="25" t="n">
        <v>60915</v>
      </c>
      <c r="T45" s="25" t="n">
        <v>61569</v>
      </c>
      <c r="U45" s="25" t="n">
        <v>67601</v>
      </c>
      <c r="V45" s="25" t="n">
        <v>82226</v>
      </c>
      <c r="W45" s="25" t="n">
        <v>63970</v>
      </c>
      <c r="X45" s="25" t="n">
        <v>68246</v>
      </c>
      <c r="Y45" s="25" t="n">
        <v>74058</v>
      </c>
      <c r="Z45" s="25" t="n">
        <v>89992</v>
      </c>
      <c r="AA45" s="25" t="n">
        <v>71304</v>
      </c>
      <c r="AB45" s="26">
        <f>AB13*AB113</f>
        <v/>
      </c>
      <c r="AC45" s="26">
        <f>AC13*AC113</f>
        <v/>
      </c>
      <c r="AD45" s="26">
        <f>AD13*AD113</f>
        <v/>
      </c>
      <c r="AE45" s="26">
        <f>AE13*AE113</f>
        <v/>
      </c>
      <c r="AF45" s="26">
        <f>AF13*AF113</f>
        <v/>
      </c>
      <c r="AG45" s="26">
        <f>AG13*AG113</f>
        <v/>
      </c>
      <c r="AH45" s="26">
        <f>AH13*AH113</f>
        <v/>
      </c>
      <c r="AJ45" s="25" t="n">
        <v>241787</v>
      </c>
      <c r="AK45" s="25" t="n">
        <v>242901</v>
      </c>
      <c r="AL45" s="25" t="n">
        <v>255887</v>
      </c>
      <c r="AM45" s="25" t="n">
        <v>272311</v>
      </c>
      <c r="AN45" s="25" t="n">
        <v>296266</v>
      </c>
      <c r="AO45" s="26">
        <f>AA45+AB45+AC45+AD45</f>
        <v/>
      </c>
      <c r="AP45" s="26">
        <f>AE45+AF45+AG45+AH45</f>
        <v/>
      </c>
      <c r="AQ45" s="26">
        <f>AQ13*AQ113</f>
        <v/>
      </c>
      <c r="AR45" s="26">
        <f>AR13*AR113</f>
        <v/>
      </c>
      <c r="AS45" s="26">
        <f>AS13*AS113</f>
        <v/>
      </c>
    </row>
    <row r="46">
      <c r="C46" s="8" t="inlineStr">
        <is>
          <t>Net Service Sales (face IS)</t>
        </is>
      </c>
      <c r="G46" s="27" t="n">
        <v>51027</v>
      </c>
      <c r="H46" s="27" t="n">
        <v>55076</v>
      </c>
      <c r="I46" s="27" t="n">
        <v>55936</v>
      </c>
      <c r="J46" s="27" t="n">
        <v>65996</v>
      </c>
      <c r="K46" s="27" t="n">
        <v>59989</v>
      </c>
      <c r="L46" s="27" t="n">
        <v>64659</v>
      </c>
      <c r="M46" s="27" t="n">
        <v>67761</v>
      </c>
      <c r="N46" s="27" t="n">
        <v>78673</v>
      </c>
      <c r="O46" s="27" t="n">
        <v>70377</v>
      </c>
      <c r="P46" s="27" t="n">
        <v>75351</v>
      </c>
      <c r="Q46" s="27" t="n">
        <v>79912</v>
      </c>
      <c r="R46" s="27" t="n">
        <v>93258</v>
      </c>
      <c r="S46" s="27" t="n">
        <v>82398</v>
      </c>
      <c r="T46" s="27" t="n">
        <v>86408</v>
      </c>
      <c r="U46" s="27" t="n">
        <v>91276</v>
      </c>
      <c r="V46" s="27" t="n">
        <v>105566</v>
      </c>
      <c r="W46" s="27" t="n">
        <v>91697</v>
      </c>
      <c r="X46" s="27" t="n">
        <v>99456</v>
      </c>
      <c r="Y46" s="27" t="n">
        <v>106111</v>
      </c>
      <c r="Z46" s="27" t="n">
        <v>123394</v>
      </c>
      <c r="AA46" s="27" t="n">
        <v>110215</v>
      </c>
      <c r="AB46" s="28">
        <f>AB13-AB45</f>
        <v/>
      </c>
      <c r="AC46" s="28">
        <f>AC13-AC45</f>
        <v/>
      </c>
      <c r="AD46" s="28">
        <f>AD13-AD45</f>
        <v/>
      </c>
      <c r="AE46" s="28">
        <f>AE13-AE45</f>
        <v/>
      </c>
      <c r="AF46" s="28">
        <f>AF13-AF45</f>
        <v/>
      </c>
      <c r="AG46" s="28">
        <f>AG13-AG45</f>
        <v/>
      </c>
      <c r="AH46" s="28">
        <f>AH13-AH45</f>
        <v/>
      </c>
      <c r="AJ46" s="27" t="n">
        <v>228035</v>
      </c>
      <c r="AK46" s="27" t="n">
        <v>271082</v>
      </c>
      <c r="AL46" s="27" t="n">
        <v>318898</v>
      </c>
      <c r="AM46" s="27" t="n">
        <v>365648</v>
      </c>
      <c r="AN46" s="27" t="n">
        <v>420658</v>
      </c>
      <c r="AO46" s="28">
        <f>AA46+AB46+AC46+AD46</f>
        <v/>
      </c>
      <c r="AP46" s="28">
        <f>AE46+AF46+AG46+AH46</f>
        <v/>
      </c>
      <c r="AQ46" s="28">
        <f>AQ13-AQ45</f>
        <v/>
      </c>
      <c r="AR46" s="28">
        <f>AR13-AR45</f>
        <v/>
      </c>
      <c r="AS46" s="28">
        <f>AS13-AS45</f>
        <v/>
      </c>
    </row>
    <row r="47">
      <c r="B47" s="6" t="inlineStr">
        <is>
          <t>Total Net Sales (Product + Service)</t>
        </is>
      </c>
      <c r="G47" s="29">
        <f>G45+G46</f>
        <v/>
      </c>
      <c r="H47" s="29">
        <f>H45+H46</f>
        <v/>
      </c>
      <c r="I47" s="29">
        <f>I45+I46</f>
        <v/>
      </c>
      <c r="J47" s="29">
        <f>J45+J46</f>
        <v/>
      </c>
      <c r="K47" s="29">
        <f>K45+K46</f>
        <v/>
      </c>
      <c r="L47" s="29">
        <f>L45+L46</f>
        <v/>
      </c>
      <c r="M47" s="29">
        <f>M45+M46</f>
        <v/>
      </c>
      <c r="N47" s="29">
        <f>N45+N46</f>
        <v/>
      </c>
      <c r="O47" s="29">
        <f>O45+O46</f>
        <v/>
      </c>
      <c r="P47" s="29">
        <f>P45+P46</f>
        <v/>
      </c>
      <c r="Q47" s="29">
        <f>Q45+Q46</f>
        <v/>
      </c>
      <c r="R47" s="29">
        <f>R45+R46</f>
        <v/>
      </c>
      <c r="S47" s="29">
        <f>S45+S46</f>
        <v/>
      </c>
      <c r="T47" s="29">
        <f>T45+T46</f>
        <v/>
      </c>
      <c r="U47" s="29">
        <f>U45+U46</f>
        <v/>
      </c>
      <c r="V47" s="29">
        <f>V45+V46</f>
        <v/>
      </c>
      <c r="W47" s="29">
        <f>W45+W46</f>
        <v/>
      </c>
      <c r="X47" s="29">
        <f>X45+X46</f>
        <v/>
      </c>
      <c r="Y47" s="29">
        <f>Y45+Y46</f>
        <v/>
      </c>
      <c r="Z47" s="29">
        <f>Z45+Z46</f>
        <v/>
      </c>
      <c r="AA47" s="29">
        <f>AA45+AA46</f>
        <v/>
      </c>
      <c r="AB47" s="29">
        <f>AB45+AB46</f>
        <v/>
      </c>
      <c r="AC47" s="29">
        <f>AC45+AC46</f>
        <v/>
      </c>
      <c r="AD47" s="29">
        <f>AD45+AD46</f>
        <v/>
      </c>
      <c r="AE47" s="29">
        <f>AE45+AE46</f>
        <v/>
      </c>
      <c r="AF47" s="29">
        <f>AF45+AF46</f>
        <v/>
      </c>
      <c r="AG47" s="29">
        <f>AG45+AG46</f>
        <v/>
      </c>
      <c r="AH47" s="29">
        <f>AH45+AH46</f>
        <v/>
      </c>
      <c r="AJ47" s="29">
        <f>AJ45+AJ46</f>
        <v/>
      </c>
      <c r="AK47" s="29">
        <f>AK45+AK46</f>
        <v/>
      </c>
      <c r="AL47" s="29">
        <f>AL45+AL46</f>
        <v/>
      </c>
      <c r="AM47" s="29">
        <f>AM45+AM46</f>
        <v/>
      </c>
      <c r="AN47" s="29">
        <f>AN45+AN46</f>
        <v/>
      </c>
      <c r="AO47" s="30">
        <f>AA47+AB47+AC47+AD47</f>
        <v/>
      </c>
      <c r="AP47" s="30">
        <f>AE47+AF47+AG47+AH47</f>
        <v/>
      </c>
      <c r="AQ47" s="29">
        <f>AQ45+AQ46</f>
        <v/>
      </c>
      <c r="AR47" s="29">
        <f>AR45+AR46</f>
        <v/>
      </c>
      <c r="AS47" s="29">
        <f>AS45+AS46</f>
        <v/>
      </c>
    </row>
    <row r="48">
      <c r="D48" s="3" t="inlineStr">
        <is>
          <t>Recon: Product + Service = Total Net Sales</t>
        </is>
      </c>
      <c r="G48" s="31">
        <f>IF(_reported!G9="","",G47-_reported!G9)</f>
        <v/>
      </c>
      <c r="H48" s="31">
        <f>IF(_reported!H9="","",H47-_reported!H9)</f>
        <v/>
      </c>
      <c r="I48" s="31">
        <f>IF(_reported!I9="","",I47-_reported!I9)</f>
        <v/>
      </c>
      <c r="J48" s="31">
        <f>IF(_reported!J9="","",J47-_reported!J9)</f>
        <v/>
      </c>
      <c r="K48" s="31">
        <f>IF(_reported!K9="","",K47-_reported!K9)</f>
        <v/>
      </c>
      <c r="L48" s="31">
        <f>IF(_reported!L9="","",L47-_reported!L9)</f>
        <v/>
      </c>
      <c r="M48" s="31">
        <f>IF(_reported!M9="","",M47-_reported!M9)</f>
        <v/>
      </c>
      <c r="N48" s="31">
        <f>IF(_reported!N9="","",N47-_reported!N9)</f>
        <v/>
      </c>
      <c r="O48" s="31">
        <f>IF(_reported!O9="","",O47-_reported!O9)</f>
        <v/>
      </c>
      <c r="P48" s="31">
        <f>IF(_reported!P9="","",P47-_reported!P9)</f>
        <v/>
      </c>
      <c r="Q48" s="31">
        <f>IF(_reported!Q9="","",Q47-_reported!Q9)</f>
        <v/>
      </c>
      <c r="R48" s="31">
        <f>IF(_reported!R9="","",R47-_reported!R9)</f>
        <v/>
      </c>
      <c r="S48" s="31">
        <f>IF(_reported!S9="","",S47-_reported!S9)</f>
        <v/>
      </c>
      <c r="T48" s="31">
        <f>IF(_reported!T9="","",T47-_reported!T9)</f>
        <v/>
      </c>
      <c r="U48" s="31">
        <f>IF(_reported!U9="","",U47-_reported!U9)</f>
        <v/>
      </c>
      <c r="V48" s="31">
        <f>IF(_reported!V9="","",V47-_reported!V9)</f>
        <v/>
      </c>
      <c r="W48" s="31">
        <f>IF(_reported!W9="","",W47-_reported!W9)</f>
        <v/>
      </c>
      <c r="X48" s="31">
        <f>IF(_reported!X9="","",X47-_reported!X9)</f>
        <v/>
      </c>
      <c r="Y48" s="31">
        <f>IF(_reported!Y9="","",Y47-_reported!Y9)</f>
        <v/>
      </c>
      <c r="Z48" s="31">
        <f>IF(_reported!Z9="","",Z47-_reported!Z9)</f>
        <v/>
      </c>
      <c r="AA48" s="31">
        <f>IF(_reported!AA9="","",AA47-_reported!AA9)</f>
        <v/>
      </c>
      <c r="AJ48" s="31">
        <f>IF(_reported!AJ9="","",AJ47-_reported!AJ9)</f>
        <v/>
      </c>
      <c r="AK48" s="31">
        <f>IF(_reported!AK9="","",AK47-_reported!AK9)</f>
        <v/>
      </c>
      <c r="AL48" s="31">
        <f>IF(_reported!AL9="","",AL47-_reported!AL9)</f>
        <v/>
      </c>
      <c r="AM48" s="31">
        <f>IF(_reported!AM9="","",AM47-_reported!AM9)</f>
        <v/>
      </c>
      <c r="AN48" s="31">
        <f>IF(_reported!AN9="","",AN47-_reported!AN9)</f>
        <v/>
      </c>
    </row>
    <row r="49"/>
    <row r="50">
      <c r="C50" s="8" t="inlineStr">
        <is>
          <t>North America Segment Operating Income</t>
        </is>
      </c>
      <c r="G50" s="25" t="n">
        <v>3450</v>
      </c>
      <c r="H50" s="25" t="n">
        <v>3147</v>
      </c>
      <c r="I50" s="25" t="n">
        <v>880</v>
      </c>
      <c r="J50" s="25" t="n">
        <v>-206</v>
      </c>
      <c r="K50" s="25" t="n">
        <v>-1568</v>
      </c>
      <c r="L50" s="25" t="n">
        <v>-627</v>
      </c>
      <c r="M50" s="25" t="n">
        <v>-412</v>
      </c>
      <c r="N50" s="25" t="n">
        <v>-240</v>
      </c>
      <c r="O50" s="25" t="n">
        <v>898</v>
      </c>
      <c r="P50" s="25" t="n">
        <v>3211</v>
      </c>
      <c r="Q50" s="25" t="n">
        <v>4307</v>
      </c>
      <c r="R50" s="25" t="n">
        <v>6461</v>
      </c>
      <c r="S50" s="25" t="n">
        <v>4983</v>
      </c>
      <c r="T50" s="25" t="n">
        <v>5065</v>
      </c>
      <c r="U50" s="25" t="n">
        <v>5663</v>
      </c>
      <c r="V50" s="25" t="n">
        <v>9256</v>
      </c>
      <c r="W50" s="25" t="n">
        <v>5841</v>
      </c>
      <c r="X50" s="25" t="n">
        <v>7517</v>
      </c>
      <c r="Y50" s="25" t="n">
        <v>4789</v>
      </c>
      <c r="Z50" s="25" t="n">
        <v>11472</v>
      </c>
      <c r="AA50" s="25" t="n">
        <v>8267</v>
      </c>
      <c r="AB50" s="26">
        <f>AB10*AB87</f>
        <v/>
      </c>
      <c r="AC50" s="26">
        <f>AC10*AC87</f>
        <v/>
      </c>
      <c r="AD50" s="26">
        <f>AD10*AD87</f>
        <v/>
      </c>
      <c r="AE50" s="26">
        <f>AE10*AE87</f>
        <v/>
      </c>
      <c r="AF50" s="26">
        <f>AF10*AF87</f>
        <v/>
      </c>
      <c r="AG50" s="26">
        <f>AG10*AG87</f>
        <v/>
      </c>
      <c r="AH50" s="26">
        <f>AH10*AH87</f>
        <v/>
      </c>
      <c r="AJ50" s="25" t="n">
        <v>7271</v>
      </c>
      <c r="AK50" s="25" t="n">
        <v>-2847</v>
      </c>
      <c r="AL50" s="25" t="n">
        <v>14877</v>
      </c>
      <c r="AM50" s="25" t="n">
        <v>24967</v>
      </c>
      <c r="AN50" s="25" t="n">
        <v>29619</v>
      </c>
      <c r="AO50" s="26">
        <f>AA50+AB50+AC50+AD50</f>
        <v/>
      </c>
      <c r="AP50" s="26">
        <f>AE50+AF50+AG50+AH50</f>
        <v/>
      </c>
      <c r="AQ50" s="26">
        <f>AQ10*AQ87</f>
        <v/>
      </c>
      <c r="AR50" s="26">
        <f>AR10*AR87</f>
        <v/>
      </c>
      <c r="AS50" s="26">
        <f>AS10*AS87</f>
        <v/>
      </c>
    </row>
    <row r="51">
      <c r="C51" s="8" t="inlineStr">
        <is>
          <t>International Segment Operating Income (Loss)</t>
        </is>
      </c>
      <c r="G51" s="27" t="n">
        <v>1252</v>
      </c>
      <c r="H51" s="27" t="n">
        <v>362</v>
      </c>
      <c r="I51" s="27" t="n">
        <v>-911</v>
      </c>
      <c r="J51" s="27" t="n">
        <v>-1627</v>
      </c>
      <c r="K51" s="27" t="n">
        <v>-1281</v>
      </c>
      <c r="L51" s="27" t="n">
        <v>-1771</v>
      </c>
      <c r="M51" s="27" t="n">
        <v>-2466</v>
      </c>
      <c r="N51" s="27" t="n">
        <v>-2228</v>
      </c>
      <c r="O51" s="27" t="n">
        <v>-1247</v>
      </c>
      <c r="P51" s="27" t="n">
        <v>-895</v>
      </c>
      <c r="Q51" s="27" t="n">
        <v>-95</v>
      </c>
      <c r="R51" s="27" t="n">
        <v>-419</v>
      </c>
      <c r="S51" s="27" t="n">
        <v>903</v>
      </c>
      <c r="T51" s="27" t="n">
        <v>273</v>
      </c>
      <c r="U51" s="27" t="n">
        <v>1301</v>
      </c>
      <c r="V51" s="27" t="n">
        <v>1315</v>
      </c>
      <c r="W51" s="27" t="n">
        <v>1017</v>
      </c>
      <c r="X51" s="27" t="n">
        <v>1494</v>
      </c>
      <c r="Y51" s="27" t="n">
        <v>1199</v>
      </c>
      <c r="Z51" s="27" t="n">
        <v>1040</v>
      </c>
      <c r="AA51" s="27" t="n">
        <v>1424</v>
      </c>
      <c r="AB51" s="28">
        <f>AB24-AB50-AB52</f>
        <v/>
      </c>
      <c r="AC51" s="28">
        <f>AC24-AC50-AC52</f>
        <v/>
      </c>
      <c r="AD51" s="28">
        <f>AD24-AD50-AD52</f>
        <v/>
      </c>
      <c r="AE51" s="28">
        <f>AE24-AE50-AE52</f>
        <v/>
      </c>
      <c r="AF51" s="28">
        <f>AF24-AF50-AF52</f>
        <v/>
      </c>
      <c r="AG51" s="28">
        <f>AG24-AG50-AG52</f>
        <v/>
      </c>
      <c r="AH51" s="28">
        <f>AH24-AH50-AH52</f>
        <v/>
      </c>
      <c r="AJ51" s="27" t="n">
        <v>-924</v>
      </c>
      <c r="AK51" s="27" t="n">
        <v>-7746</v>
      </c>
      <c r="AL51" s="27" t="n">
        <v>-2656</v>
      </c>
      <c r="AM51" s="27" t="n">
        <v>3792</v>
      </c>
      <c r="AN51" s="27" t="n">
        <v>4750</v>
      </c>
      <c r="AO51" s="28">
        <f>AA51+AB51+AC51+AD51</f>
        <v/>
      </c>
      <c r="AP51" s="28">
        <f>AE51+AF51+AG51+AH51</f>
        <v/>
      </c>
      <c r="AQ51" s="28">
        <f>AQ24-AQ50-AQ52</f>
        <v/>
      </c>
      <c r="AR51" s="28">
        <f>AR24-AR50-AR52</f>
        <v/>
      </c>
      <c r="AS51" s="28">
        <f>AS24-AS50-AS52</f>
        <v/>
      </c>
    </row>
    <row r="52">
      <c r="C52" s="8" t="inlineStr">
        <is>
          <t>AWS Segment Operating Income</t>
        </is>
      </c>
      <c r="G52" s="27" t="n">
        <v>4163</v>
      </c>
      <c r="H52" s="27" t="n">
        <v>4193</v>
      </c>
      <c r="I52" s="27" t="n">
        <v>4883</v>
      </c>
      <c r="J52" s="27" t="n">
        <v>5293</v>
      </c>
      <c r="K52" s="27" t="n">
        <v>6518</v>
      </c>
      <c r="L52" s="27" t="n">
        <v>5715</v>
      </c>
      <c r="M52" s="27" t="n">
        <v>5403</v>
      </c>
      <c r="N52" s="27" t="n">
        <v>5205</v>
      </c>
      <c r="O52" s="27" t="n">
        <v>5123</v>
      </c>
      <c r="P52" s="27" t="n">
        <v>5365</v>
      </c>
      <c r="Q52" s="27" t="n">
        <v>6976</v>
      </c>
      <c r="R52" s="27" t="n">
        <v>7167</v>
      </c>
      <c r="S52" s="27" t="n">
        <v>9421</v>
      </c>
      <c r="T52" s="27" t="n">
        <v>9334</v>
      </c>
      <c r="U52" s="27" t="n">
        <v>10447</v>
      </c>
      <c r="V52" s="27" t="n">
        <v>10632</v>
      </c>
      <c r="W52" s="27" t="n">
        <v>11547</v>
      </c>
      <c r="X52" s="27" t="n">
        <v>10160</v>
      </c>
      <c r="Y52" s="27" t="n">
        <v>11434</v>
      </c>
      <c r="Z52" s="27" t="n">
        <v>12465</v>
      </c>
      <c r="AA52" s="27" t="n">
        <v>14161</v>
      </c>
      <c r="AB52" s="28">
        <f>AB12*AB89</f>
        <v/>
      </c>
      <c r="AC52" s="28">
        <f>AC12*AC89</f>
        <v/>
      </c>
      <c r="AD52" s="28">
        <f>AD12*AD89</f>
        <v/>
      </c>
      <c r="AE52" s="28">
        <f>AE12*AE89</f>
        <v/>
      </c>
      <c r="AF52" s="28">
        <f>AF12*AF89</f>
        <v/>
      </c>
      <c r="AG52" s="28">
        <f>AG12*AG89</f>
        <v/>
      </c>
      <c r="AH52" s="28">
        <f>AH12*AH89</f>
        <v/>
      </c>
      <c r="AJ52" s="27" t="n">
        <v>18532</v>
      </c>
      <c r="AK52" s="27" t="n">
        <v>22841</v>
      </c>
      <c r="AL52" s="27" t="n">
        <v>24631</v>
      </c>
      <c r="AM52" s="27" t="n">
        <v>39834</v>
      </c>
      <c r="AN52" s="27" t="n">
        <v>45606</v>
      </c>
      <c r="AO52" s="28">
        <f>AA52+AB52+AC52+AD52</f>
        <v/>
      </c>
      <c r="AP52" s="28">
        <f>AE52+AF52+AG52+AH52</f>
        <v/>
      </c>
      <c r="AQ52" s="28">
        <f>AQ12*AQ89</f>
        <v/>
      </c>
      <c r="AR52" s="28">
        <f>AR12*AR89</f>
        <v/>
      </c>
      <c r="AS52" s="28">
        <f>AS12*AS89</f>
        <v/>
      </c>
    </row>
    <row r="53">
      <c r="B53" s="6" t="inlineStr">
        <is>
          <t>Total Segment Operating Income</t>
        </is>
      </c>
      <c r="G53" s="29">
        <f>G50+G51+G52</f>
        <v/>
      </c>
      <c r="H53" s="29">
        <f>H50+H51+H52</f>
        <v/>
      </c>
      <c r="I53" s="29">
        <f>I50+I51+I52</f>
        <v/>
      </c>
      <c r="J53" s="29">
        <f>J50+J51+J52</f>
        <v/>
      </c>
      <c r="K53" s="29">
        <f>K50+K51+K52</f>
        <v/>
      </c>
      <c r="L53" s="29">
        <f>L50+L51+L52</f>
        <v/>
      </c>
      <c r="M53" s="29">
        <f>M50+M51+M52</f>
        <v/>
      </c>
      <c r="N53" s="29">
        <f>N50+N51+N52</f>
        <v/>
      </c>
      <c r="O53" s="29">
        <f>O50+O51+O52</f>
        <v/>
      </c>
      <c r="P53" s="29">
        <f>P50+P51+P52</f>
        <v/>
      </c>
      <c r="Q53" s="29">
        <f>Q50+Q51+Q52</f>
        <v/>
      </c>
      <c r="R53" s="29">
        <f>R50+R51+R52</f>
        <v/>
      </c>
      <c r="S53" s="29">
        <f>S50+S51+S52</f>
        <v/>
      </c>
      <c r="T53" s="29">
        <f>T50+T51+T52</f>
        <v/>
      </c>
      <c r="U53" s="29">
        <f>U50+U51+U52</f>
        <v/>
      </c>
      <c r="V53" s="29">
        <f>V50+V51+V52</f>
        <v/>
      </c>
      <c r="W53" s="29">
        <f>W50+W51+W52</f>
        <v/>
      </c>
      <c r="X53" s="29">
        <f>X50+X51+X52</f>
        <v/>
      </c>
      <c r="Y53" s="29">
        <f>Y50+Y51+Y52</f>
        <v/>
      </c>
      <c r="Z53" s="29">
        <f>Z50+Z51+Z52</f>
        <v/>
      </c>
      <c r="AA53" s="29">
        <f>AA50+AA51+AA52</f>
        <v/>
      </c>
      <c r="AB53" s="29">
        <f>AB50+AB51+AB52</f>
        <v/>
      </c>
      <c r="AC53" s="29">
        <f>AC50+AC51+AC52</f>
        <v/>
      </c>
      <c r="AD53" s="29">
        <f>AD50+AD51+AD52</f>
        <v/>
      </c>
      <c r="AE53" s="29">
        <f>AE50+AE51+AE52</f>
        <v/>
      </c>
      <c r="AF53" s="29">
        <f>AF50+AF51+AF52</f>
        <v/>
      </c>
      <c r="AG53" s="29">
        <f>AG50+AG51+AG52</f>
        <v/>
      </c>
      <c r="AH53" s="29">
        <f>AH50+AH51+AH52</f>
        <v/>
      </c>
      <c r="AJ53" s="29">
        <f>AJ50+AJ51+AJ52</f>
        <v/>
      </c>
      <c r="AK53" s="29">
        <f>AK50+AK51+AK52</f>
        <v/>
      </c>
      <c r="AL53" s="29">
        <f>AL50+AL51+AL52</f>
        <v/>
      </c>
      <c r="AM53" s="29">
        <f>AM50+AM51+AM52</f>
        <v/>
      </c>
      <c r="AN53" s="29">
        <f>AN50+AN51+AN52</f>
        <v/>
      </c>
      <c r="AO53" s="30">
        <f>AA53+AB53+AC53+AD53</f>
        <v/>
      </c>
      <c r="AP53" s="30">
        <f>AE53+AF53+AG53+AH53</f>
        <v/>
      </c>
      <c r="AQ53" s="29">
        <f>AQ50+AQ51+AQ52</f>
        <v/>
      </c>
      <c r="AR53" s="29">
        <f>AR50+AR51+AR52</f>
        <v/>
      </c>
      <c r="AS53" s="29">
        <f>AS50+AS51+AS52</f>
        <v/>
      </c>
    </row>
    <row r="54">
      <c r="D54" s="3" t="inlineStr">
        <is>
          <t>Recon: Segment OI = Operating Income</t>
        </is>
      </c>
      <c r="G54" s="31">
        <f>IF(_reported!G11="","",G53-_reported!G11)</f>
        <v/>
      </c>
      <c r="H54" s="31">
        <f>IF(_reported!H11="","",H53-_reported!H11)</f>
        <v/>
      </c>
      <c r="I54" s="31">
        <f>IF(_reported!I11="","",I53-_reported!I11)</f>
        <v/>
      </c>
      <c r="J54" s="31">
        <f>IF(_reported!J11="","",J53-_reported!J11)</f>
        <v/>
      </c>
      <c r="K54" s="31">
        <f>IF(_reported!K11="","",K53-_reported!K11)</f>
        <v/>
      </c>
      <c r="L54" s="31">
        <f>IF(_reported!L11="","",L53-_reported!L11)</f>
        <v/>
      </c>
      <c r="M54" s="31">
        <f>IF(_reported!M11="","",M53-_reported!M11)</f>
        <v/>
      </c>
      <c r="N54" s="31">
        <f>IF(_reported!N11="","",N53-_reported!N11)</f>
        <v/>
      </c>
      <c r="O54" s="31">
        <f>IF(_reported!O11="","",O53-_reported!O11)</f>
        <v/>
      </c>
      <c r="P54" s="31">
        <f>IF(_reported!P11="","",P53-_reported!P11)</f>
        <v/>
      </c>
      <c r="Q54" s="31">
        <f>IF(_reported!Q11="","",Q53-_reported!Q11)</f>
        <v/>
      </c>
      <c r="R54" s="31">
        <f>IF(_reported!R11="","",R53-_reported!R11)</f>
        <v/>
      </c>
      <c r="S54" s="31">
        <f>IF(_reported!S11="","",S53-_reported!S11)</f>
        <v/>
      </c>
      <c r="T54" s="31">
        <f>IF(_reported!T11="","",T53-_reported!T11)</f>
        <v/>
      </c>
      <c r="U54" s="31">
        <f>IF(_reported!U11="","",U53-_reported!U11)</f>
        <v/>
      </c>
      <c r="V54" s="31">
        <f>IF(_reported!V11="","",V53-_reported!V11)</f>
        <v/>
      </c>
      <c r="W54" s="31">
        <f>IF(_reported!W11="","",W53-_reported!W11)</f>
        <v/>
      </c>
      <c r="X54" s="31">
        <f>IF(_reported!X11="","",X53-_reported!X11)</f>
        <v/>
      </c>
      <c r="Y54" s="31">
        <f>IF(_reported!Y11="","",Y53-_reported!Y11)</f>
        <v/>
      </c>
      <c r="Z54" s="31">
        <f>IF(_reported!Z11="","",Z53-_reported!Z11)</f>
        <v/>
      </c>
      <c r="AA54" s="31">
        <f>IF(_reported!AA11="","",AA53-_reported!AA11)</f>
        <v/>
      </c>
      <c r="AJ54" s="31">
        <f>IF(_reported!AJ11="","",AJ53-_reported!AJ11)</f>
        <v/>
      </c>
      <c r="AK54" s="31">
        <f>IF(_reported!AK11="","",AK53-_reported!AK11)</f>
        <v/>
      </c>
      <c r="AL54" s="31">
        <f>IF(_reported!AL11="","",AL53-_reported!AL11)</f>
        <v/>
      </c>
      <c r="AM54" s="31">
        <f>IF(_reported!AM11="","",AM53-_reported!AM11)</f>
        <v/>
      </c>
      <c r="AN54" s="31">
        <f>IF(_reported!AN11="","",AN53-_reported!AN11)</f>
        <v/>
      </c>
    </row>
    <row r="55"/>
    <row r="56">
      <c r="C56" s="8" t="inlineStr">
        <is>
          <t>Online Stores</t>
        </is>
      </c>
      <c r="G56" s="25" t="n">
        <v>52901</v>
      </c>
      <c r="H56" s="25" t="n">
        <v>53157</v>
      </c>
      <c r="I56" s="25" t="n">
        <v>49942</v>
      </c>
      <c r="J56" s="25" t="n">
        <v>66075</v>
      </c>
      <c r="K56" s="25" t="n">
        <v>51129</v>
      </c>
      <c r="L56" s="25" t="n">
        <v>50855</v>
      </c>
      <c r="M56" s="25" t="n">
        <v>53489</v>
      </c>
      <c r="N56" s="25" t="n">
        <v>64531</v>
      </c>
      <c r="O56" s="25" t="n">
        <v>51096</v>
      </c>
      <c r="P56" s="25" t="n">
        <v>52966</v>
      </c>
      <c r="Q56" s="25" t="n">
        <v>57267</v>
      </c>
      <c r="R56" s="25" t="n">
        <v>70543</v>
      </c>
      <c r="S56" s="25" t="n">
        <v>54670</v>
      </c>
      <c r="T56" s="25" t="n">
        <v>55392</v>
      </c>
      <c r="U56" s="25" t="n">
        <v>61411</v>
      </c>
      <c r="V56" s="25" t="n">
        <v>75556</v>
      </c>
      <c r="W56" s="25" t="n">
        <v>57407</v>
      </c>
      <c r="X56" s="25" t="n">
        <v>61485</v>
      </c>
      <c r="Y56" s="25" t="n">
        <v>67407</v>
      </c>
      <c r="Z56" s="25" t="n">
        <v>82988</v>
      </c>
      <c r="AA56" s="25" t="n">
        <v>64254</v>
      </c>
      <c r="AB56" s="26">
        <f>AB13-AB57-AB58-AB59-AB60-AB61-AB62</f>
        <v/>
      </c>
      <c r="AC56" s="26">
        <f>AC13-AC57-AC58-AC59-AC60-AC61-AC62</f>
        <v/>
      </c>
      <c r="AD56" s="26">
        <f>AD13-AD57-AD58-AD59-AD60-AD61-AD62</f>
        <v/>
      </c>
      <c r="AE56" s="26">
        <f>AE13-AE57-AE58-AE59-AE60-AE61-AE62</f>
        <v/>
      </c>
      <c r="AF56" s="26">
        <f>AF13-AF57-AF58-AF59-AF60-AF61-AF62</f>
        <v/>
      </c>
      <c r="AG56" s="26">
        <f>AG13-AG57-AG58-AG59-AG60-AG61-AG62</f>
        <v/>
      </c>
      <c r="AH56" s="26">
        <f>AH13-AH57-AH58-AH59-AH60-AH61-AH62</f>
        <v/>
      </c>
      <c r="AJ56" s="25" t="n">
        <v>222075</v>
      </c>
      <c r="AK56" s="25" t="n">
        <v>220004</v>
      </c>
      <c r="AL56" s="25" t="n">
        <v>231872</v>
      </c>
      <c r="AM56" s="25" t="n">
        <v>247029</v>
      </c>
      <c r="AN56" s="25" t="n">
        <v>269287</v>
      </c>
      <c r="AO56" s="26">
        <f>AA56+AB56+AC56+AD56</f>
        <v/>
      </c>
      <c r="AP56" s="26">
        <f>AE56+AF56+AG56+AH56</f>
        <v/>
      </c>
      <c r="AQ56" s="26">
        <f>AQ13-AQ57-AQ58-AQ59-AQ60-AQ61-AQ62</f>
        <v/>
      </c>
      <c r="AR56" s="26">
        <f>AR13-AR57-AR58-AR59-AR60-AR61-AR62</f>
        <v/>
      </c>
      <c r="AS56" s="26">
        <f>AS13-AS57-AS58-AS59-AS60-AS61-AS62</f>
        <v/>
      </c>
    </row>
    <row r="57">
      <c r="C57" s="8" t="inlineStr">
        <is>
          <t>Physical Stores</t>
        </is>
      </c>
      <c r="G57" s="27" t="n">
        <v>3920</v>
      </c>
      <c r="H57" s="27" t="n">
        <v>4198</v>
      </c>
      <c r="I57" s="27" t="n">
        <v>4269</v>
      </c>
      <c r="J57" s="27" t="n">
        <v>4688</v>
      </c>
      <c r="K57" s="27" t="n">
        <v>4591</v>
      </c>
      <c r="L57" s="27" t="n">
        <v>4721</v>
      </c>
      <c r="M57" s="27" t="n">
        <v>4694</v>
      </c>
      <c r="N57" s="27" t="n">
        <v>4957</v>
      </c>
      <c r="O57" s="27" t="n">
        <v>4895</v>
      </c>
      <c r="P57" s="27" t="n">
        <v>5024</v>
      </c>
      <c r="Q57" s="27" t="n">
        <v>4959</v>
      </c>
      <c r="R57" s="27" t="n">
        <v>5152</v>
      </c>
      <c r="S57" s="27" t="n">
        <v>5202</v>
      </c>
      <c r="T57" s="27" t="n">
        <v>5206</v>
      </c>
      <c r="U57" s="27" t="n">
        <v>5228</v>
      </c>
      <c r="V57" s="27" t="n">
        <v>5579</v>
      </c>
      <c r="W57" s="27" t="n">
        <v>5533</v>
      </c>
      <c r="X57" s="27" t="n">
        <v>5595</v>
      </c>
      <c r="Y57" s="27" t="n">
        <v>5578</v>
      </c>
      <c r="Z57" s="27" t="n">
        <v>5855</v>
      </c>
      <c r="AA57" s="27" t="n">
        <v>5785</v>
      </c>
      <c r="AB57" s="28">
        <f>X57*(1+AB107)</f>
        <v/>
      </c>
      <c r="AC57" s="28">
        <f>Y57*(1+AC107)</f>
        <v/>
      </c>
      <c r="AD57" s="28">
        <f>Z57*(1+AD107)</f>
        <v/>
      </c>
      <c r="AE57" s="28">
        <f>AA57*(1+AE107)</f>
        <v/>
      </c>
      <c r="AF57" s="28">
        <f>AB57*(1+AF107)</f>
        <v/>
      </c>
      <c r="AG57" s="28">
        <f>AC57*(1+AG107)</f>
        <v/>
      </c>
      <c r="AH57" s="28">
        <f>AD57*(1+AH107)</f>
        <v/>
      </c>
      <c r="AJ57" s="27" t="n">
        <v>17075</v>
      </c>
      <c r="AK57" s="27" t="n">
        <v>18963</v>
      </c>
      <c r="AL57" s="27" t="n">
        <v>20030</v>
      </c>
      <c r="AM57" s="27" t="n">
        <v>21215</v>
      </c>
      <c r="AN57" s="27" t="n">
        <v>22561</v>
      </c>
      <c r="AO57" s="28">
        <f>AA57+AB57+AC57+AD57</f>
        <v/>
      </c>
      <c r="AP57" s="28">
        <f>AE57+AF57+AG57+AH57</f>
        <v/>
      </c>
      <c r="AQ57" s="28">
        <f>AP57*(1+AQ107)</f>
        <v/>
      </c>
      <c r="AR57" s="28">
        <f>AQ57*(1+AR107)</f>
        <v/>
      </c>
      <c r="AS57" s="28">
        <f>AR57*(1+AS107)</f>
        <v/>
      </c>
    </row>
    <row r="58">
      <c r="C58" s="8" t="inlineStr">
        <is>
          <t>Third-Party Seller Services</t>
        </is>
      </c>
      <c r="G58" s="27" t="n">
        <v>23709</v>
      </c>
      <c r="H58" s="27" t="n">
        <v>25085</v>
      </c>
      <c r="I58" s="27" t="n">
        <v>24252</v>
      </c>
      <c r="J58" s="27" t="n">
        <v>30320</v>
      </c>
      <c r="K58" s="27" t="n">
        <v>25335</v>
      </c>
      <c r="L58" s="27" t="n">
        <v>27376</v>
      </c>
      <c r="M58" s="27" t="n">
        <v>28666</v>
      </c>
      <c r="N58" s="27" t="n">
        <v>36339</v>
      </c>
      <c r="O58" s="27" t="n">
        <v>29820</v>
      </c>
      <c r="P58" s="27" t="n">
        <v>32332</v>
      </c>
      <c r="Q58" s="27" t="n">
        <v>34342</v>
      </c>
      <c r="R58" s="27" t="n">
        <v>43559</v>
      </c>
      <c r="S58" s="27" t="n">
        <v>34596</v>
      </c>
      <c r="T58" s="27" t="n">
        <v>36201</v>
      </c>
      <c r="U58" s="27" t="n">
        <v>37864</v>
      </c>
      <c r="V58" s="27" t="n">
        <v>47485</v>
      </c>
      <c r="W58" s="27" t="n">
        <v>36512</v>
      </c>
      <c r="X58" s="27" t="n">
        <v>40348</v>
      </c>
      <c r="Y58" s="27" t="n">
        <v>42486</v>
      </c>
      <c r="Z58" s="27" t="n">
        <v>52816</v>
      </c>
      <c r="AA58" s="27" t="n">
        <v>41578</v>
      </c>
      <c r="AB58" s="28">
        <f>X58*(1+AB108)</f>
        <v/>
      </c>
      <c r="AC58" s="28">
        <f>Y58*(1+AC108)</f>
        <v/>
      </c>
      <c r="AD58" s="28">
        <f>Z58*(1+AD108)</f>
        <v/>
      </c>
      <c r="AE58" s="28">
        <f>AA58*(1+AE108)</f>
        <v/>
      </c>
      <c r="AF58" s="28">
        <f>AB58*(1+AF108)</f>
        <v/>
      </c>
      <c r="AG58" s="28">
        <f>AC58*(1+AG108)</f>
        <v/>
      </c>
      <c r="AH58" s="28">
        <f>AD58*(1+AH108)</f>
        <v/>
      </c>
      <c r="AJ58" s="27" t="n">
        <v>103366</v>
      </c>
      <c r="AK58" s="27" t="n">
        <v>117716</v>
      </c>
      <c r="AL58" s="27" t="n">
        <v>140053</v>
      </c>
      <c r="AM58" s="27" t="n">
        <v>156146</v>
      </c>
      <c r="AN58" s="27" t="n">
        <v>172162</v>
      </c>
      <c r="AO58" s="28">
        <f>AA58+AB58+AC58+AD58</f>
        <v/>
      </c>
      <c r="AP58" s="28">
        <f>AE58+AF58+AG58+AH58</f>
        <v/>
      </c>
      <c r="AQ58" s="28">
        <f>AP58*(1+AQ108)</f>
        <v/>
      </c>
      <c r="AR58" s="28">
        <f>AQ58*(1+AR108)</f>
        <v/>
      </c>
      <c r="AS58" s="28">
        <f>AR58*(1+AS108)</f>
        <v/>
      </c>
    </row>
    <row r="59">
      <c r="C59" s="8" t="inlineStr">
        <is>
          <t>Advertising Services (recast into 2021 comparatives)</t>
        </is>
      </c>
      <c r="G59" s="27" t="n">
        <v>6381</v>
      </c>
      <c r="H59" s="27" t="n">
        <v>7451</v>
      </c>
      <c r="I59" s="27" t="n">
        <v>7612</v>
      </c>
      <c r="J59" s="27" t="n">
        <v>9716</v>
      </c>
      <c r="K59" s="27" t="n">
        <v>7877</v>
      </c>
      <c r="L59" s="27" t="n">
        <v>8757</v>
      </c>
      <c r="M59" s="27" t="n">
        <v>9548</v>
      </c>
      <c r="N59" s="27" t="n">
        <v>11557</v>
      </c>
      <c r="O59" s="27" t="n">
        <v>9509</v>
      </c>
      <c r="P59" s="27" t="n">
        <v>10683</v>
      </c>
      <c r="Q59" s="27" t="n">
        <v>12060</v>
      </c>
      <c r="R59" s="27" t="n">
        <v>14654</v>
      </c>
      <c r="S59" s="27" t="n">
        <v>11824</v>
      </c>
      <c r="T59" s="27" t="n">
        <v>12771</v>
      </c>
      <c r="U59" s="27" t="n">
        <v>14331</v>
      </c>
      <c r="V59" s="27" t="n">
        <v>17288</v>
      </c>
      <c r="W59" s="27" t="n">
        <v>13921</v>
      </c>
      <c r="X59" s="27" t="n">
        <v>15694</v>
      </c>
      <c r="Y59" s="27" t="n">
        <v>17703</v>
      </c>
      <c r="Z59" s="27" t="n">
        <v>21317</v>
      </c>
      <c r="AA59" s="27" t="n">
        <v>17243</v>
      </c>
      <c r="AB59" s="28">
        <f>X59*(1+AB109)</f>
        <v/>
      </c>
      <c r="AC59" s="28">
        <f>Y59*(1+AC109)</f>
        <v/>
      </c>
      <c r="AD59" s="28">
        <f>Z59*(1+AD109)</f>
        <v/>
      </c>
      <c r="AE59" s="28">
        <f>AA59*(1+AE109)</f>
        <v/>
      </c>
      <c r="AF59" s="28">
        <f>AB59*(1+AF109)</f>
        <v/>
      </c>
      <c r="AG59" s="28">
        <f>AC59*(1+AG109)</f>
        <v/>
      </c>
      <c r="AH59" s="28">
        <f>AD59*(1+AH109)</f>
        <v/>
      </c>
      <c r="AJ59" s="27" t="n">
        <v>31160</v>
      </c>
      <c r="AK59" s="27" t="n">
        <v>37739</v>
      </c>
      <c r="AL59" s="27" t="n">
        <v>46906</v>
      </c>
      <c r="AM59" s="27" t="n">
        <v>56214</v>
      </c>
      <c r="AN59" s="27" t="n">
        <v>68635</v>
      </c>
      <c r="AO59" s="28">
        <f>AA59+AB59+AC59+AD59</f>
        <v/>
      </c>
      <c r="AP59" s="28">
        <f>AE59+AF59+AG59+AH59</f>
        <v/>
      </c>
      <c r="AQ59" s="28">
        <f>AP59*(1+AQ109)</f>
        <v/>
      </c>
      <c r="AR59" s="28">
        <f>AQ59*(1+AR109)</f>
        <v/>
      </c>
      <c r="AS59" s="28">
        <f>AR59*(1+AS109)</f>
        <v/>
      </c>
    </row>
    <row r="60">
      <c r="C60" s="8" t="inlineStr">
        <is>
          <t>Subscription Services</t>
        </is>
      </c>
      <c r="G60" s="27" t="n">
        <v>7580</v>
      </c>
      <c r="H60" s="27" t="n">
        <v>7917</v>
      </c>
      <c r="I60" s="27" t="n">
        <v>8148</v>
      </c>
      <c r="J60" s="27" t="n">
        <v>8123</v>
      </c>
      <c r="K60" s="27" t="n">
        <v>8410</v>
      </c>
      <c r="L60" s="27" t="n">
        <v>8716</v>
      </c>
      <c r="M60" s="27" t="n">
        <v>8903</v>
      </c>
      <c r="N60" s="27" t="n">
        <v>9189</v>
      </c>
      <c r="O60" s="27" t="n">
        <v>9657</v>
      </c>
      <c r="P60" s="27" t="n">
        <v>9894</v>
      </c>
      <c r="Q60" s="27" t="n">
        <v>10170</v>
      </c>
      <c r="R60" s="27" t="n">
        <v>10488</v>
      </c>
      <c r="S60" s="27" t="n">
        <v>10722</v>
      </c>
      <c r="T60" s="27" t="n">
        <v>10866</v>
      </c>
      <c r="U60" s="27" t="n">
        <v>11278</v>
      </c>
      <c r="V60" s="27" t="n">
        <v>11508</v>
      </c>
      <c r="W60" s="27" t="n">
        <v>11715</v>
      </c>
      <c r="X60" s="27" t="n">
        <v>12208</v>
      </c>
      <c r="Y60" s="27" t="n">
        <v>12574</v>
      </c>
      <c r="Z60" s="27" t="n">
        <v>13122</v>
      </c>
      <c r="AA60" s="27" t="n">
        <v>13427</v>
      </c>
      <c r="AB60" s="28">
        <f>X60*(1+AB110)</f>
        <v/>
      </c>
      <c r="AC60" s="28">
        <f>Y60*(1+AC110)</f>
        <v/>
      </c>
      <c r="AD60" s="28">
        <f>Z60*(1+AD110)</f>
        <v/>
      </c>
      <c r="AE60" s="28">
        <f>AA60*(1+AE110)</f>
        <v/>
      </c>
      <c r="AF60" s="28">
        <f>AB60*(1+AF110)</f>
        <v/>
      </c>
      <c r="AG60" s="28">
        <f>AC60*(1+AG110)</f>
        <v/>
      </c>
      <c r="AH60" s="28">
        <f>AD60*(1+AH110)</f>
        <v/>
      </c>
      <c r="AJ60" s="27" t="n">
        <v>31768</v>
      </c>
      <c r="AK60" s="27" t="n">
        <v>35218</v>
      </c>
      <c r="AL60" s="27" t="n">
        <v>40209</v>
      </c>
      <c r="AM60" s="27" t="n">
        <v>44374</v>
      </c>
      <c r="AN60" s="27" t="n">
        <v>49619</v>
      </c>
      <c r="AO60" s="28">
        <f>AA60+AB60+AC60+AD60</f>
        <v/>
      </c>
      <c r="AP60" s="28">
        <f>AE60+AF60+AG60+AH60</f>
        <v/>
      </c>
      <c r="AQ60" s="28">
        <f>AP60*(1+AQ110)</f>
        <v/>
      </c>
      <c r="AR60" s="28">
        <f>AQ60*(1+AR110)</f>
        <v/>
      </c>
      <c r="AS60" s="28">
        <f>AR60*(1+AS110)</f>
        <v/>
      </c>
    </row>
    <row r="61">
      <c r="C61" s="8" t="inlineStr">
        <is>
          <t>AWS (= AWS Segment Net Sales)</t>
        </is>
      </c>
      <c r="G61" s="27" t="n">
        <v>13503</v>
      </c>
      <c r="H61" s="27" t="n">
        <v>14809</v>
      </c>
      <c r="I61" s="27" t="n">
        <v>16110</v>
      </c>
      <c r="J61" s="27" t="n">
        <v>17780</v>
      </c>
      <c r="K61" s="27" t="n">
        <v>18441</v>
      </c>
      <c r="L61" s="27" t="n">
        <v>19739</v>
      </c>
      <c r="M61" s="27" t="n">
        <v>20538</v>
      </c>
      <c r="N61" s="27" t="n">
        <v>21378</v>
      </c>
      <c r="O61" s="27" t="n">
        <v>21354</v>
      </c>
      <c r="P61" s="27" t="n">
        <v>22140</v>
      </c>
      <c r="Q61" s="27" t="n">
        <v>23059</v>
      </c>
      <c r="R61" s="27" t="n">
        <v>24204</v>
      </c>
      <c r="S61" s="27" t="n">
        <v>25037</v>
      </c>
      <c r="T61" s="27" t="n">
        <v>26281</v>
      </c>
      <c r="U61" s="27" t="n">
        <v>27452</v>
      </c>
      <c r="V61" s="27" t="n">
        <v>28786</v>
      </c>
      <c r="W61" s="27" t="n">
        <v>29267</v>
      </c>
      <c r="X61" s="27" t="n">
        <v>30873</v>
      </c>
      <c r="Y61" s="27" t="n">
        <v>33006</v>
      </c>
      <c r="Z61" s="27" t="n">
        <v>35579</v>
      </c>
      <c r="AA61" s="27" t="n">
        <v>37587</v>
      </c>
      <c r="AB61" s="28">
        <f>AB12</f>
        <v/>
      </c>
      <c r="AC61" s="28">
        <f>AC12</f>
        <v/>
      </c>
      <c r="AD61" s="28">
        <f>AD12</f>
        <v/>
      </c>
      <c r="AE61" s="28">
        <f>AE12</f>
        <v/>
      </c>
      <c r="AF61" s="28">
        <f>AF12</f>
        <v/>
      </c>
      <c r="AG61" s="28">
        <f>AG12</f>
        <v/>
      </c>
      <c r="AH61" s="28">
        <f>AH12</f>
        <v/>
      </c>
      <c r="AJ61" s="27" t="n">
        <v>62202</v>
      </c>
      <c r="AK61" s="27" t="n">
        <v>80096</v>
      </c>
      <c r="AL61" s="27" t="n">
        <v>90757</v>
      </c>
      <c r="AM61" s="27" t="n">
        <v>107556</v>
      </c>
      <c r="AN61" s="27" t="n">
        <v>128725</v>
      </c>
      <c r="AO61" s="28">
        <f>AA61+AB61+AC61+AD61</f>
        <v/>
      </c>
      <c r="AP61" s="28">
        <f>AE61+AF61+AG61+AH61</f>
        <v/>
      </c>
      <c r="AQ61" s="28">
        <f>AQ12</f>
        <v/>
      </c>
      <c r="AR61" s="28">
        <f>AR12</f>
        <v/>
      </c>
      <c r="AS61" s="28">
        <f>AS12</f>
        <v/>
      </c>
    </row>
    <row r="62">
      <c r="C62" s="8" t="inlineStr">
        <is>
          <t>Other Revenue</t>
        </is>
      </c>
      <c r="G62" s="27" t="n">
        <v>524</v>
      </c>
      <c r="H62" s="27" t="n">
        <v>463</v>
      </c>
      <c r="I62" s="27" t="n">
        <v>479</v>
      </c>
      <c r="J62" s="27" t="n">
        <v>710</v>
      </c>
      <c r="K62" s="27" t="n">
        <v>661</v>
      </c>
      <c r="L62" s="27" t="n">
        <v>1070</v>
      </c>
      <c r="M62" s="27" t="n">
        <v>1263</v>
      </c>
      <c r="N62" s="27" t="n">
        <v>1253</v>
      </c>
      <c r="O62" s="27" t="n">
        <v>1027</v>
      </c>
      <c r="P62" s="27" t="n">
        <v>1344</v>
      </c>
      <c r="Q62" s="27" t="n">
        <v>1226</v>
      </c>
      <c r="R62" s="27" t="n">
        <v>1361</v>
      </c>
      <c r="S62" s="27" t="n">
        <v>1262</v>
      </c>
      <c r="T62" s="27" t="n">
        <v>1260</v>
      </c>
      <c r="U62" s="27" t="n">
        <v>1313</v>
      </c>
      <c r="V62" s="27" t="n">
        <v>1590</v>
      </c>
      <c r="W62" s="27" t="n">
        <v>1312</v>
      </c>
      <c r="X62" s="27" t="n">
        <v>1499</v>
      </c>
      <c r="Y62" s="27" t="n">
        <v>1415</v>
      </c>
      <c r="Z62" s="27" t="n">
        <v>1709</v>
      </c>
      <c r="AA62" s="27" t="n">
        <v>1645</v>
      </c>
      <c r="AB62" s="28">
        <f>X62*(1+AB111)</f>
        <v/>
      </c>
      <c r="AC62" s="28">
        <f>Y62*(1+AC111)</f>
        <v/>
      </c>
      <c r="AD62" s="28">
        <f>Z62*(1+AD111)</f>
        <v/>
      </c>
      <c r="AE62" s="28">
        <f>AA62*(1+AE111)</f>
        <v/>
      </c>
      <c r="AF62" s="28">
        <f>AB62*(1+AF111)</f>
        <v/>
      </c>
      <c r="AG62" s="28">
        <f>AC62*(1+AG111)</f>
        <v/>
      </c>
      <c r="AH62" s="28">
        <f>AD62*(1+AH111)</f>
        <v/>
      </c>
      <c r="AJ62" s="27" t="n">
        <v>2176</v>
      </c>
      <c r="AK62" s="27" t="n">
        <v>4247</v>
      </c>
      <c r="AL62" s="27" t="n">
        <v>4958</v>
      </c>
      <c r="AM62" s="27" t="n">
        <v>5425</v>
      </c>
      <c r="AN62" s="27" t="n">
        <v>5935</v>
      </c>
      <c r="AO62" s="28">
        <f>AA62+AB62+AC62+AD62</f>
        <v/>
      </c>
      <c r="AP62" s="28">
        <f>AE62+AF62+AG62+AH62</f>
        <v/>
      </c>
      <c r="AQ62" s="28">
        <f>AP62*(1+AQ111)</f>
        <v/>
      </c>
      <c r="AR62" s="28">
        <f>AQ62*(1+AR111)</f>
        <v/>
      </c>
      <c r="AS62" s="28">
        <f>AR62*(1+AS111)</f>
        <v/>
      </c>
    </row>
    <row r="63">
      <c r="B63" s="6" t="inlineStr">
        <is>
          <t>Total Net Sales (7-way disaggregation)</t>
        </is>
      </c>
      <c r="G63" s="29">
        <f>G56+G57+G58+G59+G60+G61+G62</f>
        <v/>
      </c>
      <c r="H63" s="29">
        <f>H56+H57+H58+H59+H60+H61+H62</f>
        <v/>
      </c>
      <c r="I63" s="29">
        <f>I56+I57+I58+I59+I60+I61+I62</f>
        <v/>
      </c>
      <c r="J63" s="29">
        <f>J56+J57+J58+J59+J60+J61+J62</f>
        <v/>
      </c>
      <c r="K63" s="29">
        <f>K56+K57+K58+K59+K60+K61+K62</f>
        <v/>
      </c>
      <c r="L63" s="29">
        <f>L56+L57+L58+L59+L60+L61+L62</f>
        <v/>
      </c>
      <c r="M63" s="29">
        <f>M56+M57+M58+M59+M60+M61+M62</f>
        <v/>
      </c>
      <c r="N63" s="29">
        <f>N56+N57+N58+N59+N60+N61+N62</f>
        <v/>
      </c>
      <c r="O63" s="29">
        <f>O56+O57+O58+O59+O60+O61+O62</f>
        <v/>
      </c>
      <c r="P63" s="29">
        <f>P56+P57+P58+P59+P60+P61+P62</f>
        <v/>
      </c>
      <c r="Q63" s="29">
        <f>Q56+Q57+Q58+Q59+Q60+Q61+Q62</f>
        <v/>
      </c>
      <c r="R63" s="29">
        <f>R56+R57+R58+R59+R60+R61+R62</f>
        <v/>
      </c>
      <c r="S63" s="29">
        <f>S56+S57+S58+S59+S60+S61+S62</f>
        <v/>
      </c>
      <c r="T63" s="29">
        <f>T56+T57+T58+T59+T60+T61+T62</f>
        <v/>
      </c>
      <c r="U63" s="29">
        <f>U56+U57+U58+U59+U60+U61+U62</f>
        <v/>
      </c>
      <c r="V63" s="29">
        <f>V56+V57+V58+V59+V60+V61+V62</f>
        <v/>
      </c>
      <c r="W63" s="29">
        <f>W56+W57+W58+W59+W60+W61+W62</f>
        <v/>
      </c>
      <c r="X63" s="29">
        <f>X56+X57+X58+X59+X60+X61+X62</f>
        <v/>
      </c>
      <c r="Y63" s="29">
        <f>Y56+Y57+Y58+Y59+Y60+Y61+Y62</f>
        <v/>
      </c>
      <c r="Z63" s="29">
        <f>Z56+Z57+Z58+Z59+Z60+Z61+Z62</f>
        <v/>
      </c>
      <c r="AA63" s="29">
        <f>AA56+AA57+AA58+AA59+AA60+AA61+AA62</f>
        <v/>
      </c>
      <c r="AB63" s="29">
        <f>AB56+AB57+AB58+AB59+AB60+AB61+AB62</f>
        <v/>
      </c>
      <c r="AC63" s="29">
        <f>AC56+AC57+AC58+AC59+AC60+AC61+AC62</f>
        <v/>
      </c>
      <c r="AD63" s="29">
        <f>AD56+AD57+AD58+AD59+AD60+AD61+AD62</f>
        <v/>
      </c>
      <c r="AE63" s="29">
        <f>AE56+AE57+AE58+AE59+AE60+AE61+AE62</f>
        <v/>
      </c>
      <c r="AF63" s="29">
        <f>AF56+AF57+AF58+AF59+AF60+AF61+AF62</f>
        <v/>
      </c>
      <c r="AG63" s="29">
        <f>AG56+AG57+AG58+AG59+AG60+AG61+AG62</f>
        <v/>
      </c>
      <c r="AH63" s="29">
        <f>AH56+AH57+AH58+AH59+AH60+AH61+AH62</f>
        <v/>
      </c>
      <c r="AJ63" s="29">
        <f>AJ56+AJ57+AJ58+AJ59+AJ60+AJ61+AJ62</f>
        <v/>
      </c>
      <c r="AK63" s="29">
        <f>AK56+AK57+AK58+AK59+AK60+AK61+AK62</f>
        <v/>
      </c>
      <c r="AL63" s="29">
        <f>AL56+AL57+AL58+AL59+AL60+AL61+AL62</f>
        <v/>
      </c>
      <c r="AM63" s="29">
        <f>AM56+AM57+AM58+AM59+AM60+AM61+AM62</f>
        <v/>
      </c>
      <c r="AN63" s="29">
        <f>AN56+AN57+AN58+AN59+AN60+AN61+AN62</f>
        <v/>
      </c>
      <c r="AO63" s="30">
        <f>AA63+AB63+AC63+AD63</f>
        <v/>
      </c>
      <c r="AP63" s="30">
        <f>AE63+AF63+AG63+AH63</f>
        <v/>
      </c>
      <c r="AQ63" s="29">
        <f>AQ56+AQ57+AQ58+AQ59+AQ60+AQ61+AQ62</f>
        <v/>
      </c>
      <c r="AR63" s="29">
        <f>AR56+AR57+AR58+AR59+AR60+AR61+AR62</f>
        <v/>
      </c>
      <c r="AS63" s="29">
        <f>AS56+AS57+AS58+AS59+AS60+AS61+AS62</f>
        <v/>
      </c>
    </row>
    <row r="64">
      <c r="D64" s="3" t="inlineStr">
        <is>
          <t>Recon: Disaggregation = Total Net Sales</t>
        </is>
      </c>
      <c r="G64" s="31">
        <f>IF(_reported!G9="","",G63-_reported!G9)</f>
        <v/>
      </c>
      <c r="H64" s="31">
        <f>IF(_reported!H9="","",H63-_reported!H9)</f>
        <v/>
      </c>
      <c r="I64" s="31">
        <f>IF(_reported!I9="","",I63-_reported!I9)</f>
        <v/>
      </c>
      <c r="J64" s="31">
        <f>IF(_reported!J9="","",J63-_reported!J9)</f>
        <v/>
      </c>
      <c r="K64" s="31">
        <f>IF(_reported!K9="","",K63-_reported!K9)</f>
        <v/>
      </c>
      <c r="L64" s="31">
        <f>IF(_reported!L9="","",L63-_reported!L9)</f>
        <v/>
      </c>
      <c r="M64" s="31">
        <f>IF(_reported!M9="","",M63-_reported!M9)</f>
        <v/>
      </c>
      <c r="N64" s="31">
        <f>IF(_reported!N9="","",N63-_reported!N9)</f>
        <v/>
      </c>
      <c r="O64" s="31">
        <f>IF(_reported!O9="","",O63-_reported!O9)</f>
        <v/>
      </c>
      <c r="P64" s="31">
        <f>IF(_reported!P9="","",P63-_reported!P9)</f>
        <v/>
      </c>
      <c r="Q64" s="31">
        <f>IF(_reported!Q9="","",Q63-_reported!Q9)</f>
        <v/>
      </c>
      <c r="R64" s="31">
        <f>IF(_reported!R9="","",R63-_reported!R9)</f>
        <v/>
      </c>
      <c r="S64" s="31">
        <f>IF(_reported!S9="","",S63-_reported!S9)</f>
        <v/>
      </c>
      <c r="T64" s="31">
        <f>IF(_reported!T9="","",T63-_reported!T9)</f>
        <v/>
      </c>
      <c r="U64" s="31">
        <f>IF(_reported!U9="","",U63-_reported!U9)</f>
        <v/>
      </c>
      <c r="V64" s="31">
        <f>IF(_reported!V9="","",V63-_reported!V9)</f>
        <v/>
      </c>
      <c r="W64" s="31">
        <f>IF(_reported!W9="","",W63-_reported!W9)</f>
        <v/>
      </c>
      <c r="X64" s="31">
        <f>IF(_reported!X9="","",X63-_reported!X9)</f>
        <v/>
      </c>
      <c r="Y64" s="31">
        <f>IF(_reported!Y9="","",Y63-_reported!Y9)</f>
        <v/>
      </c>
      <c r="Z64" s="31">
        <f>IF(_reported!Z9="","",Z63-_reported!Z9)</f>
        <v/>
      </c>
      <c r="AA64" s="31">
        <f>IF(_reported!AA9="","",AA63-_reported!AA9)</f>
        <v/>
      </c>
      <c r="AJ64" s="31">
        <f>IF(_reported!AJ9="","",AJ63-_reported!AJ9)</f>
        <v/>
      </c>
      <c r="AK64" s="31">
        <f>IF(_reported!AK9="","",AK63-_reported!AK9)</f>
        <v/>
      </c>
      <c r="AL64" s="31">
        <f>IF(_reported!AL9="","",AL63-_reported!AL9)</f>
        <v/>
      </c>
      <c r="AM64" s="31">
        <f>IF(_reported!AM9="","",AM63-_reported!AM9)</f>
        <v/>
      </c>
      <c r="AN64" s="31">
        <f>IF(_reported!AN9="","",AN63-_reported!AN9)</f>
        <v/>
      </c>
    </row>
    <row r="65"/>
    <row r="66"/>
    <row r="67">
      <c r="B67" s="7" t="inlineStr">
        <is>
          <t>Ratios &amp; Assumptions</t>
        </is>
      </c>
      <c r="C67" s="7" t="n"/>
      <c r="D67" s="7" t="n"/>
      <c r="E67" s="7" t="n"/>
      <c r="F67" s="7" t="n"/>
      <c r="G67" s="7" t="n"/>
      <c r="H67" s="7" t="n"/>
      <c r="I67" s="7" t="n"/>
      <c r="J67" s="7" t="n"/>
      <c r="K67" s="7" t="n"/>
      <c r="L67" s="7" t="n"/>
      <c r="M67" s="7" t="n"/>
      <c r="N67" s="7" t="n"/>
      <c r="O67" s="7" t="n"/>
      <c r="P67" s="7" t="n"/>
      <c r="Q67" s="7" t="n"/>
      <c r="R67" s="7" t="n"/>
      <c r="S67" s="7" t="n"/>
      <c r="T67" s="7" t="n"/>
      <c r="U67" s="7" t="n"/>
      <c r="V67" s="7" t="n"/>
      <c r="W67" s="7" t="n"/>
      <c r="X67" s="7" t="n"/>
      <c r="Y67" s="7" t="n"/>
      <c r="Z67" s="7" t="n"/>
      <c r="AA67" s="7" t="n"/>
      <c r="AB67" s="7" t="n"/>
      <c r="AC67" s="7" t="n"/>
      <c r="AD67" s="7" t="n"/>
      <c r="AE67" s="7" t="n"/>
      <c r="AF67" s="7" t="n"/>
      <c r="AG67" s="7" t="n"/>
      <c r="AH67" s="7" t="n"/>
      <c r="AJ67" s="7" t="n"/>
      <c r="AK67" s="7" t="n"/>
      <c r="AL67" s="7" t="n"/>
      <c r="AM67" s="7" t="n"/>
      <c r="AN67" s="7" t="n"/>
      <c r="AO67" s="7" t="n"/>
      <c r="AP67" s="7" t="n"/>
      <c r="AQ67" s="7" t="n"/>
      <c r="AR67" s="7" t="n"/>
      <c r="AS67" s="7" t="n"/>
    </row>
    <row r="68"/>
    <row r="69">
      <c r="D69" s="8" t="inlineStr">
        <is>
          <t>North America (as % of Total Net Sales)</t>
        </is>
      </c>
      <c r="G69" s="35">
        <f>IFERROR(G10/G13,"")</f>
        <v/>
      </c>
      <c r="H69" s="35">
        <f>IFERROR(H10/H13,"")</f>
        <v/>
      </c>
      <c r="I69" s="35">
        <f>IFERROR(I10/I13,"")</f>
        <v/>
      </c>
      <c r="J69" s="35">
        <f>IFERROR(J10/J13,"")</f>
        <v/>
      </c>
      <c r="K69" s="35">
        <f>IFERROR(K10/K13,"")</f>
        <v/>
      </c>
      <c r="L69" s="35">
        <f>IFERROR(L10/L13,"")</f>
        <v/>
      </c>
      <c r="M69" s="35">
        <f>IFERROR(M10/M13,"")</f>
        <v/>
      </c>
      <c r="N69" s="35">
        <f>IFERROR(N10/N13,"")</f>
        <v/>
      </c>
      <c r="O69" s="35">
        <f>IFERROR(O10/O13,"")</f>
        <v/>
      </c>
      <c r="P69" s="35">
        <f>IFERROR(P10/P13,"")</f>
        <v/>
      </c>
      <c r="Q69" s="35">
        <f>IFERROR(Q10/Q13,"")</f>
        <v/>
      </c>
      <c r="R69" s="35">
        <f>IFERROR(R10/R13,"")</f>
        <v/>
      </c>
      <c r="S69" s="35">
        <f>IFERROR(S10/S13,"")</f>
        <v/>
      </c>
      <c r="T69" s="35">
        <f>IFERROR(T10/T13,"")</f>
        <v/>
      </c>
      <c r="U69" s="35">
        <f>IFERROR(U10/U13,"")</f>
        <v/>
      </c>
      <c r="V69" s="35">
        <f>IFERROR(V10/V13,"")</f>
        <v/>
      </c>
      <c r="W69" s="35">
        <f>IFERROR(W10/W13,"")</f>
        <v/>
      </c>
      <c r="X69" s="35">
        <f>IFERROR(X10/X13,"")</f>
        <v/>
      </c>
      <c r="Y69" s="35">
        <f>IFERROR(Y10/Y13,"")</f>
        <v/>
      </c>
      <c r="Z69" s="35">
        <f>IFERROR(Z10/Z13,"")</f>
        <v/>
      </c>
      <c r="AA69" s="35">
        <f>IFERROR(AA10/AA13,"")</f>
        <v/>
      </c>
      <c r="AB69" s="36">
        <f>IFERROR(AB10/AB13,"")</f>
        <v/>
      </c>
      <c r="AC69" s="36">
        <f>IFERROR(AC10/AC13,"")</f>
        <v/>
      </c>
      <c r="AD69" s="36">
        <f>IFERROR(AD10/AD13,"")</f>
        <v/>
      </c>
      <c r="AE69" s="36">
        <f>IFERROR(AE10/AE13,"")</f>
        <v/>
      </c>
      <c r="AF69" s="36">
        <f>IFERROR(AF10/AF13,"")</f>
        <v/>
      </c>
      <c r="AG69" s="36">
        <f>IFERROR(AG10/AG13,"")</f>
        <v/>
      </c>
      <c r="AH69" s="36">
        <f>IFERROR(AH10/AH13,"")</f>
        <v/>
      </c>
      <c r="AJ69" s="35">
        <f>IFERROR(AJ10/AJ13,"")</f>
        <v/>
      </c>
      <c r="AK69" s="35">
        <f>IFERROR(AK10/AK13,"")</f>
        <v/>
      </c>
      <c r="AL69" s="35">
        <f>IFERROR(AL10/AL13,"")</f>
        <v/>
      </c>
      <c r="AM69" s="35">
        <f>IFERROR(AM10/AM13,"")</f>
        <v/>
      </c>
      <c r="AN69" s="35">
        <f>IFERROR(AN10/AN13,"")</f>
        <v/>
      </c>
      <c r="AO69" s="36">
        <f>IFERROR(AO10/AO13,"")</f>
        <v/>
      </c>
      <c r="AP69" s="36">
        <f>IFERROR(AP10/AP13,"")</f>
        <v/>
      </c>
      <c r="AQ69" s="36">
        <f>IFERROR(AQ10/AQ13,"")</f>
        <v/>
      </c>
      <c r="AR69" s="36">
        <f>IFERROR(AR10/AR13,"")</f>
        <v/>
      </c>
      <c r="AS69" s="36">
        <f>IFERROR(AS10/AS13,"")</f>
        <v/>
      </c>
    </row>
    <row r="70">
      <c r="D70" s="8" t="inlineStr">
        <is>
          <t>International (as % of Total Net Sales)</t>
        </is>
      </c>
      <c r="G70" s="35">
        <f>IFERROR(G11/G13,"")</f>
        <v/>
      </c>
      <c r="H70" s="35">
        <f>IFERROR(H11/H13,"")</f>
        <v/>
      </c>
      <c r="I70" s="35">
        <f>IFERROR(I11/I13,"")</f>
        <v/>
      </c>
      <c r="J70" s="35">
        <f>IFERROR(J11/J13,"")</f>
        <v/>
      </c>
      <c r="K70" s="35">
        <f>IFERROR(K11/K13,"")</f>
        <v/>
      </c>
      <c r="L70" s="35">
        <f>IFERROR(L11/L13,"")</f>
        <v/>
      </c>
      <c r="M70" s="35">
        <f>IFERROR(M11/M13,"")</f>
        <v/>
      </c>
      <c r="N70" s="35">
        <f>IFERROR(N11/N13,"")</f>
        <v/>
      </c>
      <c r="O70" s="35">
        <f>IFERROR(O11/O13,"")</f>
        <v/>
      </c>
      <c r="P70" s="35">
        <f>IFERROR(P11/P13,"")</f>
        <v/>
      </c>
      <c r="Q70" s="35">
        <f>IFERROR(Q11/Q13,"")</f>
        <v/>
      </c>
      <c r="R70" s="35">
        <f>IFERROR(R11/R13,"")</f>
        <v/>
      </c>
      <c r="S70" s="35">
        <f>IFERROR(S11/S13,"")</f>
        <v/>
      </c>
      <c r="T70" s="35">
        <f>IFERROR(T11/T13,"")</f>
        <v/>
      </c>
      <c r="U70" s="35">
        <f>IFERROR(U11/U13,"")</f>
        <v/>
      </c>
      <c r="V70" s="35">
        <f>IFERROR(V11/V13,"")</f>
        <v/>
      </c>
      <c r="W70" s="35">
        <f>IFERROR(W11/W13,"")</f>
        <v/>
      </c>
      <c r="X70" s="35">
        <f>IFERROR(X11/X13,"")</f>
        <v/>
      </c>
      <c r="Y70" s="35">
        <f>IFERROR(Y11/Y13,"")</f>
        <v/>
      </c>
      <c r="Z70" s="35">
        <f>IFERROR(Z11/Z13,"")</f>
        <v/>
      </c>
      <c r="AA70" s="35">
        <f>IFERROR(AA11/AA13,"")</f>
        <v/>
      </c>
      <c r="AB70" s="36">
        <f>IFERROR(AB11/AB13,"")</f>
        <v/>
      </c>
      <c r="AC70" s="36">
        <f>IFERROR(AC11/AC13,"")</f>
        <v/>
      </c>
      <c r="AD70" s="36">
        <f>IFERROR(AD11/AD13,"")</f>
        <v/>
      </c>
      <c r="AE70" s="36">
        <f>IFERROR(AE11/AE13,"")</f>
        <v/>
      </c>
      <c r="AF70" s="36">
        <f>IFERROR(AF11/AF13,"")</f>
        <v/>
      </c>
      <c r="AG70" s="36">
        <f>IFERROR(AG11/AG13,"")</f>
        <v/>
      </c>
      <c r="AH70" s="36">
        <f>IFERROR(AH11/AH13,"")</f>
        <v/>
      </c>
      <c r="AJ70" s="35">
        <f>IFERROR(AJ11/AJ13,"")</f>
        <v/>
      </c>
      <c r="AK70" s="35">
        <f>IFERROR(AK11/AK13,"")</f>
        <v/>
      </c>
      <c r="AL70" s="35">
        <f>IFERROR(AL11/AL13,"")</f>
        <v/>
      </c>
      <c r="AM70" s="35">
        <f>IFERROR(AM11/AM13,"")</f>
        <v/>
      </c>
      <c r="AN70" s="35">
        <f>IFERROR(AN11/AN13,"")</f>
        <v/>
      </c>
      <c r="AO70" s="36">
        <f>IFERROR(AO11/AO13,"")</f>
        <v/>
      </c>
      <c r="AP70" s="36">
        <f>IFERROR(AP11/AP13,"")</f>
        <v/>
      </c>
      <c r="AQ70" s="36">
        <f>IFERROR(AQ11/AQ13,"")</f>
        <v/>
      </c>
      <c r="AR70" s="36">
        <f>IFERROR(AR11/AR13,"")</f>
        <v/>
      </c>
      <c r="AS70" s="36">
        <f>IFERROR(AS11/AS13,"")</f>
        <v/>
      </c>
    </row>
    <row r="71">
      <c r="D71" s="8" t="inlineStr">
        <is>
          <t>AWS (as % of Total Net Sales)</t>
        </is>
      </c>
      <c r="G71" s="35">
        <f>IFERROR(G12/G13,"")</f>
        <v/>
      </c>
      <c r="H71" s="35">
        <f>IFERROR(H12/H13,"")</f>
        <v/>
      </c>
      <c r="I71" s="35">
        <f>IFERROR(I12/I13,"")</f>
        <v/>
      </c>
      <c r="J71" s="35">
        <f>IFERROR(J12/J13,"")</f>
        <v/>
      </c>
      <c r="K71" s="35">
        <f>IFERROR(K12/K13,"")</f>
        <v/>
      </c>
      <c r="L71" s="35">
        <f>IFERROR(L12/L13,"")</f>
        <v/>
      </c>
      <c r="M71" s="35">
        <f>IFERROR(M12/M13,"")</f>
        <v/>
      </c>
      <c r="N71" s="35">
        <f>IFERROR(N12/N13,"")</f>
        <v/>
      </c>
      <c r="O71" s="35">
        <f>IFERROR(O12/O13,"")</f>
        <v/>
      </c>
      <c r="P71" s="35">
        <f>IFERROR(P12/P13,"")</f>
        <v/>
      </c>
      <c r="Q71" s="35">
        <f>IFERROR(Q12/Q13,"")</f>
        <v/>
      </c>
      <c r="R71" s="35">
        <f>IFERROR(R12/R13,"")</f>
        <v/>
      </c>
      <c r="S71" s="35">
        <f>IFERROR(S12/S13,"")</f>
        <v/>
      </c>
      <c r="T71" s="35">
        <f>IFERROR(T12/T13,"")</f>
        <v/>
      </c>
      <c r="U71" s="35">
        <f>IFERROR(U12/U13,"")</f>
        <v/>
      </c>
      <c r="V71" s="35">
        <f>IFERROR(V12/V13,"")</f>
        <v/>
      </c>
      <c r="W71" s="35">
        <f>IFERROR(W12/W13,"")</f>
        <v/>
      </c>
      <c r="X71" s="35">
        <f>IFERROR(X12/X13,"")</f>
        <v/>
      </c>
      <c r="Y71" s="35">
        <f>IFERROR(Y12/Y13,"")</f>
        <v/>
      </c>
      <c r="Z71" s="35">
        <f>IFERROR(Z12/Z13,"")</f>
        <v/>
      </c>
      <c r="AA71" s="35">
        <f>IFERROR(AA12/AA13,"")</f>
        <v/>
      </c>
      <c r="AB71" s="36">
        <f>IFERROR(AB12/AB13,"")</f>
        <v/>
      </c>
      <c r="AC71" s="36">
        <f>IFERROR(AC12/AC13,"")</f>
        <v/>
      </c>
      <c r="AD71" s="36">
        <f>IFERROR(AD12/AD13,"")</f>
        <v/>
      </c>
      <c r="AE71" s="36">
        <f>IFERROR(AE12/AE13,"")</f>
        <v/>
      </c>
      <c r="AF71" s="36">
        <f>IFERROR(AF12/AF13,"")</f>
        <v/>
      </c>
      <c r="AG71" s="36">
        <f>IFERROR(AG12/AG13,"")</f>
        <v/>
      </c>
      <c r="AH71" s="36">
        <f>IFERROR(AH12/AH13,"")</f>
        <v/>
      </c>
      <c r="AJ71" s="35">
        <f>IFERROR(AJ12/AJ13,"")</f>
        <v/>
      </c>
      <c r="AK71" s="35">
        <f>IFERROR(AK12/AK13,"")</f>
        <v/>
      </c>
      <c r="AL71" s="35">
        <f>IFERROR(AL12/AL13,"")</f>
        <v/>
      </c>
      <c r="AM71" s="35">
        <f>IFERROR(AM12/AM13,"")</f>
        <v/>
      </c>
      <c r="AN71" s="35">
        <f>IFERROR(AN12/AN13,"")</f>
        <v/>
      </c>
      <c r="AO71" s="36">
        <f>IFERROR(AO12/AO13,"")</f>
        <v/>
      </c>
      <c r="AP71" s="36">
        <f>IFERROR(AP12/AP13,"")</f>
        <v/>
      </c>
      <c r="AQ71" s="36">
        <f>IFERROR(AQ12/AQ13,"")</f>
        <v/>
      </c>
      <c r="AR71" s="36">
        <f>IFERROR(AR12/AR13,"")</f>
        <v/>
      </c>
      <c r="AS71" s="36">
        <f>IFERROR(AS12/AS13,"")</f>
        <v/>
      </c>
    </row>
    <row r="72">
      <c r="D72" s="8" t="inlineStr">
        <is>
          <t>YoY North America Growth</t>
        </is>
      </c>
      <c r="K72" s="35">
        <f>IFERROR(K10/G10-1,"")</f>
        <v/>
      </c>
      <c r="L72" s="35">
        <f>IFERROR(L10/H10-1,"")</f>
        <v/>
      </c>
      <c r="M72" s="35">
        <f>IFERROR(M10/I10-1,"")</f>
        <v/>
      </c>
      <c r="N72" s="35">
        <f>IFERROR(N10/J10-1,"")</f>
        <v/>
      </c>
      <c r="O72" s="35">
        <f>IFERROR(O10/K10-1,"")</f>
        <v/>
      </c>
      <c r="P72" s="35">
        <f>IFERROR(P10/L10-1,"")</f>
        <v/>
      </c>
      <c r="Q72" s="35">
        <f>IFERROR(Q10/M10-1,"")</f>
        <v/>
      </c>
      <c r="R72" s="35">
        <f>IFERROR(R10/N10-1,"")</f>
        <v/>
      </c>
      <c r="S72" s="35">
        <f>IFERROR(S10/O10-1,"")</f>
        <v/>
      </c>
      <c r="T72" s="35">
        <f>IFERROR(T10/P10-1,"")</f>
        <v/>
      </c>
      <c r="U72" s="35">
        <f>IFERROR(U10/Q10-1,"")</f>
        <v/>
      </c>
      <c r="V72" s="35">
        <f>IFERROR(V10/R10-1,"")</f>
        <v/>
      </c>
      <c r="W72" s="35">
        <f>IFERROR(W10/S10-1,"")</f>
        <v/>
      </c>
      <c r="X72" s="35">
        <f>IFERROR(X10/T10-1,"")</f>
        <v/>
      </c>
      <c r="Y72" s="35">
        <f>IFERROR(Y10/U10-1,"")</f>
        <v/>
      </c>
      <c r="Z72" s="35">
        <f>IFERROR(Z10/V10-1,"")</f>
        <v/>
      </c>
      <c r="AA72" s="35">
        <f>IFERROR(AA10/W10-1,"")</f>
        <v/>
      </c>
      <c r="AB72" s="36">
        <f>IFERROR(AB10/X10-1,"")</f>
        <v/>
      </c>
      <c r="AC72" s="36">
        <f>IFERROR(AC10/Y10-1,"")</f>
        <v/>
      </c>
      <c r="AD72" s="36">
        <f>IFERROR(AD10/Z10-1,"")</f>
        <v/>
      </c>
      <c r="AE72" s="36">
        <f>IFERROR(AE10/AA10-1,"")</f>
        <v/>
      </c>
      <c r="AF72" s="36">
        <f>IFERROR(AF10/AB10-1,"")</f>
        <v/>
      </c>
      <c r="AG72" s="36">
        <f>IFERROR(AG10/AC10-1,"")</f>
        <v/>
      </c>
      <c r="AH72" s="36">
        <f>IFERROR(AH10/AD10-1,"")</f>
        <v/>
      </c>
      <c r="AK72" s="35">
        <f>IFERROR(AK10/AJ10-1,"")</f>
        <v/>
      </c>
      <c r="AL72" s="35">
        <f>IFERROR(AL10/AK10-1,"")</f>
        <v/>
      </c>
      <c r="AM72" s="35">
        <f>IFERROR(AM10/AL10-1,"")</f>
        <v/>
      </c>
      <c r="AN72" s="35">
        <f>IFERROR(AN10/AM10-1,"")</f>
        <v/>
      </c>
      <c r="AO72" s="36">
        <f>IFERROR(AO10/AN10-1,"")</f>
        <v/>
      </c>
      <c r="AP72" s="36">
        <f>IFERROR(AP10/AO10-1,"")</f>
        <v/>
      </c>
      <c r="AQ72" s="36">
        <f>IFERROR(AQ10/AP10-1,"")</f>
        <v/>
      </c>
      <c r="AR72" s="36">
        <f>IFERROR(AR10/AQ10-1,"")</f>
        <v/>
      </c>
      <c r="AS72" s="36">
        <f>IFERROR(AS10/AR10-1,"")</f>
        <v/>
      </c>
    </row>
    <row r="73">
      <c r="D73" s="8" t="inlineStr">
        <is>
          <t>YoY International Growth</t>
        </is>
      </c>
      <c r="K73" s="35">
        <f>IFERROR(K11/G11-1,"")</f>
        <v/>
      </c>
      <c r="L73" s="35">
        <f>IFERROR(L11/H11-1,"")</f>
        <v/>
      </c>
      <c r="M73" s="35">
        <f>IFERROR(M11/I11-1,"")</f>
        <v/>
      </c>
      <c r="N73" s="35">
        <f>IFERROR(N11/J11-1,"")</f>
        <v/>
      </c>
      <c r="O73" s="35">
        <f>IFERROR(O11/K11-1,"")</f>
        <v/>
      </c>
      <c r="P73" s="35">
        <f>IFERROR(P11/L11-1,"")</f>
        <v/>
      </c>
      <c r="Q73" s="35">
        <f>IFERROR(Q11/M11-1,"")</f>
        <v/>
      </c>
      <c r="R73" s="35">
        <f>IFERROR(R11/N11-1,"")</f>
        <v/>
      </c>
      <c r="S73" s="35">
        <f>IFERROR(S11/O11-1,"")</f>
        <v/>
      </c>
      <c r="T73" s="35">
        <f>IFERROR(T11/P11-1,"")</f>
        <v/>
      </c>
      <c r="U73" s="35">
        <f>IFERROR(U11/Q11-1,"")</f>
        <v/>
      </c>
      <c r="V73" s="35">
        <f>IFERROR(V11/R11-1,"")</f>
        <v/>
      </c>
      <c r="W73" s="35">
        <f>IFERROR(W11/S11-1,"")</f>
        <v/>
      </c>
      <c r="X73" s="35">
        <f>IFERROR(X11/T11-1,"")</f>
        <v/>
      </c>
      <c r="Y73" s="35">
        <f>IFERROR(Y11/U11-1,"")</f>
        <v/>
      </c>
      <c r="Z73" s="35">
        <f>IFERROR(Z11/V11-1,"")</f>
        <v/>
      </c>
      <c r="AA73" s="35">
        <f>IFERROR(AA11/W11-1,"")</f>
        <v/>
      </c>
      <c r="AB73" s="36">
        <f>IFERROR(AB11/X11-1,"")</f>
        <v/>
      </c>
      <c r="AC73" s="36">
        <f>IFERROR(AC11/Y11-1,"")</f>
        <v/>
      </c>
      <c r="AD73" s="36">
        <f>IFERROR(AD11/Z11-1,"")</f>
        <v/>
      </c>
      <c r="AE73" s="36">
        <f>IFERROR(AE11/AA11-1,"")</f>
        <v/>
      </c>
      <c r="AF73" s="36">
        <f>IFERROR(AF11/AB11-1,"")</f>
        <v/>
      </c>
      <c r="AG73" s="36">
        <f>IFERROR(AG11/AC11-1,"")</f>
        <v/>
      </c>
      <c r="AH73" s="36">
        <f>IFERROR(AH11/AD11-1,"")</f>
        <v/>
      </c>
      <c r="AK73" s="35">
        <f>IFERROR(AK11/AJ11-1,"")</f>
        <v/>
      </c>
      <c r="AL73" s="35">
        <f>IFERROR(AL11/AK11-1,"")</f>
        <v/>
      </c>
      <c r="AM73" s="35">
        <f>IFERROR(AM11/AL11-1,"")</f>
        <v/>
      </c>
      <c r="AN73" s="35">
        <f>IFERROR(AN11/AM11-1,"")</f>
        <v/>
      </c>
      <c r="AO73" s="36">
        <f>IFERROR(AO11/AN11-1,"")</f>
        <v/>
      </c>
      <c r="AP73" s="36">
        <f>IFERROR(AP11/AO11-1,"")</f>
        <v/>
      </c>
      <c r="AQ73" s="36">
        <f>IFERROR(AQ11/AP11-1,"")</f>
        <v/>
      </c>
      <c r="AR73" s="36">
        <f>IFERROR(AR11/AQ11-1,"")</f>
        <v/>
      </c>
      <c r="AS73" s="36">
        <f>IFERROR(AS11/AR11-1,"")</f>
        <v/>
      </c>
    </row>
    <row r="74">
      <c r="D74" s="8" t="inlineStr">
        <is>
          <t>YoY AWS Growth</t>
        </is>
      </c>
      <c r="K74" s="35">
        <f>IFERROR(K12/G12-1,"")</f>
        <v/>
      </c>
      <c r="L74" s="35">
        <f>IFERROR(L12/H12-1,"")</f>
        <v/>
      </c>
      <c r="M74" s="35">
        <f>IFERROR(M12/I12-1,"")</f>
        <v/>
      </c>
      <c r="N74" s="35">
        <f>IFERROR(N12/J12-1,"")</f>
        <v/>
      </c>
      <c r="O74" s="35">
        <f>IFERROR(O12/K12-1,"")</f>
        <v/>
      </c>
      <c r="P74" s="35">
        <f>IFERROR(P12/L12-1,"")</f>
        <v/>
      </c>
      <c r="Q74" s="35">
        <f>IFERROR(Q12/M12-1,"")</f>
        <v/>
      </c>
      <c r="R74" s="35">
        <f>IFERROR(R12/N12-1,"")</f>
        <v/>
      </c>
      <c r="S74" s="35">
        <f>IFERROR(S12/O12-1,"")</f>
        <v/>
      </c>
      <c r="T74" s="35">
        <f>IFERROR(T12/P12-1,"")</f>
        <v/>
      </c>
      <c r="U74" s="35">
        <f>IFERROR(U12/Q12-1,"")</f>
        <v/>
      </c>
      <c r="V74" s="35">
        <f>IFERROR(V12/R12-1,"")</f>
        <v/>
      </c>
      <c r="W74" s="35">
        <f>IFERROR(W12/S12-1,"")</f>
        <v/>
      </c>
      <c r="X74" s="35">
        <f>IFERROR(X12/T12-1,"")</f>
        <v/>
      </c>
      <c r="Y74" s="35">
        <f>IFERROR(Y12/U12-1,"")</f>
        <v/>
      </c>
      <c r="Z74" s="35">
        <f>IFERROR(Z12/V12-1,"")</f>
        <v/>
      </c>
      <c r="AA74" s="35">
        <f>IFERROR(AA12/W12-1,"")</f>
        <v/>
      </c>
      <c r="AB74" s="36">
        <f>IFERROR(AB12/X12-1,"")</f>
        <v/>
      </c>
      <c r="AC74" s="36">
        <f>IFERROR(AC12/Y12-1,"")</f>
        <v/>
      </c>
      <c r="AD74" s="36">
        <f>IFERROR(AD12/Z12-1,"")</f>
        <v/>
      </c>
      <c r="AE74" s="36">
        <f>IFERROR(AE12/AA12-1,"")</f>
        <v/>
      </c>
      <c r="AF74" s="36">
        <f>IFERROR(AF12/AB12-1,"")</f>
        <v/>
      </c>
      <c r="AG74" s="36">
        <f>IFERROR(AG12/AC12-1,"")</f>
        <v/>
      </c>
      <c r="AH74" s="36">
        <f>IFERROR(AH12/AD12-1,"")</f>
        <v/>
      </c>
      <c r="AK74" s="35">
        <f>IFERROR(AK12/AJ12-1,"")</f>
        <v/>
      </c>
      <c r="AL74" s="35">
        <f>IFERROR(AL12/AK12-1,"")</f>
        <v/>
      </c>
      <c r="AM74" s="35">
        <f>IFERROR(AM12/AL12-1,"")</f>
        <v/>
      </c>
      <c r="AN74" s="35">
        <f>IFERROR(AN12/AM12-1,"")</f>
        <v/>
      </c>
      <c r="AO74" s="36">
        <f>IFERROR(AO12/AN12-1,"")</f>
        <v/>
      </c>
      <c r="AP74" s="36">
        <f>IFERROR(AP12/AO12-1,"")</f>
        <v/>
      </c>
      <c r="AQ74" s="36">
        <f>IFERROR(AQ12/AP12-1,"")</f>
        <v/>
      </c>
      <c r="AR74" s="36">
        <f>IFERROR(AR12/AQ12-1,"")</f>
        <v/>
      </c>
      <c r="AS74" s="36">
        <f>IFERROR(AS12/AR12-1,"")</f>
        <v/>
      </c>
    </row>
    <row r="75">
      <c r="D75" s="8" t="inlineStr">
        <is>
          <t>YoY Total Net Sales Growth</t>
        </is>
      </c>
      <c r="K75" s="35">
        <f>IFERROR(K13/G13-1,"")</f>
        <v/>
      </c>
      <c r="L75" s="35">
        <f>IFERROR(L13/H13-1,"")</f>
        <v/>
      </c>
      <c r="M75" s="35">
        <f>IFERROR(M13/I13-1,"")</f>
        <v/>
      </c>
      <c r="N75" s="35">
        <f>IFERROR(N13/J13-1,"")</f>
        <v/>
      </c>
      <c r="O75" s="35">
        <f>IFERROR(O13/K13-1,"")</f>
        <v/>
      </c>
      <c r="P75" s="35">
        <f>IFERROR(P13/L13-1,"")</f>
        <v/>
      </c>
      <c r="Q75" s="35">
        <f>IFERROR(Q13/M13-1,"")</f>
        <v/>
      </c>
      <c r="R75" s="35">
        <f>IFERROR(R13/N13-1,"")</f>
        <v/>
      </c>
      <c r="S75" s="35">
        <f>IFERROR(S13/O13-1,"")</f>
        <v/>
      </c>
      <c r="T75" s="35">
        <f>IFERROR(T13/P13-1,"")</f>
        <v/>
      </c>
      <c r="U75" s="35">
        <f>IFERROR(U13/Q13-1,"")</f>
        <v/>
      </c>
      <c r="V75" s="35">
        <f>IFERROR(V13/R13-1,"")</f>
        <v/>
      </c>
      <c r="W75" s="35">
        <f>IFERROR(W13/S13-1,"")</f>
        <v/>
      </c>
      <c r="X75" s="35">
        <f>IFERROR(X13/T13-1,"")</f>
        <v/>
      </c>
      <c r="Y75" s="35">
        <f>IFERROR(Y13/U13-1,"")</f>
        <v/>
      </c>
      <c r="Z75" s="35">
        <f>IFERROR(Z13/V13-1,"")</f>
        <v/>
      </c>
      <c r="AA75" s="35">
        <f>IFERROR(AA13/W13-1,"")</f>
        <v/>
      </c>
      <c r="AB75" s="36">
        <f>IFERROR(AB13/X13-1,"")</f>
        <v/>
      </c>
      <c r="AC75" s="36">
        <f>IFERROR(AC13/Y13-1,"")</f>
        <v/>
      </c>
      <c r="AD75" s="36">
        <f>IFERROR(AD13/Z13-1,"")</f>
        <v/>
      </c>
      <c r="AE75" s="36">
        <f>IFERROR(AE13/AA13-1,"")</f>
        <v/>
      </c>
      <c r="AF75" s="36">
        <f>IFERROR(AF13/AB13-1,"")</f>
        <v/>
      </c>
      <c r="AG75" s="36">
        <f>IFERROR(AG13/AC13-1,"")</f>
        <v/>
      </c>
      <c r="AH75" s="36">
        <f>IFERROR(AH13/AD13-1,"")</f>
        <v/>
      </c>
      <c r="AK75" s="35">
        <f>IFERROR(AK13/AJ13-1,"")</f>
        <v/>
      </c>
      <c r="AL75" s="35">
        <f>IFERROR(AL13/AK13-1,"")</f>
        <v/>
      </c>
      <c r="AM75" s="35">
        <f>IFERROR(AM13/AL13-1,"")</f>
        <v/>
      </c>
      <c r="AN75" s="35">
        <f>IFERROR(AN13/AM13-1,"")</f>
        <v/>
      </c>
      <c r="AO75" s="36">
        <f>IFERROR(AO13/AN13-1,"")</f>
        <v/>
      </c>
      <c r="AP75" s="36">
        <f>IFERROR(AP13/AO13-1,"")</f>
        <v/>
      </c>
      <c r="AQ75" s="36">
        <f>IFERROR(AQ13/AP13-1,"")</f>
        <v/>
      </c>
      <c r="AR75" s="36">
        <f>IFERROR(AR13/AQ13-1,"")</f>
        <v/>
      </c>
      <c r="AS75" s="36">
        <f>IFERROR(AS13/AR13-1,"")</f>
        <v/>
      </c>
    </row>
    <row r="76">
      <c r="D76" s="8" t="inlineStr">
        <is>
          <t>YoY Online Stores Growth</t>
        </is>
      </c>
      <c r="K76" s="35">
        <f>IFERROR(K56/G56-1,"")</f>
        <v/>
      </c>
      <c r="L76" s="35">
        <f>IFERROR(L56/H56-1,"")</f>
        <v/>
      </c>
      <c r="M76" s="35">
        <f>IFERROR(M56/I56-1,"")</f>
        <v/>
      </c>
      <c r="N76" s="35">
        <f>IFERROR(N56/J56-1,"")</f>
        <v/>
      </c>
      <c r="O76" s="35">
        <f>IFERROR(O56/K56-1,"")</f>
        <v/>
      </c>
      <c r="P76" s="35">
        <f>IFERROR(P56/L56-1,"")</f>
        <v/>
      </c>
      <c r="Q76" s="35">
        <f>IFERROR(Q56/M56-1,"")</f>
        <v/>
      </c>
      <c r="R76" s="35">
        <f>IFERROR(R56/N56-1,"")</f>
        <v/>
      </c>
      <c r="S76" s="35">
        <f>IFERROR(S56/O56-1,"")</f>
        <v/>
      </c>
      <c r="T76" s="35">
        <f>IFERROR(T56/P56-1,"")</f>
        <v/>
      </c>
      <c r="U76" s="35">
        <f>IFERROR(U56/Q56-1,"")</f>
        <v/>
      </c>
      <c r="V76" s="35">
        <f>IFERROR(V56/R56-1,"")</f>
        <v/>
      </c>
      <c r="W76" s="35">
        <f>IFERROR(W56/S56-1,"")</f>
        <v/>
      </c>
      <c r="X76" s="35">
        <f>IFERROR(X56/T56-1,"")</f>
        <v/>
      </c>
      <c r="Y76" s="35">
        <f>IFERROR(Y56/U56-1,"")</f>
        <v/>
      </c>
      <c r="Z76" s="35">
        <f>IFERROR(Z56/V56-1,"")</f>
        <v/>
      </c>
      <c r="AA76" s="35">
        <f>IFERROR(AA56/W56-1,"")</f>
        <v/>
      </c>
      <c r="AB76" s="36">
        <f>IFERROR(AB56/X56-1,"")</f>
        <v/>
      </c>
      <c r="AC76" s="36">
        <f>IFERROR(AC56/Y56-1,"")</f>
        <v/>
      </c>
      <c r="AD76" s="36">
        <f>IFERROR(AD56/Z56-1,"")</f>
        <v/>
      </c>
      <c r="AE76" s="36">
        <f>IFERROR(AE56/AA56-1,"")</f>
        <v/>
      </c>
      <c r="AF76" s="36">
        <f>IFERROR(AF56/AB56-1,"")</f>
        <v/>
      </c>
      <c r="AG76" s="36">
        <f>IFERROR(AG56/AC56-1,"")</f>
        <v/>
      </c>
      <c r="AH76" s="36">
        <f>IFERROR(AH56/AD56-1,"")</f>
        <v/>
      </c>
      <c r="AK76" s="35">
        <f>IFERROR(AK56/AJ56-1,"")</f>
        <v/>
      </c>
      <c r="AL76" s="35">
        <f>IFERROR(AL56/AK56-1,"")</f>
        <v/>
      </c>
      <c r="AM76" s="35">
        <f>IFERROR(AM56/AL56-1,"")</f>
        <v/>
      </c>
      <c r="AN76" s="35">
        <f>IFERROR(AN56/AM56-1,"")</f>
        <v/>
      </c>
      <c r="AO76" s="36">
        <f>IFERROR(AO56/AN56-1,"")</f>
        <v/>
      </c>
      <c r="AP76" s="36">
        <f>IFERROR(AP56/AO56-1,"")</f>
        <v/>
      </c>
      <c r="AQ76" s="36">
        <f>IFERROR(AQ56/AP56-1,"")</f>
        <v/>
      </c>
      <c r="AR76" s="36">
        <f>IFERROR(AR56/AQ56-1,"")</f>
        <v/>
      </c>
      <c r="AS76" s="36">
        <f>IFERROR(AS56/AR56-1,"")</f>
        <v/>
      </c>
    </row>
    <row r="77">
      <c r="D77" s="8" t="inlineStr">
        <is>
          <t>YoY Third-Party Seller Services Growth</t>
        </is>
      </c>
      <c r="K77" s="35">
        <f>IFERROR(K58/G58-1,"")</f>
        <v/>
      </c>
      <c r="L77" s="35">
        <f>IFERROR(L58/H58-1,"")</f>
        <v/>
      </c>
      <c r="M77" s="35">
        <f>IFERROR(M58/I58-1,"")</f>
        <v/>
      </c>
      <c r="N77" s="35">
        <f>IFERROR(N58/J58-1,"")</f>
        <v/>
      </c>
      <c r="O77" s="35">
        <f>IFERROR(O58/K58-1,"")</f>
        <v/>
      </c>
      <c r="P77" s="35">
        <f>IFERROR(P58/L58-1,"")</f>
        <v/>
      </c>
      <c r="Q77" s="35">
        <f>IFERROR(Q58/M58-1,"")</f>
        <v/>
      </c>
      <c r="R77" s="35">
        <f>IFERROR(R58/N58-1,"")</f>
        <v/>
      </c>
      <c r="S77" s="35">
        <f>IFERROR(S58/O58-1,"")</f>
        <v/>
      </c>
      <c r="T77" s="35">
        <f>IFERROR(T58/P58-1,"")</f>
        <v/>
      </c>
      <c r="U77" s="35">
        <f>IFERROR(U58/Q58-1,"")</f>
        <v/>
      </c>
      <c r="V77" s="35">
        <f>IFERROR(V58/R58-1,"")</f>
        <v/>
      </c>
      <c r="W77" s="35">
        <f>IFERROR(W58/S58-1,"")</f>
        <v/>
      </c>
      <c r="X77" s="35">
        <f>IFERROR(X58/T58-1,"")</f>
        <v/>
      </c>
      <c r="Y77" s="35">
        <f>IFERROR(Y58/U58-1,"")</f>
        <v/>
      </c>
      <c r="Z77" s="35">
        <f>IFERROR(Z58/V58-1,"")</f>
        <v/>
      </c>
      <c r="AA77" s="35">
        <f>IFERROR(AA58/W58-1,"")</f>
        <v/>
      </c>
      <c r="AB77" s="36">
        <f>IFERROR(AB58/X58-1,"")</f>
        <v/>
      </c>
      <c r="AC77" s="36">
        <f>IFERROR(AC58/Y58-1,"")</f>
        <v/>
      </c>
      <c r="AD77" s="36">
        <f>IFERROR(AD58/Z58-1,"")</f>
        <v/>
      </c>
      <c r="AE77" s="36">
        <f>IFERROR(AE58/AA58-1,"")</f>
        <v/>
      </c>
      <c r="AF77" s="36">
        <f>IFERROR(AF58/AB58-1,"")</f>
        <v/>
      </c>
      <c r="AG77" s="36">
        <f>IFERROR(AG58/AC58-1,"")</f>
        <v/>
      </c>
      <c r="AH77" s="36">
        <f>IFERROR(AH58/AD58-1,"")</f>
        <v/>
      </c>
      <c r="AK77" s="35">
        <f>IFERROR(AK58/AJ58-1,"")</f>
        <v/>
      </c>
      <c r="AL77" s="35">
        <f>IFERROR(AL58/AK58-1,"")</f>
        <v/>
      </c>
      <c r="AM77" s="35">
        <f>IFERROR(AM58/AL58-1,"")</f>
        <v/>
      </c>
      <c r="AN77" s="35">
        <f>IFERROR(AN58/AM58-1,"")</f>
        <v/>
      </c>
      <c r="AO77" s="36">
        <f>IFERROR(AO58/AN58-1,"")</f>
        <v/>
      </c>
      <c r="AP77" s="36">
        <f>IFERROR(AP58/AO58-1,"")</f>
        <v/>
      </c>
      <c r="AQ77" s="36">
        <f>IFERROR(AQ58/AP58-1,"")</f>
        <v/>
      </c>
      <c r="AR77" s="36">
        <f>IFERROR(AR58/AQ58-1,"")</f>
        <v/>
      </c>
      <c r="AS77" s="36">
        <f>IFERROR(AS58/AR58-1,"")</f>
        <v/>
      </c>
    </row>
    <row r="78">
      <c r="D78" s="8" t="inlineStr">
        <is>
          <t>YoY Advertising Services Growth</t>
        </is>
      </c>
      <c r="K78" s="35">
        <f>IFERROR(K59/G59-1,"")</f>
        <v/>
      </c>
      <c r="L78" s="35">
        <f>IFERROR(L59/H59-1,"")</f>
        <v/>
      </c>
      <c r="M78" s="35">
        <f>IFERROR(M59/I59-1,"")</f>
        <v/>
      </c>
      <c r="N78" s="35">
        <f>IFERROR(N59/J59-1,"")</f>
        <v/>
      </c>
      <c r="O78" s="35">
        <f>IFERROR(O59/K59-1,"")</f>
        <v/>
      </c>
      <c r="P78" s="35">
        <f>IFERROR(P59/L59-1,"")</f>
        <v/>
      </c>
      <c r="Q78" s="35">
        <f>IFERROR(Q59/M59-1,"")</f>
        <v/>
      </c>
      <c r="R78" s="35">
        <f>IFERROR(R59/N59-1,"")</f>
        <v/>
      </c>
      <c r="S78" s="35">
        <f>IFERROR(S59/O59-1,"")</f>
        <v/>
      </c>
      <c r="T78" s="35">
        <f>IFERROR(T59/P59-1,"")</f>
        <v/>
      </c>
      <c r="U78" s="35">
        <f>IFERROR(U59/Q59-1,"")</f>
        <v/>
      </c>
      <c r="V78" s="35">
        <f>IFERROR(V59/R59-1,"")</f>
        <v/>
      </c>
      <c r="W78" s="35">
        <f>IFERROR(W59/S59-1,"")</f>
        <v/>
      </c>
      <c r="X78" s="35">
        <f>IFERROR(X59/T59-1,"")</f>
        <v/>
      </c>
      <c r="Y78" s="35">
        <f>IFERROR(Y59/U59-1,"")</f>
        <v/>
      </c>
      <c r="Z78" s="35">
        <f>IFERROR(Z59/V59-1,"")</f>
        <v/>
      </c>
      <c r="AA78" s="35">
        <f>IFERROR(AA59/W59-1,"")</f>
        <v/>
      </c>
      <c r="AB78" s="36">
        <f>IFERROR(AB59/X59-1,"")</f>
        <v/>
      </c>
      <c r="AC78" s="36">
        <f>IFERROR(AC59/Y59-1,"")</f>
        <v/>
      </c>
      <c r="AD78" s="36">
        <f>IFERROR(AD59/Z59-1,"")</f>
        <v/>
      </c>
      <c r="AE78" s="36">
        <f>IFERROR(AE59/AA59-1,"")</f>
        <v/>
      </c>
      <c r="AF78" s="36">
        <f>IFERROR(AF59/AB59-1,"")</f>
        <v/>
      </c>
      <c r="AG78" s="36">
        <f>IFERROR(AG59/AC59-1,"")</f>
        <v/>
      </c>
      <c r="AH78" s="36">
        <f>IFERROR(AH59/AD59-1,"")</f>
        <v/>
      </c>
      <c r="AK78" s="35">
        <f>IFERROR(AK59/AJ59-1,"")</f>
        <v/>
      </c>
      <c r="AL78" s="35">
        <f>IFERROR(AL59/AK59-1,"")</f>
        <v/>
      </c>
      <c r="AM78" s="35">
        <f>IFERROR(AM59/AL59-1,"")</f>
        <v/>
      </c>
      <c r="AN78" s="35">
        <f>IFERROR(AN59/AM59-1,"")</f>
        <v/>
      </c>
      <c r="AO78" s="36">
        <f>IFERROR(AO59/AN59-1,"")</f>
        <v/>
      </c>
      <c r="AP78" s="36">
        <f>IFERROR(AP59/AO59-1,"")</f>
        <v/>
      </c>
      <c r="AQ78" s="36">
        <f>IFERROR(AQ59/AP59-1,"")</f>
        <v/>
      </c>
      <c r="AR78" s="36">
        <f>IFERROR(AR59/AQ59-1,"")</f>
        <v/>
      </c>
      <c r="AS78" s="36">
        <f>IFERROR(AS59/AR59-1,"")</f>
        <v/>
      </c>
    </row>
    <row r="79">
      <c r="D79" s="8" t="inlineStr">
        <is>
          <t>YoY Subscription Services Growth</t>
        </is>
      </c>
      <c r="K79" s="35">
        <f>IFERROR(K60/G60-1,"")</f>
        <v/>
      </c>
      <c r="L79" s="35">
        <f>IFERROR(L60/H60-1,"")</f>
        <v/>
      </c>
      <c r="M79" s="35">
        <f>IFERROR(M60/I60-1,"")</f>
        <v/>
      </c>
      <c r="N79" s="35">
        <f>IFERROR(N60/J60-1,"")</f>
        <v/>
      </c>
      <c r="O79" s="35">
        <f>IFERROR(O60/K60-1,"")</f>
        <v/>
      </c>
      <c r="P79" s="35">
        <f>IFERROR(P60/L60-1,"")</f>
        <v/>
      </c>
      <c r="Q79" s="35">
        <f>IFERROR(Q60/M60-1,"")</f>
        <v/>
      </c>
      <c r="R79" s="35">
        <f>IFERROR(R60/N60-1,"")</f>
        <v/>
      </c>
      <c r="S79" s="35">
        <f>IFERROR(S60/O60-1,"")</f>
        <v/>
      </c>
      <c r="T79" s="35">
        <f>IFERROR(T60/P60-1,"")</f>
        <v/>
      </c>
      <c r="U79" s="35">
        <f>IFERROR(U60/Q60-1,"")</f>
        <v/>
      </c>
      <c r="V79" s="35">
        <f>IFERROR(V60/R60-1,"")</f>
        <v/>
      </c>
      <c r="W79" s="35">
        <f>IFERROR(W60/S60-1,"")</f>
        <v/>
      </c>
      <c r="X79" s="35">
        <f>IFERROR(X60/T60-1,"")</f>
        <v/>
      </c>
      <c r="Y79" s="35">
        <f>IFERROR(Y60/U60-1,"")</f>
        <v/>
      </c>
      <c r="Z79" s="35">
        <f>IFERROR(Z60/V60-1,"")</f>
        <v/>
      </c>
      <c r="AA79" s="35">
        <f>IFERROR(AA60/W60-1,"")</f>
        <v/>
      </c>
      <c r="AB79" s="36">
        <f>IFERROR(AB60/X60-1,"")</f>
        <v/>
      </c>
      <c r="AC79" s="36">
        <f>IFERROR(AC60/Y60-1,"")</f>
        <v/>
      </c>
      <c r="AD79" s="36">
        <f>IFERROR(AD60/Z60-1,"")</f>
        <v/>
      </c>
      <c r="AE79" s="36">
        <f>IFERROR(AE60/AA60-1,"")</f>
        <v/>
      </c>
      <c r="AF79" s="36">
        <f>IFERROR(AF60/AB60-1,"")</f>
        <v/>
      </c>
      <c r="AG79" s="36">
        <f>IFERROR(AG60/AC60-1,"")</f>
        <v/>
      </c>
      <c r="AH79" s="36">
        <f>IFERROR(AH60/AD60-1,"")</f>
        <v/>
      </c>
      <c r="AK79" s="35">
        <f>IFERROR(AK60/AJ60-1,"")</f>
        <v/>
      </c>
      <c r="AL79" s="35">
        <f>IFERROR(AL60/AK60-1,"")</f>
        <v/>
      </c>
      <c r="AM79" s="35">
        <f>IFERROR(AM60/AL60-1,"")</f>
        <v/>
      </c>
      <c r="AN79" s="35">
        <f>IFERROR(AN60/AM60-1,"")</f>
        <v/>
      </c>
      <c r="AO79" s="36">
        <f>IFERROR(AO60/AN60-1,"")</f>
        <v/>
      </c>
      <c r="AP79" s="36">
        <f>IFERROR(AP60/AO60-1,"")</f>
        <v/>
      </c>
      <c r="AQ79" s="36">
        <f>IFERROR(AQ60/AP60-1,"")</f>
        <v/>
      </c>
      <c r="AR79" s="36">
        <f>IFERROR(AR60/AQ60-1,"")</f>
        <v/>
      </c>
      <c r="AS79" s="36">
        <f>IFERROR(AS60/AR60-1,"")</f>
        <v/>
      </c>
    </row>
    <row r="80">
      <c r="D80" s="8" t="inlineStr">
        <is>
          <t>Cost of Sales % of Net Sales</t>
        </is>
      </c>
      <c r="G80" s="35">
        <f>IFERROR(-G16/G13,"")</f>
        <v/>
      </c>
      <c r="H80" s="35">
        <f>IFERROR(-H16/H13,"")</f>
        <v/>
      </c>
      <c r="I80" s="35">
        <f>IFERROR(-I16/I13,"")</f>
        <v/>
      </c>
      <c r="J80" s="35">
        <f>IFERROR(-J16/J13,"")</f>
        <v/>
      </c>
      <c r="K80" s="35">
        <f>IFERROR(-K16/K13,"")</f>
        <v/>
      </c>
      <c r="L80" s="35">
        <f>IFERROR(-L16/L13,"")</f>
        <v/>
      </c>
      <c r="M80" s="35">
        <f>IFERROR(-M16/M13,"")</f>
        <v/>
      </c>
      <c r="N80" s="35">
        <f>IFERROR(-N16/N13,"")</f>
        <v/>
      </c>
      <c r="O80" s="35">
        <f>IFERROR(-O16/O13,"")</f>
        <v/>
      </c>
      <c r="P80" s="35">
        <f>IFERROR(-P16/P13,"")</f>
        <v/>
      </c>
      <c r="Q80" s="35">
        <f>IFERROR(-Q16/Q13,"")</f>
        <v/>
      </c>
      <c r="R80" s="35">
        <f>IFERROR(-R16/R13,"")</f>
        <v/>
      </c>
      <c r="S80" s="35">
        <f>IFERROR(-S16/S13,"")</f>
        <v/>
      </c>
      <c r="T80" s="35">
        <f>IFERROR(-T16/T13,"")</f>
        <v/>
      </c>
      <c r="U80" s="35">
        <f>IFERROR(-U16/U13,"")</f>
        <v/>
      </c>
      <c r="V80" s="35">
        <f>IFERROR(-V16/V13,"")</f>
        <v/>
      </c>
      <c r="W80" s="35">
        <f>IFERROR(-W16/W13,"")</f>
        <v/>
      </c>
      <c r="X80" s="35">
        <f>IFERROR(-X16/X13,"")</f>
        <v/>
      </c>
      <c r="Y80" s="35">
        <f>IFERROR(-Y16/Y13,"")</f>
        <v/>
      </c>
      <c r="Z80" s="35">
        <f>IFERROR(-Z16/Z13,"")</f>
        <v/>
      </c>
      <c r="AA80" s="35">
        <f>IFERROR(-AA16/AA13,"")</f>
        <v/>
      </c>
      <c r="AB80" s="37" t="n">
        <v>0.478</v>
      </c>
      <c r="AC80" s="37" t="n">
        <v>0.484</v>
      </c>
      <c r="AD80" s="37" t="n">
        <v>0.506</v>
      </c>
      <c r="AE80" s="37" t="n">
        <v>0.476</v>
      </c>
      <c r="AF80" s="37" t="n">
        <v>0.473</v>
      </c>
      <c r="AG80" s="37" t="n">
        <v>0.479</v>
      </c>
      <c r="AH80" s="37" t="n">
        <v>0.501</v>
      </c>
      <c r="AJ80" s="35">
        <f>IFERROR(-AJ16/AJ13,"")</f>
        <v/>
      </c>
      <c r="AK80" s="35">
        <f>IFERROR(-AK16/AK13,"")</f>
        <v/>
      </c>
      <c r="AL80" s="35">
        <f>IFERROR(-AL16/AL13,"")</f>
        <v/>
      </c>
      <c r="AM80" s="35">
        <f>IFERROR(-AM16/AM13,"")</f>
        <v/>
      </c>
      <c r="AN80" s="35">
        <f>IFERROR(-AN16/AN13,"")</f>
        <v/>
      </c>
      <c r="AO80" s="36">
        <f>IFERROR(-AO16/AO13,"")</f>
        <v/>
      </c>
      <c r="AP80" s="36">
        <f>IFERROR(-AP16/AP13,"")</f>
        <v/>
      </c>
      <c r="AQ80" s="37" t="n">
        <v>0.482</v>
      </c>
      <c r="AR80" s="37" t="n">
        <v>0.478</v>
      </c>
      <c r="AS80" s="37" t="n">
        <v>0.4755</v>
      </c>
    </row>
    <row r="81">
      <c r="D81" s="8" t="inlineStr">
        <is>
          <t>Fulfillment % of Net Sales</t>
        </is>
      </c>
      <c r="G81" s="35">
        <f>IFERROR(-G17/G13,"")</f>
        <v/>
      </c>
      <c r="H81" s="35">
        <f>IFERROR(-H17/H13,"")</f>
        <v/>
      </c>
      <c r="I81" s="35">
        <f>IFERROR(-I17/I13,"")</f>
        <v/>
      </c>
      <c r="J81" s="35">
        <f>IFERROR(-J17/J13,"")</f>
        <v/>
      </c>
      <c r="K81" s="35">
        <f>IFERROR(-K17/K13,"")</f>
        <v/>
      </c>
      <c r="L81" s="35">
        <f>IFERROR(-L17/L13,"")</f>
        <v/>
      </c>
      <c r="M81" s="35">
        <f>IFERROR(-M17/M13,"")</f>
        <v/>
      </c>
      <c r="N81" s="35">
        <f>IFERROR(-N17/N13,"")</f>
        <v/>
      </c>
      <c r="O81" s="35">
        <f>IFERROR(-O17/O13,"")</f>
        <v/>
      </c>
      <c r="P81" s="35">
        <f>IFERROR(-P17/P13,"")</f>
        <v/>
      </c>
      <c r="Q81" s="35">
        <f>IFERROR(-Q17/Q13,"")</f>
        <v/>
      </c>
      <c r="R81" s="35">
        <f>IFERROR(-R17/R13,"")</f>
        <v/>
      </c>
      <c r="S81" s="35">
        <f>IFERROR(-S17/S13,"")</f>
        <v/>
      </c>
      <c r="T81" s="35">
        <f>IFERROR(-T17/T13,"")</f>
        <v/>
      </c>
      <c r="U81" s="35">
        <f>IFERROR(-U17/U13,"")</f>
        <v/>
      </c>
      <c r="V81" s="35">
        <f>IFERROR(-V17/V13,"")</f>
        <v/>
      </c>
      <c r="W81" s="35">
        <f>IFERROR(-W17/W13,"")</f>
        <v/>
      </c>
      <c r="X81" s="35">
        <f>IFERROR(-X17/X13,"")</f>
        <v/>
      </c>
      <c r="Y81" s="35">
        <f>IFERROR(-Y17/Y13,"")</f>
        <v/>
      </c>
      <c r="Z81" s="35">
        <f>IFERROR(-Z17/Z13,"")</f>
        <v/>
      </c>
      <c r="AA81" s="35">
        <f>IFERROR(-AA17/AA13,"")</f>
        <v/>
      </c>
      <c r="AB81" s="37" t="n">
        <v>0.152</v>
      </c>
      <c r="AC81" s="37" t="n">
        <v>0.152</v>
      </c>
      <c r="AD81" s="37" t="n">
        <v>0.142</v>
      </c>
      <c r="AE81" s="37" t="n">
        <v>0.147</v>
      </c>
      <c r="AF81" s="37" t="n">
        <v>0.15</v>
      </c>
      <c r="AG81" s="37" t="n">
        <v>0.149</v>
      </c>
      <c r="AH81" s="37" t="n">
        <v>0.14</v>
      </c>
      <c r="AJ81" s="35">
        <f>IFERROR(-AJ17/AJ13,"")</f>
        <v/>
      </c>
      <c r="AK81" s="35">
        <f>IFERROR(-AK17/AK13,"")</f>
        <v/>
      </c>
      <c r="AL81" s="35">
        <f>IFERROR(-AL17/AL13,"")</f>
        <v/>
      </c>
      <c r="AM81" s="35">
        <f>IFERROR(-AM17/AM13,"")</f>
        <v/>
      </c>
      <c r="AN81" s="35">
        <f>IFERROR(-AN17/AN13,"")</f>
        <v/>
      </c>
      <c r="AO81" s="36">
        <f>IFERROR(-AO17/AO13,"")</f>
        <v/>
      </c>
      <c r="AP81" s="36">
        <f>IFERROR(-AP17/AP13,"")</f>
        <v/>
      </c>
      <c r="AQ81" s="37" t="n">
        <v>0.144</v>
      </c>
      <c r="AR81" s="37" t="n">
        <v>0.142</v>
      </c>
      <c r="AS81" s="37" t="n">
        <v>0.14</v>
      </c>
    </row>
    <row r="82">
      <c r="D82" s="8" t="inlineStr">
        <is>
          <t>Technology and Infrastructure % of Net Sales</t>
        </is>
      </c>
      <c r="G82" s="35">
        <f>IFERROR(-G18/G13,"")</f>
        <v/>
      </c>
      <c r="H82" s="35">
        <f>IFERROR(-H18/H13,"")</f>
        <v/>
      </c>
      <c r="I82" s="35">
        <f>IFERROR(-I18/I13,"")</f>
        <v/>
      </c>
      <c r="J82" s="35">
        <f>IFERROR(-J18/J13,"")</f>
        <v/>
      </c>
      <c r="K82" s="35">
        <f>IFERROR(-K18/K13,"")</f>
        <v/>
      </c>
      <c r="L82" s="35">
        <f>IFERROR(-L18/L13,"")</f>
        <v/>
      </c>
      <c r="M82" s="35">
        <f>IFERROR(-M18/M13,"")</f>
        <v/>
      </c>
      <c r="N82" s="35">
        <f>IFERROR(-N18/N13,"")</f>
        <v/>
      </c>
      <c r="O82" s="35">
        <f>IFERROR(-O18/O13,"")</f>
        <v/>
      </c>
      <c r="P82" s="35">
        <f>IFERROR(-P18/P13,"")</f>
        <v/>
      </c>
      <c r="Q82" s="35">
        <f>IFERROR(-Q18/Q13,"")</f>
        <v/>
      </c>
      <c r="R82" s="35">
        <f>IFERROR(-R18/R13,"")</f>
        <v/>
      </c>
      <c r="S82" s="35">
        <f>IFERROR(-S18/S13,"")</f>
        <v/>
      </c>
      <c r="T82" s="35">
        <f>IFERROR(-T18/T13,"")</f>
        <v/>
      </c>
      <c r="U82" s="35">
        <f>IFERROR(-U18/U13,"")</f>
        <v/>
      </c>
      <c r="V82" s="35">
        <f>IFERROR(-V18/V13,"")</f>
        <v/>
      </c>
      <c r="W82" s="35">
        <f>IFERROR(-W18/W13,"")</f>
        <v/>
      </c>
      <c r="X82" s="35">
        <f>IFERROR(-X18/X13,"")</f>
        <v/>
      </c>
      <c r="Y82" s="35">
        <f>IFERROR(-Y18/Y13,"")</f>
        <v/>
      </c>
      <c r="Z82" s="35">
        <f>IFERROR(-Z18/Z13,"")</f>
        <v/>
      </c>
      <c r="AA82" s="35">
        <f>IFERROR(-AA18/AA13,"")</f>
        <v/>
      </c>
      <c r="AB82" s="37" t="n">
        <v>0.166</v>
      </c>
      <c r="AC82" s="37" t="n">
        <v>0.166</v>
      </c>
      <c r="AD82" s="37" t="n">
        <v>0.146</v>
      </c>
      <c r="AE82" s="37" t="n">
        <v>0.163</v>
      </c>
      <c r="AF82" s="37" t="n">
        <v>0.164</v>
      </c>
      <c r="AG82" s="37" t="n">
        <v>0.166</v>
      </c>
      <c r="AH82" s="37" t="n">
        <v>0.146</v>
      </c>
      <c r="AJ82" s="35">
        <f>IFERROR(-AJ18/AJ13,"")</f>
        <v/>
      </c>
      <c r="AK82" s="35">
        <f>IFERROR(-AK18/AK13,"")</f>
        <v/>
      </c>
      <c r="AL82" s="35">
        <f>IFERROR(-AL18/AL13,"")</f>
        <v/>
      </c>
      <c r="AM82" s="35">
        <f>IFERROR(-AM18/AM13,"")</f>
        <v/>
      </c>
      <c r="AN82" s="35">
        <f>IFERROR(-AN18/AN13,"")</f>
        <v/>
      </c>
      <c r="AO82" s="36">
        <f>IFERROR(-AO18/AO13,"")</f>
        <v/>
      </c>
      <c r="AP82" s="36">
        <f>IFERROR(-AP18/AP13,"")</f>
        <v/>
      </c>
      <c r="AQ82" s="37" t="n">
        <v>0.154</v>
      </c>
      <c r="AR82" s="37" t="n">
        <v>0.152</v>
      </c>
      <c r="AS82" s="37" t="n">
        <v>0.151</v>
      </c>
    </row>
    <row r="83">
      <c r="D83" s="8" t="inlineStr">
        <is>
          <t>Marketing % of Net Sales</t>
        </is>
      </c>
      <c r="G83" s="35">
        <f>IFERROR(-G19/G13,"")</f>
        <v/>
      </c>
      <c r="H83" s="35">
        <f>IFERROR(-H19/H13,"")</f>
        <v/>
      </c>
      <c r="I83" s="35">
        <f>IFERROR(-I19/I13,"")</f>
        <v/>
      </c>
      <c r="J83" s="35">
        <f>IFERROR(-J19/J13,"")</f>
        <v/>
      </c>
      <c r="K83" s="35">
        <f>IFERROR(-K19/K13,"")</f>
        <v/>
      </c>
      <c r="L83" s="35">
        <f>IFERROR(-L19/L13,"")</f>
        <v/>
      </c>
      <c r="M83" s="35">
        <f>IFERROR(-M19/M13,"")</f>
        <v/>
      </c>
      <c r="N83" s="35">
        <f>IFERROR(-N19/N13,"")</f>
        <v/>
      </c>
      <c r="O83" s="35">
        <f>IFERROR(-O19/O13,"")</f>
        <v/>
      </c>
      <c r="P83" s="35">
        <f>IFERROR(-P19/P13,"")</f>
        <v/>
      </c>
      <c r="Q83" s="35">
        <f>IFERROR(-Q19/Q13,"")</f>
        <v/>
      </c>
      <c r="R83" s="35">
        <f>IFERROR(-R19/R13,"")</f>
        <v/>
      </c>
      <c r="S83" s="35">
        <f>IFERROR(-S19/S13,"")</f>
        <v/>
      </c>
      <c r="T83" s="35">
        <f>IFERROR(-T19/T13,"")</f>
        <v/>
      </c>
      <c r="U83" s="35">
        <f>IFERROR(-U19/U13,"")</f>
        <v/>
      </c>
      <c r="V83" s="35">
        <f>IFERROR(-V19/V13,"")</f>
        <v/>
      </c>
      <c r="W83" s="35">
        <f>IFERROR(-W19/W13,"")</f>
        <v/>
      </c>
      <c r="X83" s="35">
        <f>IFERROR(-X19/X13,"")</f>
        <v/>
      </c>
      <c r="Y83" s="35">
        <f>IFERROR(-Y19/Y13,"")</f>
        <v/>
      </c>
      <c r="Z83" s="35">
        <f>IFERROR(-Z19/Z13,"")</f>
        <v/>
      </c>
      <c r="AA83" s="35">
        <f>IFERROR(-AA19/AA13,"")</f>
        <v/>
      </c>
      <c r="AB83" s="37" t="n">
        <v>0.065</v>
      </c>
      <c r="AC83" s="37" t="n">
        <v>0.062</v>
      </c>
      <c r="AD83" s="37" t="n">
        <v>0.065</v>
      </c>
      <c r="AE83" s="37" t="n">
        <v>0.057</v>
      </c>
      <c r="AF83" s="37" t="n">
        <v>0.062</v>
      </c>
      <c r="AG83" s="37" t="n">
        <v>0.06</v>
      </c>
      <c r="AH83" s="37" t="n">
        <v>0.062</v>
      </c>
      <c r="AJ83" s="35">
        <f>IFERROR(-AJ19/AJ13,"")</f>
        <v/>
      </c>
      <c r="AK83" s="35">
        <f>IFERROR(-AK19/AK13,"")</f>
        <v/>
      </c>
      <c r="AL83" s="35">
        <f>IFERROR(-AL19/AL13,"")</f>
        <v/>
      </c>
      <c r="AM83" s="35">
        <f>IFERROR(-AM19/AM13,"")</f>
        <v/>
      </c>
      <c r="AN83" s="35">
        <f>IFERROR(-AN19/AN13,"")</f>
        <v/>
      </c>
      <c r="AO83" s="36">
        <f>IFERROR(-AO19/AO13,"")</f>
        <v/>
      </c>
      <c r="AP83" s="36">
        <f>IFERROR(-AP19/AP13,"")</f>
        <v/>
      </c>
      <c r="AQ83" s="37" t="n">
        <v>0.059</v>
      </c>
      <c r="AR83" s="37" t="n">
        <v>0.057</v>
      </c>
      <c r="AS83" s="37" t="n">
        <v>0.0555</v>
      </c>
    </row>
    <row r="84">
      <c r="D84" s="8" t="inlineStr">
        <is>
          <t>G&amp;A % of Net Sales</t>
        </is>
      </c>
      <c r="G84" s="35">
        <f>IFERROR(-G20/G13,"")</f>
        <v/>
      </c>
      <c r="H84" s="35">
        <f>IFERROR(-H20/H13,"")</f>
        <v/>
      </c>
      <c r="I84" s="35">
        <f>IFERROR(-I20/I13,"")</f>
        <v/>
      </c>
      <c r="J84" s="35">
        <f>IFERROR(-J20/J13,"")</f>
        <v/>
      </c>
      <c r="K84" s="35">
        <f>IFERROR(-K20/K13,"")</f>
        <v/>
      </c>
      <c r="L84" s="35">
        <f>IFERROR(-L20/L13,"")</f>
        <v/>
      </c>
      <c r="M84" s="35">
        <f>IFERROR(-M20/M13,"")</f>
        <v/>
      </c>
      <c r="N84" s="35">
        <f>IFERROR(-N20/N13,"")</f>
        <v/>
      </c>
      <c r="O84" s="35">
        <f>IFERROR(-O20/O13,"")</f>
        <v/>
      </c>
      <c r="P84" s="35">
        <f>IFERROR(-P20/P13,"")</f>
        <v/>
      </c>
      <c r="Q84" s="35">
        <f>IFERROR(-Q20/Q13,"")</f>
        <v/>
      </c>
      <c r="R84" s="35">
        <f>IFERROR(-R20/R13,"")</f>
        <v/>
      </c>
      <c r="S84" s="35">
        <f>IFERROR(-S20/S13,"")</f>
        <v/>
      </c>
      <c r="T84" s="35">
        <f>IFERROR(-T20/T13,"")</f>
        <v/>
      </c>
      <c r="U84" s="35">
        <f>IFERROR(-U20/U13,"")</f>
        <v/>
      </c>
      <c r="V84" s="35">
        <f>IFERROR(-V20/V13,"")</f>
        <v/>
      </c>
      <c r="W84" s="35">
        <f>IFERROR(-W20/W13,"")</f>
        <v/>
      </c>
      <c r="X84" s="35">
        <f>IFERROR(-X20/X13,"")</f>
        <v/>
      </c>
      <c r="Y84" s="35">
        <f>IFERROR(-Y20/Y13,"")</f>
        <v/>
      </c>
      <c r="Z84" s="35">
        <f>IFERROR(-Z20/Z13,"")</f>
        <v/>
      </c>
      <c r="AA84" s="35">
        <f>IFERROR(-AA20/AA13,"")</f>
        <v/>
      </c>
      <c r="AB84" s="37" t="n">
        <v>0.016</v>
      </c>
      <c r="AC84" s="37" t="n">
        <v>0.015</v>
      </c>
      <c r="AD84" s="37" t="n">
        <v>0.012</v>
      </c>
      <c r="AE84" s="37" t="n">
        <v>0.014</v>
      </c>
      <c r="AF84" s="37" t="n">
        <v>0.016</v>
      </c>
      <c r="AG84" s="37" t="n">
        <v>0.0145</v>
      </c>
      <c r="AH84" s="37" t="n">
        <v>0.0115</v>
      </c>
      <c r="AJ84" s="35">
        <f>IFERROR(-AJ20/AJ13,"")</f>
        <v/>
      </c>
      <c r="AK84" s="35">
        <f>IFERROR(-AK20/AK13,"")</f>
        <v/>
      </c>
      <c r="AL84" s="35">
        <f>IFERROR(-AL20/AL13,"")</f>
        <v/>
      </c>
      <c r="AM84" s="35">
        <f>IFERROR(-AM20/AM13,"")</f>
        <v/>
      </c>
      <c r="AN84" s="35">
        <f>IFERROR(-AN20/AN13,"")</f>
        <v/>
      </c>
      <c r="AO84" s="36">
        <f>IFERROR(-AO20/AO13,"")</f>
        <v/>
      </c>
      <c r="AP84" s="36">
        <f>IFERROR(-AP20/AP13,"")</f>
        <v/>
      </c>
      <c r="AQ84" s="37" t="n">
        <v>0.0135</v>
      </c>
      <c r="AR84" s="37" t="n">
        <v>0.013</v>
      </c>
      <c r="AS84" s="37" t="n">
        <v>0.0122</v>
      </c>
    </row>
    <row r="85">
      <c r="D85" s="8" t="inlineStr">
        <is>
          <t>Total Operating Expenses % of Net Sales</t>
        </is>
      </c>
      <c r="G85" s="35">
        <f>IFERROR(-G22/G13,"")</f>
        <v/>
      </c>
      <c r="H85" s="35">
        <f>IFERROR(-H22/H13,"")</f>
        <v/>
      </c>
      <c r="I85" s="35">
        <f>IFERROR(-I22/I13,"")</f>
        <v/>
      </c>
      <c r="J85" s="35">
        <f>IFERROR(-J22/J13,"")</f>
        <v/>
      </c>
      <c r="K85" s="35">
        <f>IFERROR(-K22/K13,"")</f>
        <v/>
      </c>
      <c r="L85" s="35">
        <f>IFERROR(-L22/L13,"")</f>
        <v/>
      </c>
      <c r="M85" s="35">
        <f>IFERROR(-M22/M13,"")</f>
        <v/>
      </c>
      <c r="N85" s="35">
        <f>IFERROR(-N22/N13,"")</f>
        <v/>
      </c>
      <c r="O85" s="35">
        <f>IFERROR(-O22/O13,"")</f>
        <v/>
      </c>
      <c r="P85" s="35">
        <f>IFERROR(-P22/P13,"")</f>
        <v/>
      </c>
      <c r="Q85" s="35">
        <f>IFERROR(-Q22/Q13,"")</f>
        <v/>
      </c>
      <c r="R85" s="35">
        <f>IFERROR(-R22/R13,"")</f>
        <v/>
      </c>
      <c r="S85" s="35">
        <f>IFERROR(-S22/S13,"")</f>
        <v/>
      </c>
      <c r="T85" s="35">
        <f>IFERROR(-T22/T13,"")</f>
        <v/>
      </c>
      <c r="U85" s="35">
        <f>IFERROR(-U22/U13,"")</f>
        <v/>
      </c>
      <c r="V85" s="35">
        <f>IFERROR(-V22/V13,"")</f>
        <v/>
      </c>
      <c r="W85" s="35">
        <f>IFERROR(-W22/W13,"")</f>
        <v/>
      </c>
      <c r="X85" s="35">
        <f>IFERROR(-X22/X13,"")</f>
        <v/>
      </c>
      <c r="Y85" s="35">
        <f>IFERROR(-Y22/Y13,"")</f>
        <v/>
      </c>
      <c r="Z85" s="35">
        <f>IFERROR(-Z22/Z13,"")</f>
        <v/>
      </c>
      <c r="AA85" s="35">
        <f>IFERROR(-AA22/AA13,"")</f>
        <v/>
      </c>
      <c r="AB85" s="36">
        <f>IFERROR(-AB22/AB13,"")</f>
        <v/>
      </c>
      <c r="AC85" s="36">
        <f>IFERROR(-AC22/AC13,"")</f>
        <v/>
      </c>
      <c r="AD85" s="36">
        <f>IFERROR(-AD22/AD13,"")</f>
        <v/>
      </c>
      <c r="AE85" s="36">
        <f>IFERROR(-AE22/AE13,"")</f>
        <v/>
      </c>
      <c r="AF85" s="36">
        <f>IFERROR(-AF22/AF13,"")</f>
        <v/>
      </c>
      <c r="AG85" s="36">
        <f>IFERROR(-AG22/AG13,"")</f>
        <v/>
      </c>
      <c r="AH85" s="36">
        <f>IFERROR(-AH22/AH13,"")</f>
        <v/>
      </c>
      <c r="AJ85" s="35">
        <f>IFERROR(-AJ22/AJ13,"")</f>
        <v/>
      </c>
      <c r="AK85" s="35">
        <f>IFERROR(-AK22/AK13,"")</f>
        <v/>
      </c>
      <c r="AL85" s="35">
        <f>IFERROR(-AL22/AL13,"")</f>
        <v/>
      </c>
      <c r="AM85" s="35">
        <f>IFERROR(-AM22/AM13,"")</f>
        <v/>
      </c>
      <c r="AN85" s="35">
        <f>IFERROR(-AN22/AN13,"")</f>
        <v/>
      </c>
      <c r="AO85" s="36">
        <f>IFERROR(-AO22/AO13,"")</f>
        <v/>
      </c>
      <c r="AP85" s="36">
        <f>IFERROR(-AP22/AP13,"")</f>
        <v/>
      </c>
      <c r="AQ85" s="36">
        <f>IFERROR(-AQ22/AQ13,"")</f>
        <v/>
      </c>
      <c r="AR85" s="36">
        <f>IFERROR(-AR22/AR13,"")</f>
        <v/>
      </c>
      <c r="AS85" s="36">
        <f>IFERROR(-AS22/AS13,"")</f>
        <v/>
      </c>
    </row>
    <row r="86">
      <c r="D86" s="8" t="inlineStr">
        <is>
          <t>Operating Margin</t>
        </is>
      </c>
      <c r="G86" s="35">
        <f>IFERROR(G24/G13,"")</f>
        <v/>
      </c>
      <c r="H86" s="35">
        <f>IFERROR(H24/H13,"")</f>
        <v/>
      </c>
      <c r="I86" s="35">
        <f>IFERROR(I24/I13,"")</f>
        <v/>
      </c>
      <c r="J86" s="35">
        <f>IFERROR(J24/J13,"")</f>
        <v/>
      </c>
      <c r="K86" s="35">
        <f>IFERROR(K24/K13,"")</f>
        <v/>
      </c>
      <c r="L86" s="35">
        <f>IFERROR(L24/L13,"")</f>
        <v/>
      </c>
      <c r="M86" s="35">
        <f>IFERROR(M24/M13,"")</f>
        <v/>
      </c>
      <c r="N86" s="35">
        <f>IFERROR(N24/N13,"")</f>
        <v/>
      </c>
      <c r="O86" s="35">
        <f>IFERROR(O24/O13,"")</f>
        <v/>
      </c>
      <c r="P86" s="35">
        <f>IFERROR(P24/P13,"")</f>
        <v/>
      </c>
      <c r="Q86" s="35">
        <f>IFERROR(Q24/Q13,"")</f>
        <v/>
      </c>
      <c r="R86" s="35">
        <f>IFERROR(R24/R13,"")</f>
        <v/>
      </c>
      <c r="S86" s="35">
        <f>IFERROR(S24/S13,"")</f>
        <v/>
      </c>
      <c r="T86" s="35">
        <f>IFERROR(T24/T13,"")</f>
        <v/>
      </c>
      <c r="U86" s="35">
        <f>IFERROR(U24/U13,"")</f>
        <v/>
      </c>
      <c r="V86" s="35">
        <f>IFERROR(V24/V13,"")</f>
        <v/>
      </c>
      <c r="W86" s="35">
        <f>IFERROR(W24/W13,"")</f>
        <v/>
      </c>
      <c r="X86" s="35">
        <f>IFERROR(X24/X13,"")</f>
        <v/>
      </c>
      <c r="Y86" s="35">
        <f>IFERROR(Y24/Y13,"")</f>
        <v/>
      </c>
      <c r="Z86" s="35">
        <f>IFERROR(Z24/Z13,"")</f>
        <v/>
      </c>
      <c r="AA86" s="35">
        <f>IFERROR(AA24/AA13,"")</f>
        <v/>
      </c>
      <c r="AB86" s="36">
        <f>IFERROR(AB24/AB13,"")</f>
        <v/>
      </c>
      <c r="AC86" s="36">
        <f>IFERROR(AC24/AC13,"")</f>
        <v/>
      </c>
      <c r="AD86" s="36">
        <f>IFERROR(AD24/AD13,"")</f>
        <v/>
      </c>
      <c r="AE86" s="36">
        <f>IFERROR(AE24/AE13,"")</f>
        <v/>
      </c>
      <c r="AF86" s="36">
        <f>IFERROR(AF24/AF13,"")</f>
        <v/>
      </c>
      <c r="AG86" s="36">
        <f>IFERROR(AG24/AG13,"")</f>
        <v/>
      </c>
      <c r="AH86" s="36">
        <f>IFERROR(AH24/AH13,"")</f>
        <v/>
      </c>
      <c r="AJ86" s="35">
        <f>IFERROR(AJ24/AJ13,"")</f>
        <v/>
      </c>
      <c r="AK86" s="35">
        <f>IFERROR(AK24/AK13,"")</f>
        <v/>
      </c>
      <c r="AL86" s="35">
        <f>IFERROR(AL24/AL13,"")</f>
        <v/>
      </c>
      <c r="AM86" s="35">
        <f>IFERROR(AM24/AM13,"")</f>
        <v/>
      </c>
      <c r="AN86" s="35">
        <f>IFERROR(AN24/AN13,"")</f>
        <v/>
      </c>
      <c r="AO86" s="36">
        <f>IFERROR(AO24/AO13,"")</f>
        <v/>
      </c>
      <c r="AP86" s="36">
        <f>IFERROR(AP24/AP13,"")</f>
        <v/>
      </c>
      <c r="AQ86" s="36">
        <f>IFERROR(AQ24/AQ13,"")</f>
        <v/>
      </c>
      <c r="AR86" s="36">
        <f>IFERROR(AR24/AR13,"")</f>
        <v/>
      </c>
      <c r="AS86" s="36">
        <f>IFERROR(AS24/AS13,"")</f>
        <v/>
      </c>
    </row>
    <row r="87">
      <c r="D87" s="8" t="inlineStr">
        <is>
          <t>North America Segment Operating Margin</t>
        </is>
      </c>
      <c r="G87" s="35">
        <f>IFERROR(G50/G10,"")</f>
        <v/>
      </c>
      <c r="H87" s="35">
        <f>IFERROR(H50/H10,"")</f>
        <v/>
      </c>
      <c r="I87" s="35">
        <f>IFERROR(I50/I10,"")</f>
        <v/>
      </c>
      <c r="J87" s="35">
        <f>IFERROR(J50/J10,"")</f>
        <v/>
      </c>
      <c r="K87" s="35">
        <f>IFERROR(K50/K10,"")</f>
        <v/>
      </c>
      <c r="L87" s="35">
        <f>IFERROR(L50/L10,"")</f>
        <v/>
      </c>
      <c r="M87" s="35">
        <f>IFERROR(M50/M10,"")</f>
        <v/>
      </c>
      <c r="N87" s="35">
        <f>IFERROR(N50/N10,"")</f>
        <v/>
      </c>
      <c r="O87" s="35">
        <f>IFERROR(O50/O10,"")</f>
        <v/>
      </c>
      <c r="P87" s="35">
        <f>IFERROR(P50/P10,"")</f>
        <v/>
      </c>
      <c r="Q87" s="35">
        <f>IFERROR(Q50/Q10,"")</f>
        <v/>
      </c>
      <c r="R87" s="35">
        <f>IFERROR(R50/R10,"")</f>
        <v/>
      </c>
      <c r="S87" s="35">
        <f>IFERROR(S50/S10,"")</f>
        <v/>
      </c>
      <c r="T87" s="35">
        <f>IFERROR(T50/T10,"")</f>
        <v/>
      </c>
      <c r="U87" s="35">
        <f>IFERROR(U50/U10,"")</f>
        <v/>
      </c>
      <c r="V87" s="35">
        <f>IFERROR(V50/V10,"")</f>
        <v/>
      </c>
      <c r="W87" s="35">
        <f>IFERROR(W50/W10,"")</f>
        <v/>
      </c>
      <c r="X87" s="35">
        <f>IFERROR(X50/X10,"")</f>
        <v/>
      </c>
      <c r="Y87" s="35">
        <f>IFERROR(Y50/Y10,"")</f>
        <v/>
      </c>
      <c r="Z87" s="35">
        <f>IFERROR(Z50/Z10,"")</f>
        <v/>
      </c>
      <c r="AA87" s="35">
        <f>IFERROR(AA50/AA10,"")</f>
        <v/>
      </c>
      <c r="AB87" s="37" t="n">
        <v>0.076</v>
      </c>
      <c r="AC87" s="37" t="n">
        <v>0.07199999999999999</v>
      </c>
      <c r="AD87" s="37" t="n">
        <v>0.093</v>
      </c>
      <c r="AE87" s="37" t="n">
        <v>0.083</v>
      </c>
      <c r="AF87" s="37" t="n">
        <v>0.08</v>
      </c>
      <c r="AG87" s="37" t="n">
        <v>0.078</v>
      </c>
      <c r="AH87" s="37" t="n">
        <v>0.095</v>
      </c>
      <c r="AJ87" s="35">
        <f>IFERROR(AJ50/AJ10,"")</f>
        <v/>
      </c>
      <c r="AK87" s="35">
        <f>IFERROR(AK50/AK10,"")</f>
        <v/>
      </c>
      <c r="AL87" s="35">
        <f>IFERROR(AL50/AL10,"")</f>
        <v/>
      </c>
      <c r="AM87" s="35">
        <f>IFERROR(AM50/AM10,"")</f>
        <v/>
      </c>
      <c r="AN87" s="35">
        <f>IFERROR(AN50/AN10,"")</f>
        <v/>
      </c>
      <c r="AO87" s="36">
        <f>IFERROR(AO50/AO10,"")</f>
        <v/>
      </c>
      <c r="AP87" s="36">
        <f>IFERROR(AP50/AP10,"")</f>
        <v/>
      </c>
      <c r="AQ87" s="37" t="n">
        <v>0.093</v>
      </c>
      <c r="AR87" s="37" t="n">
        <v>0.098</v>
      </c>
      <c r="AS87" s="37" t="n">
        <v>0.103</v>
      </c>
    </row>
    <row r="88">
      <c r="D88" s="8" t="inlineStr">
        <is>
          <t>International Segment Operating Margin</t>
        </is>
      </c>
      <c r="G88" s="35">
        <f>IFERROR(G51/G11,"")</f>
        <v/>
      </c>
      <c r="H88" s="35">
        <f>IFERROR(H51/H11,"")</f>
        <v/>
      </c>
      <c r="I88" s="35">
        <f>IFERROR(I51/I11,"")</f>
        <v/>
      </c>
      <c r="J88" s="35">
        <f>IFERROR(J51/J11,"")</f>
        <v/>
      </c>
      <c r="K88" s="35">
        <f>IFERROR(K51/K11,"")</f>
        <v/>
      </c>
      <c r="L88" s="35">
        <f>IFERROR(L51/L11,"")</f>
        <v/>
      </c>
      <c r="M88" s="35">
        <f>IFERROR(M51/M11,"")</f>
        <v/>
      </c>
      <c r="N88" s="35">
        <f>IFERROR(N51/N11,"")</f>
        <v/>
      </c>
      <c r="O88" s="35">
        <f>IFERROR(O51/O11,"")</f>
        <v/>
      </c>
      <c r="P88" s="35">
        <f>IFERROR(P51/P11,"")</f>
        <v/>
      </c>
      <c r="Q88" s="35">
        <f>IFERROR(Q51/Q11,"")</f>
        <v/>
      </c>
      <c r="R88" s="35">
        <f>IFERROR(R51/R11,"")</f>
        <v/>
      </c>
      <c r="S88" s="35">
        <f>IFERROR(S51/S11,"")</f>
        <v/>
      </c>
      <c r="T88" s="35">
        <f>IFERROR(T51/T11,"")</f>
        <v/>
      </c>
      <c r="U88" s="35">
        <f>IFERROR(U51/U11,"")</f>
        <v/>
      </c>
      <c r="V88" s="35">
        <f>IFERROR(V51/V11,"")</f>
        <v/>
      </c>
      <c r="W88" s="35">
        <f>IFERROR(W51/W11,"")</f>
        <v/>
      </c>
      <c r="X88" s="35">
        <f>IFERROR(X51/X11,"")</f>
        <v/>
      </c>
      <c r="Y88" s="35">
        <f>IFERROR(Y51/Y11,"")</f>
        <v/>
      </c>
      <c r="Z88" s="35">
        <f>IFERROR(Z51/Z11,"")</f>
        <v/>
      </c>
      <c r="AA88" s="35">
        <f>IFERROR(AA51/AA11,"")</f>
        <v/>
      </c>
      <c r="AB88" s="36">
        <f>IFERROR(AB51/AB11,"")</f>
        <v/>
      </c>
      <c r="AC88" s="36">
        <f>IFERROR(AC51/AC11,"")</f>
        <v/>
      </c>
      <c r="AD88" s="36">
        <f>IFERROR(AD51/AD11,"")</f>
        <v/>
      </c>
      <c r="AE88" s="36">
        <f>IFERROR(AE51/AE11,"")</f>
        <v/>
      </c>
      <c r="AF88" s="36">
        <f>IFERROR(AF51/AF11,"")</f>
        <v/>
      </c>
      <c r="AG88" s="36">
        <f>IFERROR(AG51/AG11,"")</f>
        <v/>
      </c>
      <c r="AH88" s="36">
        <f>IFERROR(AH51/AH11,"")</f>
        <v/>
      </c>
      <c r="AJ88" s="35">
        <f>IFERROR(AJ51/AJ11,"")</f>
        <v/>
      </c>
      <c r="AK88" s="35">
        <f>IFERROR(AK51/AK11,"")</f>
        <v/>
      </c>
      <c r="AL88" s="35">
        <f>IFERROR(AL51/AL11,"")</f>
        <v/>
      </c>
      <c r="AM88" s="35">
        <f>IFERROR(AM51/AM11,"")</f>
        <v/>
      </c>
      <c r="AN88" s="35">
        <f>IFERROR(AN51/AN11,"")</f>
        <v/>
      </c>
      <c r="AO88" s="36">
        <f>IFERROR(AO51/AO11,"")</f>
        <v/>
      </c>
      <c r="AP88" s="36">
        <f>IFERROR(AP51/AP11,"")</f>
        <v/>
      </c>
      <c r="AQ88" s="36">
        <f>IFERROR(AQ51/AQ11,"")</f>
        <v/>
      </c>
      <c r="AR88" s="36">
        <f>IFERROR(AR51/AR11,"")</f>
        <v/>
      </c>
      <c r="AS88" s="36">
        <f>IFERROR(AS51/AS11,"")</f>
        <v/>
      </c>
    </row>
    <row r="89">
      <c r="D89" s="8" t="inlineStr">
        <is>
          <t>AWS Segment Operating Margin</t>
        </is>
      </c>
      <c r="G89" s="35">
        <f>IFERROR(G52/G12,"")</f>
        <v/>
      </c>
      <c r="H89" s="35">
        <f>IFERROR(H52/H12,"")</f>
        <v/>
      </c>
      <c r="I89" s="35">
        <f>IFERROR(I52/I12,"")</f>
        <v/>
      </c>
      <c r="J89" s="35">
        <f>IFERROR(J52/J12,"")</f>
        <v/>
      </c>
      <c r="K89" s="35">
        <f>IFERROR(K52/K12,"")</f>
        <v/>
      </c>
      <c r="L89" s="35">
        <f>IFERROR(L52/L12,"")</f>
        <v/>
      </c>
      <c r="M89" s="35">
        <f>IFERROR(M52/M12,"")</f>
        <v/>
      </c>
      <c r="N89" s="35">
        <f>IFERROR(N52/N12,"")</f>
        <v/>
      </c>
      <c r="O89" s="35">
        <f>IFERROR(O52/O12,"")</f>
        <v/>
      </c>
      <c r="P89" s="35">
        <f>IFERROR(P52/P12,"")</f>
        <v/>
      </c>
      <c r="Q89" s="35">
        <f>IFERROR(Q52/Q12,"")</f>
        <v/>
      </c>
      <c r="R89" s="35">
        <f>IFERROR(R52/R12,"")</f>
        <v/>
      </c>
      <c r="S89" s="35">
        <f>IFERROR(S52/S12,"")</f>
        <v/>
      </c>
      <c r="T89" s="35">
        <f>IFERROR(T52/T12,"")</f>
        <v/>
      </c>
      <c r="U89" s="35">
        <f>IFERROR(U52/U12,"")</f>
        <v/>
      </c>
      <c r="V89" s="35">
        <f>IFERROR(V52/V12,"")</f>
        <v/>
      </c>
      <c r="W89" s="35">
        <f>IFERROR(W52/W12,"")</f>
        <v/>
      </c>
      <c r="X89" s="35">
        <f>IFERROR(X52/X12,"")</f>
        <v/>
      </c>
      <c r="Y89" s="35">
        <f>IFERROR(Y52/Y12,"")</f>
        <v/>
      </c>
      <c r="Z89" s="35">
        <f>IFERROR(Z52/Z12,"")</f>
        <v/>
      </c>
      <c r="AA89" s="35">
        <f>IFERROR(AA52/AA12,"")</f>
        <v/>
      </c>
      <c r="AB89" s="37" t="n">
        <v>0.345</v>
      </c>
      <c r="AC89" s="37" t="n">
        <v>0.35</v>
      </c>
      <c r="AD89" s="37" t="n">
        <v>0.355</v>
      </c>
      <c r="AE89" s="37" t="n">
        <v>0.38</v>
      </c>
      <c r="AF89" s="37" t="n">
        <v>0.352</v>
      </c>
      <c r="AG89" s="37" t="n">
        <v>0.356</v>
      </c>
      <c r="AH89" s="37" t="n">
        <v>0.365</v>
      </c>
      <c r="AJ89" s="35">
        <f>IFERROR(AJ52/AJ12,"")</f>
        <v/>
      </c>
      <c r="AK89" s="35">
        <f>IFERROR(AK52/AK12,"")</f>
        <v/>
      </c>
      <c r="AL89" s="35">
        <f>IFERROR(AL52/AL12,"")</f>
        <v/>
      </c>
      <c r="AM89" s="35">
        <f>IFERROR(AM52/AM12,"")</f>
        <v/>
      </c>
      <c r="AN89" s="35">
        <f>IFERROR(AN52/AN12,"")</f>
        <v/>
      </c>
      <c r="AO89" s="36">
        <f>IFERROR(AO52/AO12,"")</f>
        <v/>
      </c>
      <c r="AP89" s="36">
        <f>IFERROR(AP52/AP12,"")</f>
        <v/>
      </c>
      <c r="AQ89" s="37" t="n">
        <v>0.37</v>
      </c>
      <c r="AR89" s="37" t="n">
        <v>0.372</v>
      </c>
      <c r="AS89" s="37" t="n">
        <v>0.374</v>
      </c>
    </row>
    <row r="90">
      <c r="D90" s="8" t="inlineStr">
        <is>
          <t>Effective Tax Rate (on pretax, before equity method)</t>
        </is>
      </c>
      <c r="G90" s="35">
        <f>IFERROR(-G35/G32,"")</f>
        <v/>
      </c>
      <c r="H90" s="35">
        <f>IFERROR(-H35/H32,"")</f>
        <v/>
      </c>
      <c r="I90" s="35">
        <f>IFERROR(-I35/I32,"")</f>
        <v/>
      </c>
      <c r="J90" s="35">
        <f>IFERROR(-J35/J32,"")</f>
        <v/>
      </c>
      <c r="K90" s="35">
        <f>IFERROR(-K35/K32,"")</f>
        <v/>
      </c>
      <c r="L90" s="35">
        <f>IFERROR(-L35/L32,"")</f>
        <v/>
      </c>
      <c r="M90" s="35">
        <f>IFERROR(-M35/M32,"")</f>
        <v/>
      </c>
      <c r="N90" s="35">
        <f>IFERROR(-N35/N32,"")</f>
        <v/>
      </c>
      <c r="O90" s="35">
        <f>IFERROR(-O35/O32,"")</f>
        <v/>
      </c>
      <c r="P90" s="35">
        <f>IFERROR(-P35/P32,"")</f>
        <v/>
      </c>
      <c r="Q90" s="35">
        <f>IFERROR(-Q35/Q32,"")</f>
        <v/>
      </c>
      <c r="R90" s="35">
        <f>IFERROR(-R35/R32,"")</f>
        <v/>
      </c>
      <c r="S90" s="35">
        <f>IFERROR(-S35/S32,"")</f>
        <v/>
      </c>
      <c r="T90" s="35">
        <f>IFERROR(-T35/T32,"")</f>
        <v/>
      </c>
      <c r="U90" s="35">
        <f>IFERROR(-U35/U32,"")</f>
        <v/>
      </c>
      <c r="V90" s="35">
        <f>IFERROR(-V35/V32,"")</f>
        <v/>
      </c>
      <c r="W90" s="35">
        <f>IFERROR(-W35/W32,"")</f>
        <v/>
      </c>
      <c r="X90" s="35">
        <f>IFERROR(-X35/X32,"")</f>
        <v/>
      </c>
      <c r="Y90" s="35">
        <f>IFERROR(-Y35/Y32,"")</f>
        <v/>
      </c>
      <c r="Z90" s="35">
        <f>IFERROR(-Z35/Z32,"")</f>
        <v/>
      </c>
      <c r="AA90" s="35">
        <f>IFERROR(-AA35/AA32,"")</f>
        <v/>
      </c>
      <c r="AB90" s="37" t="n">
        <v>0.175</v>
      </c>
      <c r="AC90" s="37" t="n">
        <v>0.175</v>
      </c>
      <c r="AD90" s="37" t="n">
        <v>0.175</v>
      </c>
      <c r="AE90" s="37" t="n">
        <v>0.175</v>
      </c>
      <c r="AF90" s="37" t="n">
        <v>0.175</v>
      </c>
      <c r="AG90" s="37" t="n">
        <v>0.175</v>
      </c>
      <c r="AH90" s="37" t="n">
        <v>0.175</v>
      </c>
      <c r="AJ90" s="35">
        <f>IFERROR(-AJ35/AJ32,"")</f>
        <v/>
      </c>
      <c r="AK90" s="35">
        <f>IFERROR(-AK35/AK32,"")</f>
        <v/>
      </c>
      <c r="AL90" s="35">
        <f>IFERROR(-AL35/AL32,"")</f>
        <v/>
      </c>
      <c r="AM90" s="35">
        <f>IFERROR(-AM35/AM32,"")</f>
        <v/>
      </c>
      <c r="AN90" s="35">
        <f>IFERROR(-AN35/AN32,"")</f>
        <v/>
      </c>
      <c r="AO90" s="36">
        <f>IFERROR(-AO35/AO32,"")</f>
        <v/>
      </c>
      <c r="AP90" s="36">
        <f>IFERROR(-AP35/AP32,"")</f>
        <v/>
      </c>
      <c r="AQ90" s="37" t="n">
        <v>0.18</v>
      </c>
      <c r="AR90" s="37" t="n">
        <v>0.18</v>
      </c>
      <c r="AS90" s="37" t="n">
        <v>0.18</v>
      </c>
    </row>
    <row r="91">
      <c r="D91" s="8" t="inlineStr">
        <is>
          <t>Pretax Margin</t>
        </is>
      </c>
      <c r="G91" s="35">
        <f>IFERROR(G32/G13,"")</f>
        <v/>
      </c>
      <c r="H91" s="35">
        <f>IFERROR(H32/H13,"")</f>
        <v/>
      </c>
      <c r="I91" s="35">
        <f>IFERROR(I32/I13,"")</f>
        <v/>
      </c>
      <c r="J91" s="35">
        <f>IFERROR(J32/J13,"")</f>
        <v/>
      </c>
      <c r="K91" s="35">
        <f>IFERROR(K32/K13,"")</f>
        <v/>
      </c>
      <c r="L91" s="35">
        <f>IFERROR(L32/L13,"")</f>
        <v/>
      </c>
      <c r="M91" s="35">
        <f>IFERROR(M32/M13,"")</f>
        <v/>
      </c>
      <c r="N91" s="35">
        <f>IFERROR(N32/N13,"")</f>
        <v/>
      </c>
      <c r="O91" s="35">
        <f>IFERROR(O32/O13,"")</f>
        <v/>
      </c>
      <c r="P91" s="35">
        <f>IFERROR(P32/P13,"")</f>
        <v/>
      </c>
      <c r="Q91" s="35">
        <f>IFERROR(Q32/Q13,"")</f>
        <v/>
      </c>
      <c r="R91" s="35">
        <f>IFERROR(R32/R13,"")</f>
        <v/>
      </c>
      <c r="S91" s="35">
        <f>IFERROR(S32/S13,"")</f>
        <v/>
      </c>
      <c r="T91" s="35">
        <f>IFERROR(T32/T13,"")</f>
        <v/>
      </c>
      <c r="U91" s="35">
        <f>IFERROR(U32/U13,"")</f>
        <v/>
      </c>
      <c r="V91" s="35">
        <f>IFERROR(V32/V13,"")</f>
        <v/>
      </c>
      <c r="W91" s="35">
        <f>IFERROR(W32/W13,"")</f>
        <v/>
      </c>
      <c r="X91" s="35">
        <f>IFERROR(X32/X13,"")</f>
        <v/>
      </c>
      <c r="Y91" s="35">
        <f>IFERROR(Y32/Y13,"")</f>
        <v/>
      </c>
      <c r="Z91" s="35">
        <f>IFERROR(Z32/Z13,"")</f>
        <v/>
      </c>
      <c r="AA91" s="35">
        <f>IFERROR(AA32/AA13,"")</f>
        <v/>
      </c>
      <c r="AB91" s="36">
        <f>IFERROR(AB32/AB13,"")</f>
        <v/>
      </c>
      <c r="AC91" s="36">
        <f>IFERROR(AC32/AC13,"")</f>
        <v/>
      </c>
      <c r="AD91" s="36">
        <f>IFERROR(AD32/AD13,"")</f>
        <v/>
      </c>
      <c r="AE91" s="36">
        <f>IFERROR(AE32/AE13,"")</f>
        <v/>
      </c>
      <c r="AF91" s="36">
        <f>IFERROR(AF32/AF13,"")</f>
        <v/>
      </c>
      <c r="AG91" s="36">
        <f>IFERROR(AG32/AG13,"")</f>
        <v/>
      </c>
      <c r="AH91" s="36">
        <f>IFERROR(AH32/AH13,"")</f>
        <v/>
      </c>
      <c r="AJ91" s="35">
        <f>IFERROR(AJ32/AJ13,"")</f>
        <v/>
      </c>
      <c r="AK91" s="35">
        <f>IFERROR(AK32/AK13,"")</f>
        <v/>
      </c>
      <c r="AL91" s="35">
        <f>IFERROR(AL32/AL13,"")</f>
        <v/>
      </c>
      <c r="AM91" s="35">
        <f>IFERROR(AM32/AM13,"")</f>
        <v/>
      </c>
      <c r="AN91" s="35">
        <f>IFERROR(AN32/AN13,"")</f>
        <v/>
      </c>
      <c r="AO91" s="36">
        <f>IFERROR(AO32/AO13,"")</f>
        <v/>
      </c>
      <c r="AP91" s="36">
        <f>IFERROR(AP32/AP13,"")</f>
        <v/>
      </c>
      <c r="AQ91" s="36">
        <f>IFERROR(AQ32/AQ13,"")</f>
        <v/>
      </c>
      <c r="AR91" s="36">
        <f>IFERROR(AR32/AR13,"")</f>
        <v/>
      </c>
      <c r="AS91" s="36">
        <f>IFERROR(AS32/AS13,"")</f>
        <v/>
      </c>
    </row>
    <row r="92">
      <c r="D92" s="8" t="inlineStr">
        <is>
          <t>Net Margin</t>
        </is>
      </c>
      <c r="G92" s="35">
        <f>IFERROR(G37/G13,"")</f>
        <v/>
      </c>
      <c r="H92" s="35">
        <f>IFERROR(H37/H13,"")</f>
        <v/>
      </c>
      <c r="I92" s="35">
        <f>IFERROR(I37/I13,"")</f>
        <v/>
      </c>
      <c r="J92" s="35">
        <f>IFERROR(J37/J13,"")</f>
        <v/>
      </c>
      <c r="K92" s="35">
        <f>IFERROR(K37/K13,"")</f>
        <v/>
      </c>
      <c r="L92" s="35">
        <f>IFERROR(L37/L13,"")</f>
        <v/>
      </c>
      <c r="M92" s="35">
        <f>IFERROR(M37/M13,"")</f>
        <v/>
      </c>
      <c r="N92" s="35">
        <f>IFERROR(N37/N13,"")</f>
        <v/>
      </c>
      <c r="O92" s="35">
        <f>IFERROR(O37/O13,"")</f>
        <v/>
      </c>
      <c r="P92" s="35">
        <f>IFERROR(P37/P13,"")</f>
        <v/>
      </c>
      <c r="Q92" s="35">
        <f>IFERROR(Q37/Q13,"")</f>
        <v/>
      </c>
      <c r="R92" s="35">
        <f>IFERROR(R37/R13,"")</f>
        <v/>
      </c>
      <c r="S92" s="35">
        <f>IFERROR(S37/S13,"")</f>
        <v/>
      </c>
      <c r="T92" s="35">
        <f>IFERROR(T37/T13,"")</f>
        <v/>
      </c>
      <c r="U92" s="35">
        <f>IFERROR(U37/U13,"")</f>
        <v/>
      </c>
      <c r="V92" s="35">
        <f>IFERROR(V37/V13,"")</f>
        <v/>
      </c>
      <c r="W92" s="35">
        <f>IFERROR(W37/W13,"")</f>
        <v/>
      </c>
      <c r="X92" s="35">
        <f>IFERROR(X37/X13,"")</f>
        <v/>
      </c>
      <c r="Y92" s="35">
        <f>IFERROR(Y37/Y13,"")</f>
        <v/>
      </c>
      <c r="Z92" s="35">
        <f>IFERROR(Z37/Z13,"")</f>
        <v/>
      </c>
      <c r="AA92" s="35">
        <f>IFERROR(AA37/AA13,"")</f>
        <v/>
      </c>
      <c r="AB92" s="36">
        <f>IFERROR(AB37/AB13,"")</f>
        <v/>
      </c>
      <c r="AC92" s="36">
        <f>IFERROR(AC37/AC13,"")</f>
        <v/>
      </c>
      <c r="AD92" s="36">
        <f>IFERROR(AD37/AD13,"")</f>
        <v/>
      </c>
      <c r="AE92" s="36">
        <f>IFERROR(AE37/AE13,"")</f>
        <v/>
      </c>
      <c r="AF92" s="36">
        <f>IFERROR(AF37/AF13,"")</f>
        <v/>
      </c>
      <c r="AG92" s="36">
        <f>IFERROR(AG37/AG13,"")</f>
        <v/>
      </c>
      <c r="AH92" s="36">
        <f>IFERROR(AH37/AH13,"")</f>
        <v/>
      </c>
      <c r="AJ92" s="35">
        <f>IFERROR(AJ37/AJ13,"")</f>
        <v/>
      </c>
      <c r="AK92" s="35">
        <f>IFERROR(AK37/AK13,"")</f>
        <v/>
      </c>
      <c r="AL92" s="35">
        <f>IFERROR(AL37/AL13,"")</f>
        <v/>
      </c>
      <c r="AM92" s="35">
        <f>IFERROR(AM37/AM13,"")</f>
        <v/>
      </c>
      <c r="AN92" s="35">
        <f>IFERROR(AN37/AN13,"")</f>
        <v/>
      </c>
      <c r="AO92" s="36">
        <f>IFERROR(AO37/AO13,"")</f>
        <v/>
      </c>
      <c r="AP92" s="36">
        <f>IFERROR(AP37/AP13,"")</f>
        <v/>
      </c>
      <c r="AQ92" s="36">
        <f>IFERROR(AQ37/AQ13,"")</f>
        <v/>
      </c>
      <c r="AR92" s="36">
        <f>IFERROR(AR37/AR13,"")</f>
        <v/>
      </c>
      <c r="AS92" s="36">
        <f>IFERROR(AS37/AS13,"")</f>
        <v/>
      </c>
    </row>
    <row r="93">
      <c r="D93" s="8" t="inlineStr">
        <is>
          <t>Diluted Shares QoQ Growth</t>
        </is>
      </c>
      <c r="H93" s="35">
        <f>IFERROR(H43/G43-1,"")</f>
        <v/>
      </c>
      <c r="I93" s="35">
        <f>IFERROR(I43/H43-1,"")</f>
        <v/>
      </c>
      <c r="J93" s="35">
        <f>IFERROR(J43/I43-1,"")</f>
        <v/>
      </c>
      <c r="K93" s="35">
        <f>IFERROR(K43/J43-1,"")</f>
        <v/>
      </c>
      <c r="L93" s="35">
        <f>IFERROR(L43/K43-1,"")</f>
        <v/>
      </c>
      <c r="M93" s="35">
        <f>IFERROR(M43/L43-1,"")</f>
        <v/>
      </c>
      <c r="N93" s="35">
        <f>IFERROR(N43/M43-1,"")</f>
        <v/>
      </c>
      <c r="O93" s="35">
        <f>IFERROR(O43/N43-1,"")</f>
        <v/>
      </c>
      <c r="P93" s="35">
        <f>IFERROR(P43/O43-1,"")</f>
        <v/>
      </c>
      <c r="Q93" s="35">
        <f>IFERROR(Q43/P43-1,"")</f>
        <v/>
      </c>
      <c r="R93" s="35">
        <f>IFERROR(R43/Q43-1,"")</f>
        <v/>
      </c>
      <c r="S93" s="35">
        <f>IFERROR(S43/R43-1,"")</f>
        <v/>
      </c>
      <c r="T93" s="35">
        <f>IFERROR(T43/S43-1,"")</f>
        <v/>
      </c>
      <c r="U93" s="35">
        <f>IFERROR(U43/T43-1,"")</f>
        <v/>
      </c>
      <c r="V93" s="35">
        <f>IFERROR(V43/U43-1,"")</f>
        <v/>
      </c>
      <c r="W93" s="35">
        <f>IFERROR(W43/V43-1,"")</f>
        <v/>
      </c>
      <c r="X93" s="35">
        <f>IFERROR(X43/W43-1,"")</f>
        <v/>
      </c>
      <c r="Y93" s="35">
        <f>IFERROR(Y43/X43-1,"")</f>
        <v/>
      </c>
      <c r="Z93" s="35">
        <f>IFERROR(Z43/Y43-1,"")</f>
        <v/>
      </c>
      <c r="AA93" s="35">
        <f>IFERROR(AA43/Z43-1,"")</f>
        <v/>
      </c>
      <c r="AB93" s="37" t="n">
        <v>0.0015</v>
      </c>
      <c r="AC93" s="37" t="n">
        <v>0.0015</v>
      </c>
      <c r="AD93" s="37" t="n">
        <v>0.0015</v>
      </c>
      <c r="AE93" s="37" t="n">
        <v>0.0015</v>
      </c>
      <c r="AF93" s="37" t="n">
        <v>0.0015</v>
      </c>
      <c r="AG93" s="37" t="n">
        <v>0.0015</v>
      </c>
      <c r="AH93" s="37" t="n">
        <v>0.0015</v>
      </c>
      <c r="AK93" s="35">
        <f>IFERROR(AK43/AJ43-1,"")</f>
        <v/>
      </c>
      <c r="AL93" s="35">
        <f>IFERROR(AL43/AK43-1,"")</f>
        <v/>
      </c>
      <c r="AM93" s="35">
        <f>IFERROR(AM43/AL43-1,"")</f>
        <v/>
      </c>
      <c r="AN93" s="35">
        <f>IFERROR(AN43/AM43-1,"")</f>
        <v/>
      </c>
      <c r="AO93" s="36">
        <f>IFERROR(AO43/AN43-1,"")</f>
        <v/>
      </c>
      <c r="AP93" s="36">
        <f>IFERROR(AP43/AO43-1,"")</f>
        <v/>
      </c>
      <c r="AQ93" s="37" t="n">
        <v>0.006</v>
      </c>
      <c r="AR93" s="37" t="n">
        <v>0.006</v>
      </c>
      <c r="AS93" s="37" t="n">
        <v>0.006</v>
      </c>
    </row>
    <row r="94"/>
    <row r="95"/>
    <row r="96"/>
    <row r="97">
      <c r="B97" s="7" t="inlineStr">
        <is>
          <t>KPI Drivers</t>
        </is>
      </c>
      <c r="C97" s="7" t="n"/>
      <c r="D97" s="7" t="n"/>
      <c r="E97" s="7" t="n"/>
      <c r="F97" s="7" t="n"/>
      <c r="G97" s="7" t="n"/>
      <c r="H97" s="7" t="n"/>
      <c r="I97" s="7" t="n"/>
      <c r="J97" s="7" t="n"/>
      <c r="K97" s="7" t="n"/>
      <c r="L97" s="7" t="n"/>
      <c r="M97" s="7" t="n"/>
      <c r="N97" s="7" t="n"/>
      <c r="O97" s="7" t="n"/>
      <c r="P97" s="7" t="n"/>
      <c r="Q97" s="7" t="n"/>
      <c r="R97" s="7" t="n"/>
      <c r="S97" s="7" t="n"/>
      <c r="T97" s="7" t="n"/>
      <c r="U97" s="7" t="n"/>
      <c r="V97" s="7" t="n"/>
      <c r="W97" s="7" t="n"/>
      <c r="X97" s="7" t="n"/>
      <c r="Y97" s="7" t="n"/>
      <c r="Z97" s="7" t="n"/>
      <c r="AA97" s="7" t="n"/>
      <c r="AB97" s="7" t="n"/>
      <c r="AC97" s="7" t="n"/>
      <c r="AD97" s="7" t="n"/>
      <c r="AE97" s="7" t="n"/>
      <c r="AF97" s="7" t="n"/>
      <c r="AG97" s="7" t="n"/>
      <c r="AH97" s="7" t="n"/>
      <c r="AJ97" s="7" t="n"/>
      <c r="AK97" s="7" t="n"/>
      <c r="AL97" s="7" t="n"/>
      <c r="AM97" s="7" t="n"/>
      <c r="AN97" s="7" t="n"/>
      <c r="AO97" s="7" t="n"/>
      <c r="AP97" s="7" t="n"/>
      <c r="AQ97" s="7" t="n"/>
      <c r="AR97" s="7" t="n"/>
      <c r="AS97" s="7" t="n"/>
    </row>
    <row r="98"/>
    <row r="99">
      <c r="C99" s="6" t="inlineStr">
        <is>
          <t>North America Net Sales ($M; +12.1% YoY Q1'26)</t>
        </is>
      </c>
      <c r="G99" s="33" t="n">
        <v>64366</v>
      </c>
      <c r="H99" s="33" t="n">
        <v>67550</v>
      </c>
      <c r="I99" s="33" t="n">
        <v>65557</v>
      </c>
      <c r="J99" s="33" t="n">
        <v>82360</v>
      </c>
      <c r="K99" s="33" t="n">
        <v>69244</v>
      </c>
      <c r="L99" s="33" t="n">
        <v>74430</v>
      </c>
      <c r="M99" s="33" t="n">
        <v>78843</v>
      </c>
      <c r="N99" s="33" t="n">
        <v>93363</v>
      </c>
      <c r="O99" s="33" t="n">
        <v>76881</v>
      </c>
      <c r="P99" s="33" t="n">
        <v>82546</v>
      </c>
      <c r="Q99" s="33" t="n">
        <v>87887</v>
      </c>
      <c r="R99" s="33" t="n">
        <v>105514</v>
      </c>
      <c r="S99" s="33" t="n">
        <v>86341</v>
      </c>
      <c r="T99" s="33" t="n">
        <v>90033</v>
      </c>
      <c r="U99" s="33" t="n">
        <v>95537</v>
      </c>
      <c r="V99" s="33" t="n">
        <v>115586</v>
      </c>
      <c r="W99" s="33" t="n">
        <v>92887</v>
      </c>
      <c r="X99" s="33" t="n">
        <v>100068</v>
      </c>
      <c r="Y99" s="33" t="n">
        <v>106267</v>
      </c>
      <c r="Z99" s="33" t="n">
        <v>127083</v>
      </c>
      <c r="AA99" s="33" t="n">
        <v>104143</v>
      </c>
      <c r="AB99" s="26">
        <f>X99*(1+AB100)</f>
        <v/>
      </c>
      <c r="AC99" s="26">
        <f>Y99*(1+AC100)</f>
        <v/>
      </c>
      <c r="AD99" s="26">
        <f>Z99*(1+AD100)</f>
        <v/>
      </c>
      <c r="AE99" s="26">
        <f>AA99*(1+AE100)</f>
        <v/>
      </c>
      <c r="AF99" s="26">
        <f>AB99*(1+AF100)</f>
        <v/>
      </c>
      <c r="AG99" s="26">
        <f>AC99*(1+AG100)</f>
        <v/>
      </c>
      <c r="AH99" s="26">
        <f>AD99*(1+AH100)</f>
        <v/>
      </c>
      <c r="AJ99" s="33" t="n">
        <v>279833</v>
      </c>
      <c r="AK99" s="33" t="n">
        <v>315880</v>
      </c>
      <c r="AL99" s="33" t="n">
        <v>352828</v>
      </c>
      <c r="AM99" s="33" t="n">
        <v>387497</v>
      </c>
      <c r="AN99" s="33" t="n">
        <v>426305</v>
      </c>
      <c r="AO99" s="26">
        <f>AA99+AB99+AC99+AD99</f>
        <v/>
      </c>
      <c r="AP99" s="26">
        <f>AE99+AF99+AG99+AH99</f>
        <v/>
      </c>
      <c r="AQ99" s="26">
        <f>AP99*(1+AQ100)</f>
        <v/>
      </c>
      <c r="AR99" s="26">
        <f>AQ99*(1+AR100)</f>
        <v/>
      </c>
      <c r="AS99" s="26">
        <f>AR99*(1+AS100)</f>
        <v/>
      </c>
    </row>
    <row r="100">
      <c r="D100" s="3" t="inlineStr">
        <is>
          <t>YoY growth % (driver) — +13.0% Q2'26E anchors the $194-199B guide; decays to +8.5% FY30E</t>
        </is>
      </c>
      <c r="K100" s="36">
        <f>IFERROR(K99/G99-1,"")</f>
        <v/>
      </c>
      <c r="L100" s="36">
        <f>IFERROR(L99/H99-1,"")</f>
        <v/>
      </c>
      <c r="M100" s="36">
        <f>IFERROR(M99/I99-1,"")</f>
        <v/>
      </c>
      <c r="N100" s="36">
        <f>IFERROR(N99/J99-1,"")</f>
        <v/>
      </c>
      <c r="O100" s="36">
        <f>IFERROR(O99/K99-1,"")</f>
        <v/>
      </c>
      <c r="P100" s="36">
        <f>IFERROR(P99/L99-1,"")</f>
        <v/>
      </c>
      <c r="Q100" s="36">
        <f>IFERROR(Q99/M99-1,"")</f>
        <v/>
      </c>
      <c r="R100" s="36">
        <f>IFERROR(R99/N99-1,"")</f>
        <v/>
      </c>
      <c r="S100" s="36">
        <f>IFERROR(S99/O99-1,"")</f>
        <v/>
      </c>
      <c r="T100" s="36">
        <f>IFERROR(T99/P99-1,"")</f>
        <v/>
      </c>
      <c r="U100" s="36">
        <f>IFERROR(U99/Q99-1,"")</f>
        <v/>
      </c>
      <c r="V100" s="36">
        <f>IFERROR(V99/R99-1,"")</f>
        <v/>
      </c>
      <c r="W100" s="36">
        <f>IFERROR(W99/S99-1,"")</f>
        <v/>
      </c>
      <c r="X100" s="36">
        <f>IFERROR(X99/T99-1,"")</f>
        <v/>
      </c>
      <c r="Y100" s="36">
        <f>IFERROR(Y99/U99-1,"")</f>
        <v/>
      </c>
      <c r="Z100" s="36">
        <f>IFERROR(Z99/V99-1,"")</f>
        <v/>
      </c>
      <c r="AA100" s="36">
        <f>IFERROR(AA99/W99-1,"")</f>
        <v/>
      </c>
      <c r="AB100" s="37" t="n">
        <v>0.13</v>
      </c>
      <c r="AC100" s="37" t="n">
        <v>0.12</v>
      </c>
      <c r="AD100" s="37" t="n">
        <v>0.115</v>
      </c>
      <c r="AE100" s="37" t="n">
        <v>0.11</v>
      </c>
      <c r="AF100" s="37" t="n">
        <v>0.105</v>
      </c>
      <c r="AG100" s="37" t="n">
        <v>0.1</v>
      </c>
      <c r="AH100" s="37" t="n">
        <v>0.1</v>
      </c>
      <c r="AK100" s="36">
        <f>IFERROR(AK99/AJ99-1,"")</f>
        <v/>
      </c>
      <c r="AL100" s="36">
        <f>IFERROR(AL99/AK99-1,"")</f>
        <v/>
      </c>
      <c r="AM100" s="36">
        <f>IFERROR(AM99/AL99-1,"")</f>
        <v/>
      </c>
      <c r="AN100" s="36">
        <f>IFERROR(AN99/AM99-1,"")</f>
        <v/>
      </c>
      <c r="AO100" s="36">
        <f>IFERROR(AO99/AN99-1,"")</f>
        <v/>
      </c>
      <c r="AP100" s="36">
        <f>IFERROR(AP99/AO99-1,"")</f>
        <v/>
      </c>
      <c r="AQ100" s="37" t="n">
        <v>0.095</v>
      </c>
      <c r="AR100" s="37" t="n">
        <v>0.09</v>
      </c>
      <c r="AS100" s="37" t="n">
        <v>0.08500000000000001</v>
      </c>
    </row>
    <row r="101">
      <c r="C101" s="6" t="inlineStr">
        <is>
          <t>International Net Sales ($M; +18.7% YoY Q1'26, FX-aided)</t>
        </is>
      </c>
      <c r="G101" s="33" t="n">
        <v>30649</v>
      </c>
      <c r="H101" s="33" t="n">
        <v>30721</v>
      </c>
      <c r="I101" s="33" t="n">
        <v>29145</v>
      </c>
      <c r="J101" s="33" t="n">
        <v>37272</v>
      </c>
      <c r="K101" s="33" t="n">
        <v>28759</v>
      </c>
      <c r="L101" s="33" t="n">
        <v>27065</v>
      </c>
      <c r="M101" s="33" t="n">
        <v>27720</v>
      </c>
      <c r="N101" s="33" t="n">
        <v>34463</v>
      </c>
      <c r="O101" s="33" t="n">
        <v>29123</v>
      </c>
      <c r="P101" s="33" t="n">
        <v>29697</v>
      </c>
      <c r="Q101" s="33" t="n">
        <v>32137</v>
      </c>
      <c r="R101" s="33" t="n">
        <v>40243</v>
      </c>
      <c r="S101" s="33" t="n">
        <v>31935</v>
      </c>
      <c r="T101" s="33" t="n">
        <v>31663</v>
      </c>
      <c r="U101" s="33" t="n">
        <v>35888</v>
      </c>
      <c r="V101" s="33" t="n">
        <v>43420</v>
      </c>
      <c r="W101" s="33" t="n">
        <v>33513</v>
      </c>
      <c r="X101" s="33" t="n">
        <v>36761</v>
      </c>
      <c r="Y101" s="33" t="n">
        <v>40896</v>
      </c>
      <c r="Z101" s="33" t="n">
        <v>50724</v>
      </c>
      <c r="AA101" s="33" t="n">
        <v>39789</v>
      </c>
      <c r="AB101" s="26">
        <f>X101*(1+AB102)</f>
        <v/>
      </c>
      <c r="AC101" s="26">
        <f>Y101*(1+AC102)</f>
        <v/>
      </c>
      <c r="AD101" s="26">
        <f>Z101*(1+AD102)</f>
        <v/>
      </c>
      <c r="AE101" s="26">
        <f>AA101*(1+AE102)</f>
        <v/>
      </c>
      <c r="AF101" s="26">
        <f>AB101*(1+AF102)</f>
        <v/>
      </c>
      <c r="AG101" s="26">
        <f>AC101*(1+AG102)</f>
        <v/>
      </c>
      <c r="AH101" s="26">
        <f>AD101*(1+AH102)</f>
        <v/>
      </c>
      <c r="AJ101" s="33" t="n">
        <v>127787</v>
      </c>
      <c r="AK101" s="33" t="n">
        <v>118007</v>
      </c>
      <c r="AL101" s="33" t="n">
        <v>131200</v>
      </c>
      <c r="AM101" s="33" t="n">
        <v>142906</v>
      </c>
      <c r="AN101" s="33" t="n">
        <v>161894</v>
      </c>
      <c r="AO101" s="26">
        <f>AA101+AB101+AC101+AD101</f>
        <v/>
      </c>
      <c r="AP101" s="26">
        <f>AE101+AF101+AG101+AH101</f>
        <v/>
      </c>
      <c r="AQ101" s="26">
        <f>AP101*(1+AQ102)</f>
        <v/>
      </c>
      <c r="AR101" s="26">
        <f>AQ101*(1+AR102)</f>
        <v/>
      </c>
      <c r="AS101" s="26">
        <f>AR101*(1+AS102)</f>
        <v/>
      </c>
    </row>
    <row r="102">
      <c r="D102" s="3" t="inlineStr">
        <is>
          <t>YoY growth % (driver) — +18% near-term run-rate; decays to +8.0% FY30E</t>
        </is>
      </c>
      <c r="K102" s="36">
        <f>IFERROR(K101/G101-1,"")</f>
        <v/>
      </c>
      <c r="L102" s="36">
        <f>IFERROR(L101/H101-1,"")</f>
        <v/>
      </c>
      <c r="M102" s="36">
        <f>IFERROR(M101/I101-1,"")</f>
        <v/>
      </c>
      <c r="N102" s="36">
        <f>IFERROR(N101/J101-1,"")</f>
        <v/>
      </c>
      <c r="O102" s="36">
        <f>IFERROR(O101/K101-1,"")</f>
        <v/>
      </c>
      <c r="P102" s="36">
        <f>IFERROR(P101/L101-1,"")</f>
        <v/>
      </c>
      <c r="Q102" s="36">
        <f>IFERROR(Q101/M101-1,"")</f>
        <v/>
      </c>
      <c r="R102" s="36">
        <f>IFERROR(R101/N101-1,"")</f>
        <v/>
      </c>
      <c r="S102" s="36">
        <f>IFERROR(S101/O101-1,"")</f>
        <v/>
      </c>
      <c r="T102" s="36">
        <f>IFERROR(T101/P101-1,"")</f>
        <v/>
      </c>
      <c r="U102" s="36">
        <f>IFERROR(U101/Q101-1,"")</f>
        <v/>
      </c>
      <c r="V102" s="36">
        <f>IFERROR(V101/R101-1,"")</f>
        <v/>
      </c>
      <c r="W102" s="36">
        <f>IFERROR(W101/S101-1,"")</f>
        <v/>
      </c>
      <c r="X102" s="36">
        <f>IFERROR(X101/T101-1,"")</f>
        <v/>
      </c>
      <c r="Y102" s="36">
        <f>IFERROR(Y101/U101-1,"")</f>
        <v/>
      </c>
      <c r="Z102" s="36">
        <f>IFERROR(Z101/V101-1,"")</f>
        <v/>
      </c>
      <c r="AA102" s="36">
        <f>IFERROR(AA101/W101-1,"")</f>
        <v/>
      </c>
      <c r="AB102" s="37" t="n">
        <v>0.18</v>
      </c>
      <c r="AC102" s="37" t="n">
        <v>0.17</v>
      </c>
      <c r="AD102" s="37" t="n">
        <v>0.15</v>
      </c>
      <c r="AE102" s="37" t="n">
        <v>0.13</v>
      </c>
      <c r="AF102" s="37" t="n">
        <v>0.12</v>
      </c>
      <c r="AG102" s="37" t="n">
        <v>0.11</v>
      </c>
      <c r="AH102" s="37" t="n">
        <v>0.1</v>
      </c>
      <c r="AK102" s="36">
        <f>IFERROR(AK101/AJ101-1,"")</f>
        <v/>
      </c>
      <c r="AL102" s="36">
        <f>IFERROR(AL101/AK101-1,"")</f>
        <v/>
      </c>
      <c r="AM102" s="36">
        <f>IFERROR(AM101/AL101-1,"")</f>
        <v/>
      </c>
      <c r="AN102" s="36">
        <f>IFERROR(AN101/AM101-1,"")</f>
        <v/>
      </c>
      <c r="AO102" s="36">
        <f>IFERROR(AO101/AN101-1,"")</f>
        <v/>
      </c>
      <c r="AP102" s="36">
        <f>IFERROR(AP101/AO101-1,"")</f>
        <v/>
      </c>
      <c r="AQ102" s="37" t="n">
        <v>0.09</v>
      </c>
      <c r="AR102" s="37" t="n">
        <v>0.08500000000000001</v>
      </c>
      <c r="AS102" s="37" t="n">
        <v>0.08</v>
      </c>
    </row>
    <row r="103">
      <c r="C103" s="6" t="inlineStr">
        <is>
          <t>AWS Net Sales ($M; +28.4% YoY Q1'26, 4th straight acceleration)</t>
        </is>
      </c>
      <c r="G103" s="33" t="n">
        <v>13503</v>
      </c>
      <c r="H103" s="33" t="n">
        <v>14809</v>
      </c>
      <c r="I103" s="33" t="n">
        <v>16110</v>
      </c>
      <c r="J103" s="33" t="n">
        <v>17780</v>
      </c>
      <c r="K103" s="33" t="n">
        <v>18441</v>
      </c>
      <c r="L103" s="33" t="n">
        <v>19739</v>
      </c>
      <c r="M103" s="33" t="n">
        <v>20538</v>
      </c>
      <c r="N103" s="33" t="n">
        <v>21378</v>
      </c>
      <c r="O103" s="33" t="n">
        <v>21354</v>
      </c>
      <c r="P103" s="33" t="n">
        <v>22140</v>
      </c>
      <c r="Q103" s="33" t="n">
        <v>23059</v>
      </c>
      <c r="R103" s="33" t="n">
        <v>24204</v>
      </c>
      <c r="S103" s="33" t="n">
        <v>25037</v>
      </c>
      <c r="T103" s="33" t="n">
        <v>26281</v>
      </c>
      <c r="U103" s="33" t="n">
        <v>27452</v>
      </c>
      <c r="V103" s="33" t="n">
        <v>28786</v>
      </c>
      <c r="W103" s="33" t="n">
        <v>29267</v>
      </c>
      <c r="X103" s="33" t="n">
        <v>30873</v>
      </c>
      <c r="Y103" s="33" t="n">
        <v>33006</v>
      </c>
      <c r="Z103" s="33" t="n">
        <v>35579</v>
      </c>
      <c r="AA103" s="33" t="n">
        <v>37587</v>
      </c>
      <c r="AB103" s="26">
        <f>X103*(1+AB104)</f>
        <v/>
      </c>
      <c r="AC103" s="26">
        <f>Y103*(1+AC104)</f>
        <v/>
      </c>
      <c r="AD103" s="26">
        <f>Z103*(1+AD104)</f>
        <v/>
      </c>
      <c r="AE103" s="26">
        <f>AA103*(1+AE104)</f>
        <v/>
      </c>
      <c r="AF103" s="26">
        <f>AB103*(1+AF104)</f>
        <v/>
      </c>
      <c r="AG103" s="26">
        <f>AC103*(1+AG104)</f>
        <v/>
      </c>
      <c r="AH103" s="26">
        <f>AD103*(1+AH104)</f>
        <v/>
      </c>
      <c r="AJ103" s="33" t="n">
        <v>62202</v>
      </c>
      <c r="AK103" s="33" t="n">
        <v>80096</v>
      </c>
      <c r="AL103" s="33" t="n">
        <v>90757</v>
      </c>
      <c r="AM103" s="33" t="n">
        <v>107556</v>
      </c>
      <c r="AN103" s="33" t="n">
        <v>128725</v>
      </c>
      <c r="AO103" s="26">
        <f>AA103+AB103+AC103+AD103</f>
        <v/>
      </c>
      <c r="AP103" s="26">
        <f>AE103+AF103+AG103+AH103</f>
        <v/>
      </c>
      <c r="AQ103" s="26">
        <f>AP103*(1+AQ104)</f>
        <v/>
      </c>
      <c r="AR103" s="26">
        <f>AQ103*(1+AR104)</f>
        <v/>
      </c>
      <c r="AS103" s="26">
        <f>AR103*(1+AS104)</f>
        <v/>
      </c>
    </row>
    <row r="104">
      <c r="D104" s="3" t="inlineStr">
        <is>
          <t>YoY growth % (driver) — capacity-constrained AI demand holds high-20s through FY26; +18% FY30E</t>
        </is>
      </c>
      <c r="K104" s="36">
        <f>IFERROR(K103/G103-1,"")</f>
        <v/>
      </c>
      <c r="L104" s="36">
        <f>IFERROR(L103/H103-1,"")</f>
        <v/>
      </c>
      <c r="M104" s="36">
        <f>IFERROR(M103/I103-1,"")</f>
        <v/>
      </c>
      <c r="N104" s="36">
        <f>IFERROR(N103/J103-1,"")</f>
        <v/>
      </c>
      <c r="O104" s="36">
        <f>IFERROR(O103/K103-1,"")</f>
        <v/>
      </c>
      <c r="P104" s="36">
        <f>IFERROR(P103/L103-1,"")</f>
        <v/>
      </c>
      <c r="Q104" s="36">
        <f>IFERROR(Q103/M103-1,"")</f>
        <v/>
      </c>
      <c r="R104" s="36">
        <f>IFERROR(R103/N103-1,"")</f>
        <v/>
      </c>
      <c r="S104" s="36">
        <f>IFERROR(S103/O103-1,"")</f>
        <v/>
      </c>
      <c r="T104" s="36">
        <f>IFERROR(T103/P103-1,"")</f>
        <v/>
      </c>
      <c r="U104" s="36">
        <f>IFERROR(U103/Q103-1,"")</f>
        <v/>
      </c>
      <c r="V104" s="36">
        <f>IFERROR(V103/R103-1,"")</f>
        <v/>
      </c>
      <c r="W104" s="36">
        <f>IFERROR(W103/S103-1,"")</f>
        <v/>
      </c>
      <c r="X104" s="36">
        <f>IFERROR(X103/T103-1,"")</f>
        <v/>
      </c>
      <c r="Y104" s="36">
        <f>IFERROR(Y103/U103-1,"")</f>
        <v/>
      </c>
      <c r="Z104" s="36">
        <f>IFERROR(Z103/V103-1,"")</f>
        <v/>
      </c>
      <c r="AA104" s="36">
        <f>IFERROR(AA103/W103-1,"")</f>
        <v/>
      </c>
      <c r="AB104" s="37" t="n">
        <v>0.29</v>
      </c>
      <c r="AC104" s="37" t="n">
        <v>0.29</v>
      </c>
      <c r="AD104" s="37" t="n">
        <v>0.28</v>
      </c>
      <c r="AE104" s="37" t="n">
        <v>0.27</v>
      </c>
      <c r="AF104" s="37" t="n">
        <v>0.26</v>
      </c>
      <c r="AG104" s="37" t="n">
        <v>0.25</v>
      </c>
      <c r="AH104" s="37" t="n">
        <v>0.24</v>
      </c>
      <c r="AK104" s="36">
        <f>IFERROR(AK103/AJ103-1,"")</f>
        <v/>
      </c>
      <c r="AL104" s="36">
        <f>IFERROR(AL103/AK103-1,"")</f>
        <v/>
      </c>
      <c r="AM104" s="36">
        <f>IFERROR(AM103/AL103-1,"")</f>
        <v/>
      </c>
      <c r="AN104" s="36">
        <f>IFERROR(AN103/AM103-1,"")</f>
        <v/>
      </c>
      <c r="AO104" s="36">
        <f>IFERROR(AO103/AN103-1,"")</f>
        <v/>
      </c>
      <c r="AP104" s="36">
        <f>IFERROR(AP103/AO103-1,"")</f>
        <v/>
      </c>
      <c r="AQ104" s="37" t="n">
        <v>0.22</v>
      </c>
      <c r="AR104" s="37" t="n">
        <v>0.2</v>
      </c>
      <c r="AS104" s="37" t="n">
        <v>0.18</v>
      </c>
    </row>
    <row r="105">
      <c r="C105" s="6" t="inlineStr">
        <is>
          <t>Total Net Sales ($M, derived = NA + International + AWS)</t>
        </is>
      </c>
      <c r="G105" s="30">
        <f>G99+G101+G103</f>
        <v/>
      </c>
      <c r="H105" s="30">
        <f>H99+H101+H103</f>
        <v/>
      </c>
      <c r="I105" s="30">
        <f>I99+I101+I103</f>
        <v/>
      </c>
      <c r="J105" s="30">
        <f>J99+J101+J103</f>
        <v/>
      </c>
      <c r="K105" s="30">
        <f>K99+K101+K103</f>
        <v/>
      </c>
      <c r="L105" s="30">
        <f>L99+L101+L103</f>
        <v/>
      </c>
      <c r="M105" s="30">
        <f>M99+M101+M103</f>
        <v/>
      </c>
      <c r="N105" s="30">
        <f>N99+N101+N103</f>
        <v/>
      </c>
      <c r="O105" s="30">
        <f>O99+O101+O103</f>
        <v/>
      </c>
      <c r="P105" s="30">
        <f>P99+P101+P103</f>
        <v/>
      </c>
      <c r="Q105" s="30">
        <f>Q99+Q101+Q103</f>
        <v/>
      </c>
      <c r="R105" s="30">
        <f>R99+R101+R103</f>
        <v/>
      </c>
      <c r="S105" s="30">
        <f>S99+S101+S103</f>
        <v/>
      </c>
      <c r="T105" s="30">
        <f>T99+T101+T103</f>
        <v/>
      </c>
      <c r="U105" s="30">
        <f>U99+U101+U103</f>
        <v/>
      </c>
      <c r="V105" s="30">
        <f>V99+V101+V103</f>
        <v/>
      </c>
      <c r="W105" s="30">
        <f>W99+W101+W103</f>
        <v/>
      </c>
      <c r="X105" s="30">
        <f>X99+X101+X103</f>
        <v/>
      </c>
      <c r="Y105" s="30">
        <f>Y99+Y101+Y103</f>
        <v/>
      </c>
      <c r="Z105" s="30">
        <f>Z99+Z101+Z103</f>
        <v/>
      </c>
      <c r="AA105" s="30">
        <f>AA99+AA101+AA103</f>
        <v/>
      </c>
      <c r="AB105" s="30">
        <f>AB99+AB101+AB103</f>
        <v/>
      </c>
      <c r="AC105" s="30">
        <f>AC99+AC101+AC103</f>
        <v/>
      </c>
      <c r="AD105" s="30">
        <f>AD99+AD101+AD103</f>
        <v/>
      </c>
      <c r="AE105" s="30">
        <f>AE99+AE101+AE103</f>
        <v/>
      </c>
      <c r="AF105" s="30">
        <f>AF99+AF101+AF103</f>
        <v/>
      </c>
      <c r="AG105" s="30">
        <f>AG99+AG101+AG103</f>
        <v/>
      </c>
      <c r="AH105" s="30">
        <f>AH99+AH101+AH103</f>
        <v/>
      </c>
      <c r="AJ105" s="30">
        <f>AJ99+AJ101+AJ103</f>
        <v/>
      </c>
      <c r="AK105" s="30">
        <f>AK99+AK101+AK103</f>
        <v/>
      </c>
      <c r="AL105" s="30">
        <f>AL99+AL101+AL103</f>
        <v/>
      </c>
      <c r="AM105" s="30">
        <f>AM99+AM101+AM103</f>
        <v/>
      </c>
      <c r="AN105" s="30">
        <f>AN99+AN101+AN103</f>
        <v/>
      </c>
      <c r="AO105" s="30">
        <f>AO99+AO101+AO103</f>
        <v/>
      </c>
      <c r="AP105" s="30">
        <f>AP99+AP101+AP103</f>
        <v/>
      </c>
      <c r="AQ105" s="30">
        <f>AQ99+AQ101+AQ103</f>
        <v/>
      </c>
      <c r="AR105" s="30">
        <f>AR99+AR101+AR103</f>
        <v/>
      </c>
      <c r="AS105" s="30">
        <f>AS99+AS101+AS103</f>
        <v/>
      </c>
    </row>
    <row r="106">
      <c r="D106" s="3" t="inlineStr">
        <is>
          <t>Recon: KPI Total Net Sales vs IS Total Net Sales</t>
        </is>
      </c>
      <c r="G106" s="46">
        <f>IFERROR(G105-G13,"")</f>
        <v/>
      </c>
      <c r="H106" s="46">
        <f>IFERROR(H105-H13,"")</f>
        <v/>
      </c>
      <c r="I106" s="46">
        <f>IFERROR(I105-I13,"")</f>
        <v/>
      </c>
      <c r="J106" s="46">
        <f>IFERROR(J105-J13,"")</f>
        <v/>
      </c>
      <c r="K106" s="46">
        <f>IFERROR(K105-K13,"")</f>
        <v/>
      </c>
      <c r="L106" s="46">
        <f>IFERROR(L105-L13,"")</f>
        <v/>
      </c>
      <c r="M106" s="46">
        <f>IFERROR(M105-M13,"")</f>
        <v/>
      </c>
      <c r="N106" s="46">
        <f>IFERROR(N105-N13,"")</f>
        <v/>
      </c>
      <c r="O106" s="46">
        <f>IFERROR(O105-O13,"")</f>
        <v/>
      </c>
      <c r="P106" s="46">
        <f>IFERROR(P105-P13,"")</f>
        <v/>
      </c>
      <c r="Q106" s="46">
        <f>IFERROR(Q105-Q13,"")</f>
        <v/>
      </c>
      <c r="R106" s="46">
        <f>IFERROR(R105-R13,"")</f>
        <v/>
      </c>
      <c r="S106" s="46">
        <f>IFERROR(S105-S13,"")</f>
        <v/>
      </c>
      <c r="T106" s="46">
        <f>IFERROR(T105-T13,"")</f>
        <v/>
      </c>
      <c r="U106" s="46">
        <f>IFERROR(U105-U13,"")</f>
        <v/>
      </c>
      <c r="V106" s="46">
        <f>IFERROR(V105-V13,"")</f>
        <v/>
      </c>
      <c r="W106" s="46">
        <f>IFERROR(W105-W13,"")</f>
        <v/>
      </c>
      <c r="X106" s="46">
        <f>IFERROR(X105-X13,"")</f>
        <v/>
      </c>
      <c r="Y106" s="46">
        <f>IFERROR(Y105-Y13,"")</f>
        <v/>
      </c>
      <c r="Z106" s="46">
        <f>IFERROR(Z105-Z13,"")</f>
        <v/>
      </c>
      <c r="AA106" s="46">
        <f>IFERROR(AA105-AA13,"")</f>
        <v/>
      </c>
      <c r="AB106" s="46">
        <f>IFERROR(AB105-AB13,"")</f>
        <v/>
      </c>
      <c r="AC106" s="46">
        <f>IFERROR(AC105-AC13,"")</f>
        <v/>
      </c>
      <c r="AD106" s="46">
        <f>IFERROR(AD105-AD13,"")</f>
        <v/>
      </c>
      <c r="AE106" s="46">
        <f>IFERROR(AE105-AE13,"")</f>
        <v/>
      </c>
      <c r="AF106" s="46">
        <f>IFERROR(AF105-AF13,"")</f>
        <v/>
      </c>
      <c r="AG106" s="46">
        <f>IFERROR(AG105-AG13,"")</f>
        <v/>
      </c>
      <c r="AH106" s="46">
        <f>IFERROR(AH105-AH13,"")</f>
        <v/>
      </c>
      <c r="AJ106" s="46">
        <f>IFERROR(AJ105-AJ13,"")</f>
        <v/>
      </c>
      <c r="AK106" s="46">
        <f>IFERROR(AK105-AK13,"")</f>
        <v/>
      </c>
      <c r="AL106" s="46">
        <f>IFERROR(AL105-AL13,"")</f>
        <v/>
      </c>
      <c r="AM106" s="46">
        <f>IFERROR(AM105-AM13,"")</f>
        <v/>
      </c>
      <c r="AN106" s="46">
        <f>IFERROR(AN105-AN13,"")</f>
        <v/>
      </c>
      <c r="AO106" s="46">
        <f>IFERROR(AO105-AO13,"")</f>
        <v/>
      </c>
      <c r="AP106" s="46">
        <f>IFERROR(AP105-AP13,"")</f>
        <v/>
      </c>
      <c r="AQ106" s="46">
        <f>IFERROR(AQ105-AQ13,"")</f>
        <v/>
      </c>
      <c r="AR106" s="46">
        <f>IFERROR(AR105-AR13,"")</f>
        <v/>
      </c>
      <c r="AS106" s="46">
        <f>IFERROR(AS105-AS13,"")</f>
        <v/>
      </c>
    </row>
    <row r="107">
      <c r="C107" s="8" t="inlineStr">
        <is>
          <t>Physical Stores YoY % (driver)</t>
        </is>
      </c>
      <c r="K107" s="36">
        <f>IFERROR(K57/G57-1,"")</f>
        <v/>
      </c>
      <c r="L107" s="36">
        <f>IFERROR(L57/H57-1,"")</f>
        <v/>
      </c>
      <c r="M107" s="36">
        <f>IFERROR(M57/I57-1,"")</f>
        <v/>
      </c>
      <c r="N107" s="36">
        <f>IFERROR(N57/J57-1,"")</f>
        <v/>
      </c>
      <c r="O107" s="36">
        <f>IFERROR(O57/K57-1,"")</f>
        <v/>
      </c>
      <c r="P107" s="36">
        <f>IFERROR(P57/L57-1,"")</f>
        <v/>
      </c>
      <c r="Q107" s="36">
        <f>IFERROR(Q57/M57-1,"")</f>
        <v/>
      </c>
      <c r="R107" s="36">
        <f>IFERROR(R57/N57-1,"")</f>
        <v/>
      </c>
      <c r="S107" s="36">
        <f>IFERROR(S57/O57-1,"")</f>
        <v/>
      </c>
      <c r="T107" s="36">
        <f>IFERROR(T57/P57-1,"")</f>
        <v/>
      </c>
      <c r="U107" s="36">
        <f>IFERROR(U57/Q57-1,"")</f>
        <v/>
      </c>
      <c r="V107" s="36">
        <f>IFERROR(V57/R57-1,"")</f>
        <v/>
      </c>
      <c r="W107" s="36">
        <f>IFERROR(W57/S57-1,"")</f>
        <v/>
      </c>
      <c r="X107" s="36">
        <f>IFERROR(X57/T57-1,"")</f>
        <v/>
      </c>
      <c r="Y107" s="36">
        <f>IFERROR(Y57/U57-1,"")</f>
        <v/>
      </c>
      <c r="Z107" s="36">
        <f>IFERROR(Z57/V57-1,"")</f>
        <v/>
      </c>
      <c r="AA107" s="36">
        <f>IFERROR(AA57/W57-1,"")</f>
        <v/>
      </c>
      <c r="AB107" s="37" t="n">
        <v>0.05</v>
      </c>
      <c r="AC107" s="37" t="n">
        <v>0.05</v>
      </c>
      <c r="AD107" s="37" t="n">
        <v>0.05</v>
      </c>
      <c r="AE107" s="37" t="n">
        <v>0.05</v>
      </c>
      <c r="AF107" s="37" t="n">
        <v>0.05</v>
      </c>
      <c r="AG107" s="37" t="n">
        <v>0.05</v>
      </c>
      <c r="AH107" s="37" t="n">
        <v>0.05</v>
      </c>
      <c r="AK107" s="36">
        <f>IFERROR(AK57/AJ57-1,"")</f>
        <v/>
      </c>
      <c r="AL107" s="36">
        <f>IFERROR(AL57/AK57-1,"")</f>
        <v/>
      </c>
      <c r="AM107" s="36">
        <f>IFERROR(AM57/AL57-1,"")</f>
        <v/>
      </c>
      <c r="AN107" s="36">
        <f>IFERROR(AN57/AM57-1,"")</f>
        <v/>
      </c>
      <c r="AO107" s="36">
        <f>IFERROR(AO57/AN57-1,"")</f>
        <v/>
      </c>
      <c r="AP107" s="36">
        <f>IFERROR(AP57/AO57-1,"")</f>
        <v/>
      </c>
      <c r="AQ107" s="37" t="n">
        <v>0.045</v>
      </c>
      <c r="AR107" s="37" t="n">
        <v>0.045</v>
      </c>
      <c r="AS107" s="37" t="n">
        <v>0.04</v>
      </c>
    </row>
    <row r="108">
      <c r="C108" s="8" t="inlineStr">
        <is>
          <t>Third-Party Seller Services YoY % (driver)</t>
        </is>
      </c>
      <c r="K108" s="36">
        <f>IFERROR(K58/G58-1,"")</f>
        <v/>
      </c>
      <c r="L108" s="36">
        <f>IFERROR(L58/H58-1,"")</f>
        <v/>
      </c>
      <c r="M108" s="36">
        <f>IFERROR(M58/I58-1,"")</f>
        <v/>
      </c>
      <c r="N108" s="36">
        <f>IFERROR(N58/J58-1,"")</f>
        <v/>
      </c>
      <c r="O108" s="36">
        <f>IFERROR(O58/K58-1,"")</f>
        <v/>
      </c>
      <c r="P108" s="36">
        <f>IFERROR(P58/L58-1,"")</f>
        <v/>
      </c>
      <c r="Q108" s="36">
        <f>IFERROR(Q58/M58-1,"")</f>
        <v/>
      </c>
      <c r="R108" s="36">
        <f>IFERROR(R58/N58-1,"")</f>
        <v/>
      </c>
      <c r="S108" s="36">
        <f>IFERROR(S58/O58-1,"")</f>
        <v/>
      </c>
      <c r="T108" s="36">
        <f>IFERROR(T58/P58-1,"")</f>
        <v/>
      </c>
      <c r="U108" s="36">
        <f>IFERROR(U58/Q58-1,"")</f>
        <v/>
      </c>
      <c r="V108" s="36">
        <f>IFERROR(V58/R58-1,"")</f>
        <v/>
      </c>
      <c r="W108" s="36">
        <f>IFERROR(W58/S58-1,"")</f>
        <v/>
      </c>
      <c r="X108" s="36">
        <f>IFERROR(X58/T58-1,"")</f>
        <v/>
      </c>
      <c r="Y108" s="36">
        <f>IFERROR(Y58/U58-1,"")</f>
        <v/>
      </c>
      <c r="Z108" s="36">
        <f>IFERROR(Z58/V58-1,"")</f>
        <v/>
      </c>
      <c r="AA108" s="36">
        <f>IFERROR(AA58/W58-1,"")</f>
        <v/>
      </c>
      <c r="AB108" s="37" t="n">
        <v>0.145</v>
      </c>
      <c r="AC108" s="37" t="n">
        <v>0.14</v>
      </c>
      <c r="AD108" s="37" t="n">
        <v>0.135</v>
      </c>
      <c r="AE108" s="37" t="n">
        <v>0.13</v>
      </c>
      <c r="AF108" s="37" t="n">
        <v>0.125</v>
      </c>
      <c r="AG108" s="37" t="n">
        <v>0.12</v>
      </c>
      <c r="AH108" s="37" t="n">
        <v>0.115</v>
      </c>
      <c r="AK108" s="36">
        <f>IFERROR(AK58/AJ58-1,"")</f>
        <v/>
      </c>
      <c r="AL108" s="36">
        <f>IFERROR(AL58/AK58-1,"")</f>
        <v/>
      </c>
      <c r="AM108" s="36">
        <f>IFERROR(AM58/AL58-1,"")</f>
        <v/>
      </c>
      <c r="AN108" s="36">
        <f>IFERROR(AN58/AM58-1,"")</f>
        <v/>
      </c>
      <c r="AO108" s="36">
        <f>IFERROR(AO58/AN58-1,"")</f>
        <v/>
      </c>
      <c r="AP108" s="36">
        <f>IFERROR(AP58/AO58-1,"")</f>
        <v/>
      </c>
      <c r="AQ108" s="37" t="n">
        <v>0.105</v>
      </c>
      <c r="AR108" s="37" t="n">
        <v>0.1</v>
      </c>
      <c r="AS108" s="37" t="n">
        <v>0.095</v>
      </c>
    </row>
    <row r="109">
      <c r="C109" s="8" t="inlineStr">
        <is>
          <t>Advertising Services YoY % (driver; +23.9% Q1'26)</t>
        </is>
      </c>
      <c r="K109" s="36">
        <f>IFERROR(K59/G59-1,"")</f>
        <v/>
      </c>
      <c r="L109" s="36">
        <f>IFERROR(L59/H59-1,"")</f>
        <v/>
      </c>
      <c r="M109" s="36">
        <f>IFERROR(M59/I59-1,"")</f>
        <v/>
      </c>
      <c r="N109" s="36">
        <f>IFERROR(N59/J59-1,"")</f>
        <v/>
      </c>
      <c r="O109" s="36">
        <f>IFERROR(O59/K59-1,"")</f>
        <v/>
      </c>
      <c r="P109" s="36">
        <f>IFERROR(P59/L59-1,"")</f>
        <v/>
      </c>
      <c r="Q109" s="36">
        <f>IFERROR(Q59/M59-1,"")</f>
        <v/>
      </c>
      <c r="R109" s="36">
        <f>IFERROR(R59/N59-1,"")</f>
        <v/>
      </c>
      <c r="S109" s="36">
        <f>IFERROR(S59/O59-1,"")</f>
        <v/>
      </c>
      <c r="T109" s="36">
        <f>IFERROR(T59/P59-1,"")</f>
        <v/>
      </c>
      <c r="U109" s="36">
        <f>IFERROR(U59/Q59-1,"")</f>
        <v/>
      </c>
      <c r="V109" s="36">
        <f>IFERROR(V59/R59-1,"")</f>
        <v/>
      </c>
      <c r="W109" s="36">
        <f>IFERROR(W59/S59-1,"")</f>
        <v/>
      </c>
      <c r="X109" s="36">
        <f>IFERROR(X59/T59-1,"")</f>
        <v/>
      </c>
      <c r="Y109" s="36">
        <f>IFERROR(Y59/U59-1,"")</f>
        <v/>
      </c>
      <c r="Z109" s="36">
        <f>IFERROR(Z59/V59-1,"")</f>
        <v/>
      </c>
      <c r="AA109" s="36">
        <f>IFERROR(AA59/W59-1,"")</f>
        <v/>
      </c>
      <c r="AB109" s="37" t="n">
        <v>0.22</v>
      </c>
      <c r="AC109" s="37" t="n">
        <v>0.21</v>
      </c>
      <c r="AD109" s="37" t="n">
        <v>0.2</v>
      </c>
      <c r="AE109" s="37" t="n">
        <v>0.19</v>
      </c>
      <c r="AF109" s="37" t="n">
        <v>0.18</v>
      </c>
      <c r="AG109" s="37" t="n">
        <v>0.17</v>
      </c>
      <c r="AH109" s="37" t="n">
        <v>0.16</v>
      </c>
      <c r="AK109" s="36">
        <f>IFERROR(AK59/AJ59-1,"")</f>
        <v/>
      </c>
      <c r="AL109" s="36">
        <f>IFERROR(AL59/AK59-1,"")</f>
        <v/>
      </c>
      <c r="AM109" s="36">
        <f>IFERROR(AM59/AL59-1,"")</f>
        <v/>
      </c>
      <c r="AN109" s="36">
        <f>IFERROR(AN59/AM59-1,"")</f>
        <v/>
      </c>
      <c r="AO109" s="36">
        <f>IFERROR(AO59/AN59-1,"")</f>
        <v/>
      </c>
      <c r="AP109" s="36">
        <f>IFERROR(AP59/AO59-1,"")</f>
        <v/>
      </c>
      <c r="AQ109" s="37" t="n">
        <v>0.15</v>
      </c>
      <c r="AR109" s="37" t="n">
        <v>0.14</v>
      </c>
      <c r="AS109" s="37" t="n">
        <v>0.13</v>
      </c>
    </row>
    <row r="110">
      <c r="C110" s="8" t="inlineStr">
        <is>
          <t>Subscription Services YoY % (driver)</t>
        </is>
      </c>
      <c r="K110" s="36">
        <f>IFERROR(K60/G60-1,"")</f>
        <v/>
      </c>
      <c r="L110" s="36">
        <f>IFERROR(L60/H60-1,"")</f>
        <v/>
      </c>
      <c r="M110" s="36">
        <f>IFERROR(M60/I60-1,"")</f>
        <v/>
      </c>
      <c r="N110" s="36">
        <f>IFERROR(N60/J60-1,"")</f>
        <v/>
      </c>
      <c r="O110" s="36">
        <f>IFERROR(O60/K60-1,"")</f>
        <v/>
      </c>
      <c r="P110" s="36">
        <f>IFERROR(P60/L60-1,"")</f>
        <v/>
      </c>
      <c r="Q110" s="36">
        <f>IFERROR(Q60/M60-1,"")</f>
        <v/>
      </c>
      <c r="R110" s="36">
        <f>IFERROR(R60/N60-1,"")</f>
        <v/>
      </c>
      <c r="S110" s="36">
        <f>IFERROR(S60/O60-1,"")</f>
        <v/>
      </c>
      <c r="T110" s="36">
        <f>IFERROR(T60/P60-1,"")</f>
        <v/>
      </c>
      <c r="U110" s="36">
        <f>IFERROR(U60/Q60-1,"")</f>
        <v/>
      </c>
      <c r="V110" s="36">
        <f>IFERROR(V60/R60-1,"")</f>
        <v/>
      </c>
      <c r="W110" s="36">
        <f>IFERROR(W60/S60-1,"")</f>
        <v/>
      </c>
      <c r="X110" s="36">
        <f>IFERROR(X60/T60-1,"")</f>
        <v/>
      </c>
      <c r="Y110" s="36">
        <f>IFERROR(Y60/U60-1,"")</f>
        <v/>
      </c>
      <c r="Z110" s="36">
        <f>IFERROR(Z60/V60-1,"")</f>
        <v/>
      </c>
      <c r="AA110" s="36">
        <f>IFERROR(AA60/W60-1,"")</f>
        <v/>
      </c>
      <c r="AB110" s="37" t="n">
        <v>0.13</v>
      </c>
      <c r="AC110" s="37" t="n">
        <v>0.125</v>
      </c>
      <c r="AD110" s="37" t="n">
        <v>0.12</v>
      </c>
      <c r="AE110" s="37" t="n">
        <v>0.115</v>
      </c>
      <c r="AF110" s="37" t="n">
        <v>0.11</v>
      </c>
      <c r="AG110" s="37" t="n">
        <v>0.11</v>
      </c>
      <c r="AH110" s="37" t="n">
        <v>0.105</v>
      </c>
      <c r="AK110" s="36">
        <f>IFERROR(AK60/AJ60-1,"")</f>
        <v/>
      </c>
      <c r="AL110" s="36">
        <f>IFERROR(AL60/AK60-1,"")</f>
        <v/>
      </c>
      <c r="AM110" s="36">
        <f>IFERROR(AM60/AL60-1,"")</f>
        <v/>
      </c>
      <c r="AN110" s="36">
        <f>IFERROR(AN60/AM60-1,"")</f>
        <v/>
      </c>
      <c r="AO110" s="36">
        <f>IFERROR(AO60/AN60-1,"")</f>
        <v/>
      </c>
      <c r="AP110" s="36">
        <f>IFERROR(AP60/AO60-1,"")</f>
        <v/>
      </c>
      <c r="AQ110" s="37" t="n">
        <v>0.1</v>
      </c>
      <c r="AR110" s="37" t="n">
        <v>0.095</v>
      </c>
      <c r="AS110" s="37" t="n">
        <v>0.09</v>
      </c>
    </row>
    <row r="111">
      <c r="C111" s="8" t="inlineStr">
        <is>
          <t>Other Revenue YoY % (driver)</t>
        </is>
      </c>
      <c r="K111" s="36">
        <f>IFERROR(K62/G62-1,"")</f>
        <v/>
      </c>
      <c r="L111" s="36">
        <f>IFERROR(L62/H62-1,"")</f>
        <v/>
      </c>
      <c r="M111" s="36">
        <f>IFERROR(M62/I62-1,"")</f>
        <v/>
      </c>
      <c r="N111" s="36">
        <f>IFERROR(N62/J62-1,"")</f>
        <v/>
      </c>
      <c r="O111" s="36">
        <f>IFERROR(O62/K62-1,"")</f>
        <v/>
      </c>
      <c r="P111" s="36">
        <f>IFERROR(P62/L62-1,"")</f>
        <v/>
      </c>
      <c r="Q111" s="36">
        <f>IFERROR(Q62/M62-1,"")</f>
        <v/>
      </c>
      <c r="R111" s="36">
        <f>IFERROR(R62/N62-1,"")</f>
        <v/>
      </c>
      <c r="S111" s="36">
        <f>IFERROR(S62/O62-1,"")</f>
        <v/>
      </c>
      <c r="T111" s="36">
        <f>IFERROR(T62/P62-1,"")</f>
        <v/>
      </c>
      <c r="U111" s="36">
        <f>IFERROR(U62/Q62-1,"")</f>
        <v/>
      </c>
      <c r="V111" s="36">
        <f>IFERROR(V62/R62-1,"")</f>
        <v/>
      </c>
      <c r="W111" s="36">
        <f>IFERROR(W62/S62-1,"")</f>
        <v/>
      </c>
      <c r="X111" s="36">
        <f>IFERROR(X62/T62-1,"")</f>
        <v/>
      </c>
      <c r="Y111" s="36">
        <f>IFERROR(Y62/U62-1,"")</f>
        <v/>
      </c>
      <c r="Z111" s="36">
        <f>IFERROR(Z62/V62-1,"")</f>
        <v/>
      </c>
      <c r="AA111" s="36">
        <f>IFERROR(AA62/W62-1,"")</f>
        <v/>
      </c>
      <c r="AB111" s="37" t="n">
        <v>0.15</v>
      </c>
      <c r="AC111" s="37" t="n">
        <v>0.14</v>
      </c>
      <c r="AD111" s="37" t="n">
        <v>0.13</v>
      </c>
      <c r="AE111" s="37" t="n">
        <v>0.12</v>
      </c>
      <c r="AF111" s="37" t="n">
        <v>0.11</v>
      </c>
      <c r="AG111" s="37" t="n">
        <v>0.1</v>
      </c>
      <c r="AH111" s="37" t="n">
        <v>0.1</v>
      </c>
      <c r="AK111" s="36">
        <f>IFERROR(AK62/AJ62-1,"")</f>
        <v/>
      </c>
      <c r="AL111" s="36">
        <f>IFERROR(AL62/AK62-1,"")</f>
        <v/>
      </c>
      <c r="AM111" s="36">
        <f>IFERROR(AM62/AL62-1,"")</f>
        <v/>
      </c>
      <c r="AN111" s="36">
        <f>IFERROR(AN62/AM62-1,"")</f>
        <v/>
      </c>
      <c r="AO111" s="36">
        <f>IFERROR(AO62/AN62-1,"")</f>
        <v/>
      </c>
      <c r="AP111" s="36">
        <f>IFERROR(AP62/AO62-1,"")</f>
        <v/>
      </c>
      <c r="AQ111" s="37" t="n">
        <v>0.09</v>
      </c>
      <c r="AR111" s="37" t="n">
        <v>0.08</v>
      </c>
      <c r="AS111" s="37" t="n">
        <v>0.08</v>
      </c>
    </row>
    <row r="112">
      <c r="D112" s="3" t="inlineStr">
        <is>
          <t>INFO: Online Stores = residual (Total - 6 driven lines); AWS disagg = AWS segment ref — the 7-way identity holds in every projected column</t>
        </is>
      </c>
    </row>
    <row r="113">
      <c r="C113" s="8" t="inlineStr">
        <is>
          <t>Net Product Sales mix % of Total (driver; service = residual)</t>
        </is>
      </c>
      <c r="G113" s="36">
        <f>IFERROR(G45/G13,"")</f>
        <v/>
      </c>
      <c r="H113" s="36">
        <f>IFERROR(H45/H13,"")</f>
        <v/>
      </c>
      <c r="I113" s="36">
        <f>IFERROR(I45/I13,"")</f>
        <v/>
      </c>
      <c r="J113" s="36">
        <f>IFERROR(J45/J13,"")</f>
        <v/>
      </c>
      <c r="K113" s="36">
        <f>IFERROR(K45/K13,"")</f>
        <v/>
      </c>
      <c r="L113" s="36">
        <f>IFERROR(L45/L13,"")</f>
        <v/>
      </c>
      <c r="M113" s="36">
        <f>IFERROR(M45/M13,"")</f>
        <v/>
      </c>
      <c r="N113" s="36">
        <f>IFERROR(N45/N13,"")</f>
        <v/>
      </c>
      <c r="O113" s="36">
        <f>IFERROR(O45/O13,"")</f>
        <v/>
      </c>
      <c r="P113" s="36">
        <f>IFERROR(P45/P13,"")</f>
        <v/>
      </c>
      <c r="Q113" s="36">
        <f>IFERROR(Q45/Q13,"")</f>
        <v/>
      </c>
      <c r="R113" s="36">
        <f>IFERROR(R45/R13,"")</f>
        <v/>
      </c>
      <c r="S113" s="36">
        <f>IFERROR(S45/S13,"")</f>
        <v/>
      </c>
      <c r="T113" s="36">
        <f>IFERROR(T45/T13,"")</f>
        <v/>
      </c>
      <c r="U113" s="36">
        <f>IFERROR(U45/U13,"")</f>
        <v/>
      </c>
      <c r="V113" s="36">
        <f>IFERROR(V45/V13,"")</f>
        <v/>
      </c>
      <c r="W113" s="36">
        <f>IFERROR(W45/W13,"")</f>
        <v/>
      </c>
      <c r="X113" s="36">
        <f>IFERROR(X45/X13,"")</f>
        <v/>
      </c>
      <c r="Y113" s="36">
        <f>IFERROR(Y45/Y13,"")</f>
        <v/>
      </c>
      <c r="Z113" s="36">
        <f>IFERROR(Z45/Z13,"")</f>
        <v/>
      </c>
      <c r="AA113" s="36">
        <f>IFERROR(AA45/AA13,"")</f>
        <v/>
      </c>
      <c r="AB113" s="37" t="n">
        <v>0.403</v>
      </c>
      <c r="AC113" s="37" t="n">
        <v>0.4</v>
      </c>
      <c r="AD113" s="37" t="n">
        <v>0.413</v>
      </c>
      <c r="AE113" s="37" t="n">
        <v>0.39</v>
      </c>
      <c r="AF113" s="37" t="n">
        <v>0.4</v>
      </c>
      <c r="AG113" s="37" t="n">
        <v>0.398</v>
      </c>
      <c r="AH113" s="37" t="n">
        <v>0.41</v>
      </c>
      <c r="AJ113" s="36">
        <f>IFERROR(AJ45/AJ13,"")</f>
        <v/>
      </c>
      <c r="AK113" s="36">
        <f>IFERROR(AK45/AK13,"")</f>
        <v/>
      </c>
      <c r="AL113" s="36">
        <f>IFERROR(AL45/AL13,"")</f>
        <v/>
      </c>
      <c r="AM113" s="36">
        <f>IFERROR(AM45/AM13,"")</f>
        <v/>
      </c>
      <c r="AN113" s="36">
        <f>IFERROR(AN45/AN13,"")</f>
        <v/>
      </c>
      <c r="AO113" s="36">
        <f>IFERROR(AO45/AO13,"")</f>
        <v/>
      </c>
      <c r="AP113" s="36">
        <f>IFERROR(AP45/AP13,"")</f>
        <v/>
      </c>
      <c r="AQ113" s="37" t="n">
        <v>0.402</v>
      </c>
      <c r="AR113" s="37" t="n">
        <v>0.4</v>
      </c>
      <c r="AS113" s="37" t="n">
        <v>0.398</v>
      </c>
    </row>
    <row r="114"/>
    <row r="115"/>
    <row r="116">
      <c r="B116" s="15" t="inlineStr">
        <is>
          <t>Balance Sheet</t>
        </is>
      </c>
      <c r="C116" s="15" t="n"/>
      <c r="D116" s="15" t="n"/>
      <c r="E116" s="15" t="n"/>
      <c r="F116" s="15" t="n"/>
      <c r="G116" s="15" t="n"/>
      <c r="H116" s="15" t="n"/>
      <c r="I116" s="15" t="n"/>
      <c r="J116" s="15" t="n"/>
      <c r="K116" s="15" t="n"/>
      <c r="L116" s="15" t="n"/>
      <c r="M116" s="15" t="n"/>
      <c r="N116" s="15" t="n"/>
      <c r="O116" s="15" t="n"/>
      <c r="P116" s="15" t="n"/>
      <c r="Q116" s="15" t="n"/>
      <c r="R116" s="15" t="n"/>
      <c r="S116" s="15" t="n"/>
      <c r="T116" s="15" t="n"/>
      <c r="U116" s="15" t="n"/>
      <c r="V116" s="15" t="n"/>
      <c r="W116" s="15" t="n"/>
      <c r="X116" s="15" t="n"/>
      <c r="Y116" s="15" t="n"/>
      <c r="Z116" s="15" t="n"/>
      <c r="AA116" s="15" t="n"/>
      <c r="AB116" s="15" t="n"/>
      <c r="AC116" s="15" t="n"/>
      <c r="AD116" s="15" t="n"/>
      <c r="AE116" s="15" t="n"/>
      <c r="AF116" s="15" t="n"/>
      <c r="AG116" s="15" t="n"/>
      <c r="AH116" s="15" t="n"/>
      <c r="AJ116" s="15" t="n"/>
      <c r="AK116" s="15" t="n"/>
      <c r="AL116" s="15" t="n"/>
      <c r="AM116" s="15" t="n"/>
      <c r="AN116" s="15" t="n"/>
      <c r="AO116" s="15" t="n"/>
      <c r="AP116" s="15" t="n"/>
      <c r="AQ116" s="15" t="n"/>
      <c r="AR116" s="15" t="n"/>
      <c r="AS116" s="15" t="n"/>
    </row>
    <row r="117"/>
    <row r="118">
      <c r="C118" s="8" t="inlineStr">
        <is>
          <t>Cash and Cash Equivalents</t>
        </is>
      </c>
      <c r="G118" s="25" t="n">
        <v>33834</v>
      </c>
      <c r="H118" s="25" t="n">
        <v>40380</v>
      </c>
      <c r="I118" s="25" t="n">
        <v>29944</v>
      </c>
      <c r="J118" s="25" t="n">
        <v>36220</v>
      </c>
      <c r="K118" s="25" t="n">
        <v>36393</v>
      </c>
      <c r="L118" s="25" t="n">
        <v>37478</v>
      </c>
      <c r="M118" s="25" t="n">
        <v>34947</v>
      </c>
      <c r="N118" s="25" t="n">
        <v>53888</v>
      </c>
      <c r="O118" s="25" t="n">
        <v>49343</v>
      </c>
      <c r="P118" s="25" t="n">
        <v>49529</v>
      </c>
      <c r="Q118" s="25" t="n">
        <v>49605</v>
      </c>
      <c r="R118" s="25" t="n">
        <v>73387</v>
      </c>
      <c r="S118" s="25" t="n">
        <v>72852</v>
      </c>
      <c r="T118" s="25" t="n">
        <v>71178</v>
      </c>
      <c r="U118" s="25" t="n">
        <v>75091</v>
      </c>
      <c r="V118" s="25" t="n">
        <v>78779</v>
      </c>
      <c r="W118" s="25" t="n">
        <v>66207</v>
      </c>
      <c r="X118" s="25" t="n">
        <v>57741</v>
      </c>
      <c r="Y118" s="25" t="n">
        <v>66922</v>
      </c>
      <c r="Z118" s="25" t="n">
        <v>86810</v>
      </c>
      <c r="AA118" s="25" t="n">
        <v>101816</v>
      </c>
      <c r="AB118" s="26">
        <f>AB232-AB234</f>
        <v/>
      </c>
      <c r="AC118" s="26">
        <f>AC232-AC234</f>
        <v/>
      </c>
      <c r="AD118" s="26">
        <f>AD232-AD234</f>
        <v/>
      </c>
      <c r="AE118" s="26">
        <f>AE232-AE234</f>
        <v/>
      </c>
      <c r="AF118" s="26">
        <f>AF232-AF234</f>
        <v/>
      </c>
      <c r="AG118" s="26">
        <f>AG232-AG234</f>
        <v/>
      </c>
      <c r="AH118" s="26">
        <f>AH232-AH234</f>
        <v/>
      </c>
      <c r="AJ118" s="25" t="n">
        <v>36220</v>
      </c>
      <c r="AK118" s="25" t="n">
        <v>53888</v>
      </c>
      <c r="AL118" s="25" t="n">
        <v>73387</v>
      </c>
      <c r="AM118" s="25" t="n">
        <v>78779</v>
      </c>
      <c r="AN118" s="25" t="n">
        <v>86810</v>
      </c>
      <c r="AO118" s="26">
        <f>AD118</f>
        <v/>
      </c>
      <c r="AP118" s="26">
        <f>AH118</f>
        <v/>
      </c>
      <c r="AQ118" s="26">
        <f>AQ232-AQ234</f>
        <v/>
      </c>
      <c r="AR118" s="26">
        <f>AR232-AR234</f>
        <v/>
      </c>
      <c r="AS118" s="26">
        <f>AS232-AS234</f>
        <v/>
      </c>
    </row>
    <row r="119">
      <c r="C119" s="8" t="inlineStr">
        <is>
          <t>Marketable Securities</t>
        </is>
      </c>
      <c r="G119" s="27" t="n">
        <v>39436</v>
      </c>
      <c r="H119" s="27" t="n">
        <v>49514</v>
      </c>
      <c r="I119" s="27" t="n">
        <v>49044</v>
      </c>
      <c r="J119" s="27" t="n">
        <v>59829</v>
      </c>
      <c r="K119" s="27" t="n">
        <v>29992</v>
      </c>
      <c r="L119" s="27" t="n">
        <v>23232</v>
      </c>
      <c r="M119" s="27" t="n">
        <v>23715</v>
      </c>
      <c r="N119" s="27" t="n">
        <v>16138</v>
      </c>
      <c r="O119" s="27" t="n">
        <v>15062</v>
      </c>
      <c r="P119" s="27" t="n">
        <v>14441</v>
      </c>
      <c r="Q119" s="27" t="n">
        <v>14564</v>
      </c>
      <c r="R119" s="27" t="n">
        <v>13393</v>
      </c>
      <c r="S119" s="27" t="n">
        <v>12222</v>
      </c>
      <c r="T119" s="27" t="n">
        <v>17914</v>
      </c>
      <c r="U119" s="27" t="n">
        <v>12960</v>
      </c>
      <c r="V119" s="27" t="n">
        <v>22423</v>
      </c>
      <c r="W119" s="27" t="n">
        <v>28358</v>
      </c>
      <c r="X119" s="27" t="n">
        <v>35439</v>
      </c>
      <c r="Y119" s="27" t="n">
        <v>27275</v>
      </c>
      <c r="Z119" s="27" t="n">
        <v>36219</v>
      </c>
      <c r="AA119" s="27" t="n">
        <v>41273</v>
      </c>
      <c r="AB119" s="28">
        <f>AA119</f>
        <v/>
      </c>
      <c r="AC119" s="28">
        <f>AB119</f>
        <v/>
      </c>
      <c r="AD119" s="28">
        <f>AC119</f>
        <v/>
      </c>
      <c r="AE119" s="28">
        <f>AD119</f>
        <v/>
      </c>
      <c r="AF119" s="28">
        <f>AE119</f>
        <v/>
      </c>
      <c r="AG119" s="28">
        <f>AF119</f>
        <v/>
      </c>
      <c r="AH119" s="28">
        <f>AG119</f>
        <v/>
      </c>
      <c r="AJ119" s="27" t="n">
        <v>59829</v>
      </c>
      <c r="AK119" s="27" t="n">
        <v>16138</v>
      </c>
      <c r="AL119" s="27" t="n">
        <v>13393</v>
      </c>
      <c r="AM119" s="27" t="n">
        <v>22423</v>
      </c>
      <c r="AN119" s="27" t="n">
        <v>36219</v>
      </c>
      <c r="AO119" s="28">
        <f>AD119</f>
        <v/>
      </c>
      <c r="AP119" s="28">
        <f>AH119</f>
        <v/>
      </c>
      <c r="AQ119" s="28">
        <f>AP119</f>
        <v/>
      </c>
      <c r="AR119" s="28">
        <f>AQ119</f>
        <v/>
      </c>
      <c r="AS119" s="28">
        <f>AR119</f>
        <v/>
      </c>
    </row>
    <row r="120">
      <c r="C120" s="8" t="inlineStr">
        <is>
          <t>Inventories</t>
        </is>
      </c>
      <c r="G120" s="27" t="n">
        <v>23849</v>
      </c>
      <c r="H120" s="27" t="n">
        <v>24119</v>
      </c>
      <c r="I120" s="27" t="n">
        <v>30933</v>
      </c>
      <c r="J120" s="27" t="n">
        <v>32640</v>
      </c>
      <c r="K120" s="27" t="n">
        <v>34987</v>
      </c>
      <c r="L120" s="27" t="n">
        <v>38153</v>
      </c>
      <c r="M120" s="27" t="n">
        <v>36647</v>
      </c>
      <c r="N120" s="27" t="n">
        <v>34405</v>
      </c>
      <c r="O120" s="27" t="n">
        <v>34170</v>
      </c>
      <c r="P120" s="27" t="n">
        <v>36587</v>
      </c>
      <c r="Q120" s="27" t="n">
        <v>35406</v>
      </c>
      <c r="R120" s="27" t="n">
        <v>33318</v>
      </c>
      <c r="S120" s="27" t="n">
        <v>31147</v>
      </c>
      <c r="T120" s="27" t="n">
        <v>34109</v>
      </c>
      <c r="U120" s="27" t="n">
        <v>36103</v>
      </c>
      <c r="V120" s="27" t="n">
        <v>34214</v>
      </c>
      <c r="W120" s="27" t="n">
        <v>35864</v>
      </c>
      <c r="X120" s="27" t="n">
        <v>40825</v>
      </c>
      <c r="Y120" s="27" t="n">
        <v>41494</v>
      </c>
      <c r="Z120" s="27" t="n">
        <v>38325</v>
      </c>
      <c r="AA120" s="27" t="n">
        <v>36534</v>
      </c>
      <c r="AB120" s="28">
        <f>(-AB16)*AB181</f>
        <v/>
      </c>
      <c r="AC120" s="28">
        <f>(-AC16)*AC181</f>
        <v/>
      </c>
      <c r="AD120" s="28">
        <f>(-AD16)*AD181</f>
        <v/>
      </c>
      <c r="AE120" s="28">
        <f>(-AE16)*AE181</f>
        <v/>
      </c>
      <c r="AF120" s="28">
        <f>(-AF16)*AF181</f>
        <v/>
      </c>
      <c r="AG120" s="28">
        <f>(-AG16)*AG181</f>
        <v/>
      </c>
      <c r="AH120" s="28">
        <f>(-AH16)*AH181</f>
        <v/>
      </c>
      <c r="AJ120" s="27" t="n">
        <v>32640</v>
      </c>
      <c r="AK120" s="27" t="n">
        <v>34405</v>
      </c>
      <c r="AL120" s="27" t="n">
        <v>33318</v>
      </c>
      <c r="AM120" s="27" t="n">
        <v>34214</v>
      </c>
      <c r="AN120" s="27" t="n">
        <v>38325</v>
      </c>
      <c r="AO120" s="28">
        <f>AD120</f>
        <v/>
      </c>
      <c r="AP120" s="28">
        <f>AH120</f>
        <v/>
      </c>
      <c r="AQ120" s="28">
        <f>(-AQ16/4)*AQ181</f>
        <v/>
      </c>
      <c r="AR120" s="28">
        <f>(-AR16/4)*AR181</f>
        <v/>
      </c>
      <c r="AS120" s="28">
        <f>(-AS16/4)*AS181</f>
        <v/>
      </c>
    </row>
    <row r="121">
      <c r="C121" s="8" t="inlineStr">
        <is>
          <t>Accounts Receivable, Net and Other</t>
        </is>
      </c>
      <c r="G121" s="27" t="n">
        <v>24289</v>
      </c>
      <c r="H121" s="27" t="n">
        <v>26835</v>
      </c>
      <c r="I121" s="27" t="n">
        <v>28610</v>
      </c>
      <c r="J121" s="27" t="n">
        <v>32891</v>
      </c>
      <c r="K121" s="27" t="n">
        <v>32504</v>
      </c>
      <c r="L121" s="27" t="n">
        <v>34804</v>
      </c>
      <c r="M121" s="27" t="n">
        <v>36154</v>
      </c>
      <c r="N121" s="27" t="n">
        <v>42360</v>
      </c>
      <c r="O121" s="27" t="n">
        <v>37646</v>
      </c>
      <c r="P121" s="27" t="n">
        <v>39925</v>
      </c>
      <c r="Q121" s="27" t="n">
        <v>43420</v>
      </c>
      <c r="R121" s="27" t="n">
        <v>52253</v>
      </c>
      <c r="S121" s="27" t="n">
        <v>47768</v>
      </c>
      <c r="T121" s="27" t="n">
        <v>50106</v>
      </c>
      <c r="U121" s="27" t="n">
        <v>51638</v>
      </c>
      <c r="V121" s="27" t="n">
        <v>55451</v>
      </c>
      <c r="W121" s="27" t="n">
        <v>54216</v>
      </c>
      <c r="X121" s="27" t="n">
        <v>57415</v>
      </c>
      <c r="Y121" s="27" t="n">
        <v>61175</v>
      </c>
      <c r="Z121" s="27" t="n">
        <v>67729</v>
      </c>
      <c r="AA121" s="27" t="n">
        <v>75532</v>
      </c>
      <c r="AB121" s="28">
        <f>AB13*AB180</f>
        <v/>
      </c>
      <c r="AC121" s="28">
        <f>AC13*AC180</f>
        <v/>
      </c>
      <c r="AD121" s="28">
        <f>AD13*AD180</f>
        <v/>
      </c>
      <c r="AE121" s="28">
        <f>AE13*AE180</f>
        <v/>
      </c>
      <c r="AF121" s="28">
        <f>AF13*AF180</f>
        <v/>
      </c>
      <c r="AG121" s="28">
        <f>AG13*AG180</f>
        <v/>
      </c>
      <c r="AH121" s="28">
        <f>AH13*AH180</f>
        <v/>
      </c>
      <c r="AJ121" s="27" t="n">
        <v>32891</v>
      </c>
      <c r="AK121" s="27" t="n">
        <v>42360</v>
      </c>
      <c r="AL121" s="27" t="n">
        <v>52253</v>
      </c>
      <c r="AM121" s="27" t="n">
        <v>55451</v>
      </c>
      <c r="AN121" s="27" t="n">
        <v>67729</v>
      </c>
      <c r="AO121" s="28">
        <f>AD121</f>
        <v/>
      </c>
      <c r="AP121" s="28">
        <f>AH121</f>
        <v/>
      </c>
      <c r="AQ121" s="28">
        <f>(AQ13/4)*AQ180</f>
        <v/>
      </c>
      <c r="AR121" s="28">
        <f>(AR13/4)*AR180</f>
        <v/>
      </c>
      <c r="AS121" s="28">
        <f>(AS13/4)*AS180</f>
        <v/>
      </c>
    </row>
    <row r="122">
      <c r="B122" s="6" t="inlineStr">
        <is>
          <t>Total Current Assets</t>
        </is>
      </c>
      <c r="G122" s="29">
        <f>G118+G119+G120+G121</f>
        <v/>
      </c>
      <c r="H122" s="29">
        <f>H118+H119+H120+H121</f>
        <v/>
      </c>
      <c r="I122" s="29">
        <f>I118+I119+I120+I121</f>
        <v/>
      </c>
      <c r="J122" s="29">
        <f>J118+J119+J120+J121</f>
        <v/>
      </c>
      <c r="K122" s="29">
        <f>K118+K119+K120+K121</f>
        <v/>
      </c>
      <c r="L122" s="29">
        <f>L118+L119+L120+L121</f>
        <v/>
      </c>
      <c r="M122" s="29">
        <f>M118+M119+M120+M121</f>
        <v/>
      </c>
      <c r="N122" s="29">
        <f>N118+N119+N120+N121</f>
        <v/>
      </c>
      <c r="O122" s="29">
        <f>O118+O119+O120+O121</f>
        <v/>
      </c>
      <c r="P122" s="29">
        <f>P118+P119+P120+P121</f>
        <v/>
      </c>
      <c r="Q122" s="29">
        <f>Q118+Q119+Q120+Q121</f>
        <v/>
      </c>
      <c r="R122" s="29">
        <f>R118+R119+R120+R121</f>
        <v/>
      </c>
      <c r="S122" s="29">
        <f>S118+S119+S120+S121</f>
        <v/>
      </c>
      <c r="T122" s="29">
        <f>T118+T119+T120+T121</f>
        <v/>
      </c>
      <c r="U122" s="29">
        <f>U118+U119+U120+U121</f>
        <v/>
      </c>
      <c r="V122" s="29">
        <f>V118+V119+V120+V121</f>
        <v/>
      </c>
      <c r="W122" s="29">
        <f>W118+W119+W120+W121</f>
        <v/>
      </c>
      <c r="X122" s="29">
        <f>X118+X119+X120+X121</f>
        <v/>
      </c>
      <c r="Y122" s="29">
        <f>Y118+Y119+Y120+Y121</f>
        <v/>
      </c>
      <c r="Z122" s="29">
        <f>Z118+Z119+Z120+Z121</f>
        <v/>
      </c>
      <c r="AA122" s="29">
        <f>AA118+AA119+AA120+AA121</f>
        <v/>
      </c>
      <c r="AB122" s="29">
        <f>AB118+AB119+AB120+AB121</f>
        <v/>
      </c>
      <c r="AC122" s="29">
        <f>AC118+AC119+AC120+AC121</f>
        <v/>
      </c>
      <c r="AD122" s="29">
        <f>AD118+AD119+AD120+AD121</f>
        <v/>
      </c>
      <c r="AE122" s="29">
        <f>AE118+AE119+AE120+AE121</f>
        <v/>
      </c>
      <c r="AF122" s="29">
        <f>AF118+AF119+AF120+AF121</f>
        <v/>
      </c>
      <c r="AG122" s="29">
        <f>AG118+AG119+AG120+AG121</f>
        <v/>
      </c>
      <c r="AH122" s="29">
        <f>AH118+AH119+AH120+AH121</f>
        <v/>
      </c>
      <c r="AJ122" s="29">
        <f>AJ118+AJ119+AJ120+AJ121</f>
        <v/>
      </c>
      <c r="AK122" s="29">
        <f>AK118+AK119+AK120+AK121</f>
        <v/>
      </c>
      <c r="AL122" s="29">
        <f>AL118+AL119+AL120+AL121</f>
        <v/>
      </c>
      <c r="AM122" s="29">
        <f>AM118+AM119+AM120+AM121</f>
        <v/>
      </c>
      <c r="AN122" s="29">
        <f>AN118+AN119+AN120+AN121</f>
        <v/>
      </c>
      <c r="AO122" s="30">
        <f>AD122</f>
        <v/>
      </c>
      <c r="AP122" s="30">
        <f>AH122</f>
        <v/>
      </c>
      <c r="AQ122" s="29">
        <f>AQ118+AQ119+AQ120+AQ121</f>
        <v/>
      </c>
      <c r="AR122" s="29">
        <f>AR118+AR119+AR120+AR121</f>
        <v/>
      </c>
      <c r="AS122" s="29">
        <f>AS118+AS119+AS120+AS121</f>
        <v/>
      </c>
    </row>
    <row r="123">
      <c r="D123" s="3" t="inlineStr">
        <is>
          <t>Recon: Total CA</t>
        </is>
      </c>
      <c r="G123" s="31">
        <f>IF(_reported!G15="","",G122-_reported!G15)</f>
        <v/>
      </c>
      <c r="H123" s="31">
        <f>IF(_reported!H15="","",H122-_reported!H15)</f>
        <v/>
      </c>
      <c r="I123" s="31">
        <f>IF(_reported!I15="","",I122-_reported!I15)</f>
        <v/>
      </c>
      <c r="J123" s="31">
        <f>IF(_reported!J15="","",J122-_reported!J15)</f>
        <v/>
      </c>
      <c r="K123" s="31">
        <f>IF(_reported!K15="","",K122-_reported!K15)</f>
        <v/>
      </c>
      <c r="L123" s="31">
        <f>IF(_reported!L15="","",L122-_reported!L15)</f>
        <v/>
      </c>
      <c r="M123" s="31">
        <f>IF(_reported!M15="","",M122-_reported!M15)</f>
        <v/>
      </c>
      <c r="N123" s="31">
        <f>IF(_reported!N15="","",N122-_reported!N15)</f>
        <v/>
      </c>
      <c r="O123" s="31">
        <f>IF(_reported!O15="","",O122-_reported!O15)</f>
        <v/>
      </c>
      <c r="P123" s="31">
        <f>IF(_reported!P15="","",P122-_reported!P15)</f>
        <v/>
      </c>
      <c r="Q123" s="31">
        <f>IF(_reported!Q15="","",Q122-_reported!Q15)</f>
        <v/>
      </c>
      <c r="R123" s="31">
        <f>IF(_reported!R15="","",R122-_reported!R15)</f>
        <v/>
      </c>
      <c r="S123" s="31">
        <f>IF(_reported!S15="","",S122-_reported!S15)</f>
        <v/>
      </c>
      <c r="T123" s="31">
        <f>IF(_reported!T15="","",T122-_reported!T15)</f>
        <v/>
      </c>
      <c r="U123" s="31">
        <f>IF(_reported!U15="","",U122-_reported!U15)</f>
        <v/>
      </c>
      <c r="V123" s="31">
        <f>IF(_reported!V15="","",V122-_reported!V15)</f>
        <v/>
      </c>
      <c r="W123" s="31">
        <f>IF(_reported!W15="","",W122-_reported!W15)</f>
        <v/>
      </c>
      <c r="X123" s="31">
        <f>IF(_reported!X15="","",X122-_reported!X15)</f>
        <v/>
      </c>
      <c r="Y123" s="31">
        <f>IF(_reported!Y15="","",Y122-_reported!Y15)</f>
        <v/>
      </c>
      <c r="Z123" s="31">
        <f>IF(_reported!Z15="","",Z122-_reported!Z15)</f>
        <v/>
      </c>
      <c r="AA123" s="31">
        <f>IF(_reported!AA15="","",AA122-_reported!AA15)</f>
        <v/>
      </c>
      <c r="AJ123" s="31">
        <f>IF(_reported!AJ15="","",AJ122-_reported!AJ15)</f>
        <v/>
      </c>
      <c r="AK123" s="31">
        <f>IF(_reported!AK15="","",AK122-_reported!AK15)</f>
        <v/>
      </c>
      <c r="AL123" s="31">
        <f>IF(_reported!AL15="","",AL122-_reported!AL15)</f>
        <v/>
      </c>
      <c r="AM123" s="31">
        <f>IF(_reported!AM15="","",AM122-_reported!AM15)</f>
        <v/>
      </c>
      <c r="AN123" s="31">
        <f>IF(_reported!AN15="","",AN122-_reported!AN15)</f>
        <v/>
      </c>
    </row>
    <row r="124"/>
    <row r="125">
      <c r="C125" s="8" t="inlineStr">
        <is>
          <t>Property and Equipment, Net (incl. finance-lease ROU)</t>
        </is>
      </c>
      <c r="G125" s="25" t="n">
        <v>121461</v>
      </c>
      <c r="H125" s="25" t="n">
        <v>133502</v>
      </c>
      <c r="I125" s="25" t="n">
        <v>147152</v>
      </c>
      <c r="J125" s="25" t="n">
        <v>160281</v>
      </c>
      <c r="K125" s="25" t="n">
        <v>168468</v>
      </c>
      <c r="L125" s="25" t="n">
        <v>173706</v>
      </c>
      <c r="M125" s="25" t="n">
        <v>177195</v>
      </c>
      <c r="N125" s="25" t="n">
        <v>186715</v>
      </c>
      <c r="O125" s="25" t="n">
        <v>190754</v>
      </c>
      <c r="P125" s="25" t="n">
        <v>193784</v>
      </c>
      <c r="Q125" s="25" t="n">
        <v>196468</v>
      </c>
      <c r="R125" s="25" t="n">
        <v>204177</v>
      </c>
      <c r="S125" s="25" t="n">
        <v>209950</v>
      </c>
      <c r="T125" s="25" t="n">
        <v>220717</v>
      </c>
      <c r="U125" s="25" t="n">
        <v>237917</v>
      </c>
      <c r="V125" s="25" t="n">
        <v>252665</v>
      </c>
      <c r="W125" s="25" t="n">
        <v>272781</v>
      </c>
      <c r="X125" s="25" t="n">
        <v>297616</v>
      </c>
      <c r="Y125" s="25" t="n">
        <v>324435</v>
      </c>
      <c r="Z125" s="25" t="n">
        <v>357025</v>
      </c>
      <c r="AA125" s="25" t="n">
        <v>397458</v>
      </c>
      <c r="AB125" s="26">
        <f>AA125-AB209-AB210-AA125*AB187</f>
        <v/>
      </c>
      <c r="AC125" s="26">
        <f>AB125-AC209-AC210-AB125*AC187</f>
        <v/>
      </c>
      <c r="AD125" s="26">
        <f>AC125-AD209-AD210-AC125*AD187</f>
        <v/>
      </c>
      <c r="AE125" s="26">
        <f>AD125-AE209-AE210-AD125*AE187</f>
        <v/>
      </c>
      <c r="AF125" s="26">
        <f>AE125-AF209-AF210-AE125*AF187</f>
        <v/>
      </c>
      <c r="AG125" s="26">
        <f>AF125-AG209-AG210-AF125*AG187</f>
        <v/>
      </c>
      <c r="AH125" s="26">
        <f>AG125-AH209-AH210-AG125*AH187</f>
        <v/>
      </c>
      <c r="AJ125" s="25" t="n">
        <v>160281</v>
      </c>
      <c r="AK125" s="25" t="n">
        <v>186715</v>
      </c>
      <c r="AL125" s="25" t="n">
        <v>204177</v>
      </c>
      <c r="AM125" s="25" t="n">
        <v>252665</v>
      </c>
      <c r="AN125" s="25" t="n">
        <v>357025</v>
      </c>
      <c r="AO125" s="26">
        <f>AD125</f>
        <v/>
      </c>
      <c r="AP125" s="26">
        <f>AH125</f>
        <v/>
      </c>
      <c r="AQ125" s="26">
        <f>AP125-AQ209-AQ210-AP125*AQ187</f>
        <v/>
      </c>
      <c r="AR125" s="26">
        <f>AQ125-AR209-AR210-AQ125*AR187</f>
        <v/>
      </c>
      <c r="AS125" s="26">
        <f>AR125-AS209-AS210-AR125*AS187</f>
        <v/>
      </c>
    </row>
    <row r="126">
      <c r="C126" s="8" t="inlineStr">
        <is>
          <t>Operating Leases</t>
        </is>
      </c>
      <c r="G126" s="27" t="n">
        <v>39328</v>
      </c>
      <c r="H126" s="27" t="n">
        <v>43346</v>
      </c>
      <c r="I126" s="27" t="n">
        <v>52151</v>
      </c>
      <c r="J126" s="27" t="n">
        <v>56082</v>
      </c>
      <c r="K126" s="27" t="n">
        <v>56161</v>
      </c>
      <c r="L126" s="27" t="n">
        <v>58430</v>
      </c>
      <c r="M126" s="27" t="n">
        <v>62033</v>
      </c>
      <c r="N126" s="27" t="n">
        <v>66123</v>
      </c>
      <c r="O126" s="27" t="n">
        <v>68262</v>
      </c>
      <c r="P126" s="27" t="n">
        <v>70332</v>
      </c>
      <c r="Q126" s="27" t="n">
        <v>70758</v>
      </c>
      <c r="R126" s="27" t="n">
        <v>72513</v>
      </c>
      <c r="S126" s="27" t="n">
        <v>73313</v>
      </c>
      <c r="T126" s="27" t="n">
        <v>74575</v>
      </c>
      <c r="U126" s="27" t="n">
        <v>76527</v>
      </c>
      <c r="V126" s="27" t="n">
        <v>76141</v>
      </c>
      <c r="W126" s="27" t="n">
        <v>78495</v>
      </c>
      <c r="X126" s="27" t="n">
        <v>82125</v>
      </c>
      <c r="Y126" s="27" t="n">
        <v>83456</v>
      </c>
      <c r="Z126" s="27" t="n">
        <v>86054</v>
      </c>
      <c r="AA126" s="27" t="n">
        <v>88741</v>
      </c>
      <c r="AB126" s="28">
        <f>AA126*(1+AB189)</f>
        <v/>
      </c>
      <c r="AC126" s="28">
        <f>AB126*(1+AC189)</f>
        <v/>
      </c>
      <c r="AD126" s="28">
        <f>AC126*(1+AD189)</f>
        <v/>
      </c>
      <c r="AE126" s="28">
        <f>AD126*(1+AE189)</f>
        <v/>
      </c>
      <c r="AF126" s="28">
        <f>AE126*(1+AF189)</f>
        <v/>
      </c>
      <c r="AG126" s="28">
        <f>AF126*(1+AG189)</f>
        <v/>
      </c>
      <c r="AH126" s="28">
        <f>AG126*(1+AH189)</f>
        <v/>
      </c>
      <c r="AJ126" s="27" t="n">
        <v>56082</v>
      </c>
      <c r="AK126" s="27" t="n">
        <v>66123</v>
      </c>
      <c r="AL126" s="27" t="n">
        <v>72513</v>
      </c>
      <c r="AM126" s="27" t="n">
        <v>76141</v>
      </c>
      <c r="AN126" s="27" t="n">
        <v>86054</v>
      </c>
      <c r="AO126" s="28">
        <f>AD126</f>
        <v/>
      </c>
      <c r="AP126" s="28">
        <f>AH126</f>
        <v/>
      </c>
      <c r="AQ126" s="28">
        <f>AP126*(1+AQ189)</f>
        <v/>
      </c>
      <c r="AR126" s="28">
        <f>AQ126*(1+AR189)</f>
        <v/>
      </c>
      <c r="AS126" s="28">
        <f>AR126*(1+AS189)</f>
        <v/>
      </c>
    </row>
    <row r="127">
      <c r="C127" s="8" t="inlineStr">
        <is>
          <t>Goodwill</t>
        </is>
      </c>
      <c r="G127" s="27" t="n">
        <v>15220</v>
      </c>
      <c r="H127" s="27" t="n">
        <v>15350</v>
      </c>
      <c r="I127" s="27" t="n">
        <v>15345</v>
      </c>
      <c r="J127" s="27" t="n">
        <v>15371</v>
      </c>
      <c r="K127" s="27" t="n">
        <v>20229</v>
      </c>
      <c r="L127" s="27" t="n">
        <v>20195</v>
      </c>
      <c r="M127" s="27" t="n">
        <v>20168</v>
      </c>
      <c r="N127" s="27" t="n">
        <v>20288</v>
      </c>
      <c r="O127" s="27" t="n">
        <v>22749</v>
      </c>
      <c r="P127" s="27" t="n">
        <v>22785</v>
      </c>
      <c r="Q127" s="27" t="n">
        <v>22749</v>
      </c>
      <c r="R127" s="27" t="n">
        <v>22789</v>
      </c>
      <c r="S127" s="27" t="n">
        <v>22770</v>
      </c>
      <c r="T127" s="27" t="n">
        <v>22879</v>
      </c>
      <c r="U127" s="27" t="n">
        <v>23081</v>
      </c>
      <c r="V127" s="27" t="n">
        <v>23074</v>
      </c>
      <c r="W127" s="27" t="n">
        <v>23089</v>
      </c>
      <c r="X127" s="27" t="n">
        <v>23155</v>
      </c>
      <c r="Y127" s="27" t="n">
        <v>23260</v>
      </c>
      <c r="Z127" s="27" t="n">
        <v>23273</v>
      </c>
      <c r="AA127" s="27" t="n">
        <v>23449</v>
      </c>
      <c r="AB127" s="28">
        <f>AA127</f>
        <v/>
      </c>
      <c r="AC127" s="28">
        <f>AB127</f>
        <v/>
      </c>
      <c r="AD127" s="28">
        <f>AC127</f>
        <v/>
      </c>
      <c r="AE127" s="28">
        <f>AD127</f>
        <v/>
      </c>
      <c r="AF127" s="28">
        <f>AE127</f>
        <v/>
      </c>
      <c r="AG127" s="28">
        <f>AF127</f>
        <v/>
      </c>
      <c r="AH127" s="28">
        <f>AG127</f>
        <v/>
      </c>
      <c r="AJ127" s="27" t="n">
        <v>15371</v>
      </c>
      <c r="AK127" s="27" t="n">
        <v>20288</v>
      </c>
      <c r="AL127" s="27" t="n">
        <v>22789</v>
      </c>
      <c r="AM127" s="27" t="n">
        <v>23074</v>
      </c>
      <c r="AN127" s="27" t="n">
        <v>23273</v>
      </c>
      <c r="AO127" s="28">
        <f>AD127</f>
        <v/>
      </c>
      <c r="AP127" s="28">
        <f>AH127</f>
        <v/>
      </c>
      <c r="AQ127" s="28">
        <f>AP127</f>
        <v/>
      </c>
      <c r="AR127" s="28">
        <f>AQ127</f>
        <v/>
      </c>
      <c r="AS127" s="28">
        <f>AR127</f>
        <v/>
      </c>
    </row>
    <row r="128">
      <c r="C128" s="8" t="inlineStr">
        <is>
          <t>Other Assets (incl. Anthropic stake from Q4'23)</t>
        </is>
      </c>
      <c r="G128" s="27" t="n">
        <v>25660</v>
      </c>
      <c r="H128" s="27" t="n">
        <v>27273</v>
      </c>
      <c r="I128" s="27" t="n">
        <v>29227</v>
      </c>
      <c r="J128" s="27" t="n">
        <v>27235</v>
      </c>
      <c r="K128" s="27" t="n">
        <v>32033</v>
      </c>
      <c r="L128" s="27" t="n">
        <v>33730</v>
      </c>
      <c r="M128" s="27" t="n">
        <v>37503</v>
      </c>
      <c r="N128" s="27" t="n">
        <v>42758</v>
      </c>
      <c r="O128" s="27" t="n">
        <v>46392</v>
      </c>
      <c r="P128" s="27" t="n">
        <v>50224</v>
      </c>
      <c r="Q128" s="27" t="n">
        <v>53913</v>
      </c>
      <c r="R128" s="27" t="n">
        <v>56024</v>
      </c>
      <c r="S128" s="27" t="n">
        <v>60947</v>
      </c>
      <c r="T128" s="27" t="n">
        <v>63340</v>
      </c>
      <c r="U128" s="27" t="n">
        <v>71309</v>
      </c>
      <c r="V128" s="27" t="n">
        <v>82147</v>
      </c>
      <c r="W128" s="27" t="n">
        <v>84246</v>
      </c>
      <c r="X128" s="27" t="n">
        <v>87854</v>
      </c>
      <c r="Y128" s="27" t="n">
        <v>99904</v>
      </c>
      <c r="Z128" s="27" t="n">
        <v>122607</v>
      </c>
      <c r="AA128" s="27" t="n">
        <v>151827</v>
      </c>
      <c r="AB128" s="28">
        <f>AA128</f>
        <v/>
      </c>
      <c r="AC128" s="28">
        <f>AB128</f>
        <v/>
      </c>
      <c r="AD128" s="28">
        <f>AC128</f>
        <v/>
      </c>
      <c r="AE128" s="28">
        <f>AD128</f>
        <v/>
      </c>
      <c r="AF128" s="28">
        <f>AE128</f>
        <v/>
      </c>
      <c r="AG128" s="28">
        <f>AF128</f>
        <v/>
      </c>
      <c r="AH128" s="28">
        <f>AG128</f>
        <v/>
      </c>
      <c r="AJ128" s="27" t="n">
        <v>27235</v>
      </c>
      <c r="AK128" s="27" t="n">
        <v>42758</v>
      </c>
      <c r="AL128" s="27" t="n">
        <v>56024</v>
      </c>
      <c r="AM128" s="27" t="n">
        <v>82147</v>
      </c>
      <c r="AN128" s="27" t="n">
        <v>122607</v>
      </c>
      <c r="AO128" s="28">
        <f>AD128</f>
        <v/>
      </c>
      <c r="AP128" s="28">
        <f>AH128</f>
        <v/>
      </c>
      <c r="AQ128" s="28">
        <f>AP128</f>
        <v/>
      </c>
      <c r="AR128" s="28">
        <f>AQ128</f>
        <v/>
      </c>
      <c r="AS128" s="28">
        <f>AR128</f>
        <v/>
      </c>
    </row>
    <row r="129">
      <c r="B129" s="6" t="inlineStr">
        <is>
          <t>Total Assets</t>
        </is>
      </c>
      <c r="G129" s="29">
        <f>G122+G125+G126+G127+G128</f>
        <v/>
      </c>
      <c r="H129" s="29">
        <f>H122+H125+H126+H127+H128</f>
        <v/>
      </c>
      <c r="I129" s="29">
        <f>I122+I125+I126+I127+I128</f>
        <v/>
      </c>
      <c r="J129" s="29">
        <f>J122+J125+J126+J127+J128</f>
        <v/>
      </c>
      <c r="K129" s="29">
        <f>K122+K125+K126+K127+K128</f>
        <v/>
      </c>
      <c r="L129" s="29">
        <f>L122+L125+L126+L127+L128</f>
        <v/>
      </c>
      <c r="M129" s="29">
        <f>M122+M125+M126+M127+M128</f>
        <v/>
      </c>
      <c r="N129" s="29">
        <f>N122+N125+N126+N127+N128</f>
        <v/>
      </c>
      <c r="O129" s="29">
        <f>O122+O125+O126+O127+O128</f>
        <v/>
      </c>
      <c r="P129" s="29">
        <f>P122+P125+P126+P127+P128</f>
        <v/>
      </c>
      <c r="Q129" s="29">
        <f>Q122+Q125+Q126+Q127+Q128</f>
        <v/>
      </c>
      <c r="R129" s="29">
        <f>R122+R125+R126+R127+R128</f>
        <v/>
      </c>
      <c r="S129" s="29">
        <f>S122+S125+S126+S127+S128</f>
        <v/>
      </c>
      <c r="T129" s="29">
        <f>T122+T125+T126+T127+T128</f>
        <v/>
      </c>
      <c r="U129" s="29">
        <f>U122+U125+U126+U127+U128</f>
        <v/>
      </c>
      <c r="V129" s="29">
        <f>V122+V125+V126+V127+V128</f>
        <v/>
      </c>
      <c r="W129" s="29">
        <f>W122+W125+W126+W127+W128</f>
        <v/>
      </c>
      <c r="X129" s="29">
        <f>X122+X125+X126+X127+X128</f>
        <v/>
      </c>
      <c r="Y129" s="29">
        <f>Y122+Y125+Y126+Y127+Y128</f>
        <v/>
      </c>
      <c r="Z129" s="29">
        <f>Z122+Z125+Z126+Z127+Z128</f>
        <v/>
      </c>
      <c r="AA129" s="29">
        <f>AA122+AA125+AA126+AA127+AA128</f>
        <v/>
      </c>
      <c r="AB129" s="29">
        <f>AB122+AB125+AB126+AB127+AB128</f>
        <v/>
      </c>
      <c r="AC129" s="29">
        <f>AC122+AC125+AC126+AC127+AC128</f>
        <v/>
      </c>
      <c r="AD129" s="29">
        <f>AD122+AD125+AD126+AD127+AD128</f>
        <v/>
      </c>
      <c r="AE129" s="29">
        <f>AE122+AE125+AE126+AE127+AE128</f>
        <v/>
      </c>
      <c r="AF129" s="29">
        <f>AF122+AF125+AF126+AF127+AF128</f>
        <v/>
      </c>
      <c r="AG129" s="29">
        <f>AG122+AG125+AG126+AG127+AG128</f>
        <v/>
      </c>
      <c r="AH129" s="29">
        <f>AH122+AH125+AH126+AH127+AH128</f>
        <v/>
      </c>
      <c r="AJ129" s="29">
        <f>AJ122+AJ125+AJ126+AJ127+AJ128</f>
        <v/>
      </c>
      <c r="AK129" s="29">
        <f>AK122+AK125+AK126+AK127+AK128</f>
        <v/>
      </c>
      <c r="AL129" s="29">
        <f>AL122+AL125+AL126+AL127+AL128</f>
        <v/>
      </c>
      <c r="AM129" s="29">
        <f>AM122+AM125+AM126+AM127+AM128</f>
        <v/>
      </c>
      <c r="AN129" s="29">
        <f>AN122+AN125+AN126+AN127+AN128</f>
        <v/>
      </c>
      <c r="AO129" s="30">
        <f>AD129</f>
        <v/>
      </c>
      <c r="AP129" s="30">
        <f>AH129</f>
        <v/>
      </c>
      <c r="AQ129" s="29">
        <f>AQ122+AQ125+AQ126+AQ127+AQ128</f>
        <v/>
      </c>
      <c r="AR129" s="29">
        <f>AR122+AR125+AR126+AR127+AR128</f>
        <v/>
      </c>
      <c r="AS129" s="29">
        <f>AS122+AS125+AS126+AS127+AS128</f>
        <v/>
      </c>
    </row>
    <row r="130">
      <c r="D130" s="3" t="inlineStr">
        <is>
          <t>Recon: Total Assets</t>
        </is>
      </c>
      <c r="G130" s="31">
        <f>IF(_reported!G16="","",G129-_reported!G16)</f>
        <v/>
      </c>
      <c r="H130" s="31">
        <f>IF(_reported!H16="","",H129-_reported!H16)</f>
        <v/>
      </c>
      <c r="I130" s="31">
        <f>IF(_reported!I16="","",I129-_reported!I16)</f>
        <v/>
      </c>
      <c r="J130" s="31">
        <f>IF(_reported!J16="","",J129-_reported!J16)</f>
        <v/>
      </c>
      <c r="K130" s="31">
        <f>IF(_reported!K16="","",K129-_reported!K16)</f>
        <v/>
      </c>
      <c r="L130" s="31">
        <f>IF(_reported!L16="","",L129-_reported!L16)</f>
        <v/>
      </c>
      <c r="M130" s="31">
        <f>IF(_reported!M16="","",M129-_reported!M16)</f>
        <v/>
      </c>
      <c r="N130" s="31">
        <f>IF(_reported!N16="","",N129-_reported!N16)</f>
        <v/>
      </c>
      <c r="O130" s="31">
        <f>IF(_reported!O16="","",O129-_reported!O16)</f>
        <v/>
      </c>
      <c r="P130" s="31">
        <f>IF(_reported!P16="","",P129-_reported!P16)</f>
        <v/>
      </c>
      <c r="Q130" s="31">
        <f>IF(_reported!Q16="","",Q129-_reported!Q16)</f>
        <v/>
      </c>
      <c r="R130" s="31">
        <f>IF(_reported!R16="","",R129-_reported!R16)</f>
        <v/>
      </c>
      <c r="S130" s="31">
        <f>IF(_reported!S16="","",S129-_reported!S16)</f>
        <v/>
      </c>
      <c r="T130" s="31">
        <f>IF(_reported!T16="","",T129-_reported!T16)</f>
        <v/>
      </c>
      <c r="U130" s="31">
        <f>IF(_reported!U16="","",U129-_reported!U16)</f>
        <v/>
      </c>
      <c r="V130" s="31">
        <f>IF(_reported!V16="","",V129-_reported!V16)</f>
        <v/>
      </c>
      <c r="W130" s="31">
        <f>IF(_reported!W16="","",W129-_reported!W16)</f>
        <v/>
      </c>
      <c r="X130" s="31">
        <f>IF(_reported!X16="","",X129-_reported!X16)</f>
        <v/>
      </c>
      <c r="Y130" s="31">
        <f>IF(_reported!Y16="","",Y129-_reported!Y16)</f>
        <v/>
      </c>
      <c r="Z130" s="31">
        <f>IF(_reported!Z16="","",Z129-_reported!Z16)</f>
        <v/>
      </c>
      <c r="AA130" s="31">
        <f>IF(_reported!AA16="","",AA129-_reported!AA16)</f>
        <v/>
      </c>
      <c r="AJ130" s="31">
        <f>IF(_reported!AJ16="","",AJ129-_reported!AJ16)</f>
        <v/>
      </c>
      <c r="AK130" s="31">
        <f>IF(_reported!AK16="","",AK129-_reported!AK16)</f>
        <v/>
      </c>
      <c r="AL130" s="31">
        <f>IF(_reported!AL16="","",AL129-_reported!AL16)</f>
        <v/>
      </c>
      <c r="AM130" s="31">
        <f>IF(_reported!AM16="","",AM129-_reported!AM16)</f>
        <v/>
      </c>
      <c r="AN130" s="31">
        <f>IF(_reported!AN16="","",AN129-_reported!AN16)</f>
        <v/>
      </c>
    </row>
    <row r="131"/>
    <row r="132">
      <c r="C132" s="8" t="inlineStr">
        <is>
          <t>Accounts Payable</t>
        </is>
      </c>
      <c r="G132" s="25" t="n">
        <v>63926</v>
      </c>
      <c r="H132" s="25" t="n">
        <v>66090</v>
      </c>
      <c r="I132" s="25" t="n">
        <v>71474</v>
      </c>
      <c r="J132" s="25" t="n">
        <v>78664</v>
      </c>
      <c r="K132" s="25" t="n">
        <v>68547</v>
      </c>
      <c r="L132" s="25" t="n">
        <v>71219</v>
      </c>
      <c r="M132" s="25" t="n">
        <v>67760</v>
      </c>
      <c r="N132" s="25" t="n">
        <v>79600</v>
      </c>
      <c r="O132" s="25" t="n">
        <v>66907</v>
      </c>
      <c r="P132" s="25" t="n">
        <v>69481</v>
      </c>
      <c r="Q132" s="25" t="n">
        <v>72004</v>
      </c>
      <c r="R132" s="25" t="n">
        <v>84981</v>
      </c>
      <c r="S132" s="25" t="n">
        <v>73068</v>
      </c>
      <c r="T132" s="25" t="n">
        <v>81817</v>
      </c>
      <c r="U132" s="25" t="n">
        <v>84570</v>
      </c>
      <c r="V132" s="25" t="n">
        <v>94363</v>
      </c>
      <c r="W132" s="25" t="n">
        <v>89241</v>
      </c>
      <c r="X132" s="25" t="n">
        <v>98285</v>
      </c>
      <c r="Y132" s="25" t="n">
        <v>106032</v>
      </c>
      <c r="Z132" s="25" t="n">
        <v>121909</v>
      </c>
      <c r="AA132" s="25" t="n">
        <v>124749</v>
      </c>
      <c r="AB132" s="26">
        <f>(-AB16)*AB182</f>
        <v/>
      </c>
      <c r="AC132" s="26">
        <f>(-AC16)*AC182</f>
        <v/>
      </c>
      <c r="AD132" s="26">
        <f>(-AD16)*AD182</f>
        <v/>
      </c>
      <c r="AE132" s="26">
        <f>(-AE16)*AE182</f>
        <v/>
      </c>
      <c r="AF132" s="26">
        <f>(-AF16)*AF182</f>
        <v/>
      </c>
      <c r="AG132" s="26">
        <f>(-AG16)*AG182</f>
        <v/>
      </c>
      <c r="AH132" s="26">
        <f>(-AH16)*AH182</f>
        <v/>
      </c>
      <c r="AJ132" s="25" t="n">
        <v>78664</v>
      </c>
      <c r="AK132" s="25" t="n">
        <v>79600</v>
      </c>
      <c r="AL132" s="25" t="n">
        <v>84981</v>
      </c>
      <c r="AM132" s="25" t="n">
        <v>94363</v>
      </c>
      <c r="AN132" s="25" t="n">
        <v>121909</v>
      </c>
      <c r="AO132" s="26">
        <f>AD132</f>
        <v/>
      </c>
      <c r="AP132" s="26">
        <f>AH132</f>
        <v/>
      </c>
      <c r="AQ132" s="26">
        <f>(-AQ16/4)*AQ182</f>
        <v/>
      </c>
      <c r="AR132" s="26">
        <f>(-AR16/4)*AR182</f>
        <v/>
      </c>
      <c r="AS132" s="26">
        <f>(-AS16/4)*AS182</f>
        <v/>
      </c>
    </row>
    <row r="133">
      <c r="C133" s="8" t="inlineStr">
        <is>
          <t>Accrued Expenses and Other</t>
        </is>
      </c>
      <c r="G133" s="27" t="n">
        <v>40939</v>
      </c>
      <c r="H133" s="27" t="n">
        <v>41007</v>
      </c>
      <c r="I133" s="27" t="n">
        <v>41546</v>
      </c>
      <c r="J133" s="27" t="n">
        <v>51775</v>
      </c>
      <c r="K133" s="27" t="n">
        <v>58141</v>
      </c>
      <c r="L133" s="27" t="n">
        <v>56254</v>
      </c>
      <c r="M133" s="27" t="n">
        <v>59974</v>
      </c>
      <c r="N133" s="27" t="n">
        <v>62566</v>
      </c>
      <c r="O133" s="27" t="n">
        <v>66382</v>
      </c>
      <c r="P133" s="27" t="n">
        <v>64235</v>
      </c>
      <c r="Q133" s="27" t="n">
        <v>58812</v>
      </c>
      <c r="R133" s="27" t="n">
        <v>64709</v>
      </c>
      <c r="S133" s="27" t="n">
        <v>63970</v>
      </c>
      <c r="T133" s="27" t="n">
        <v>60351</v>
      </c>
      <c r="U133" s="27" t="n">
        <v>60602</v>
      </c>
      <c r="V133" s="27" t="n">
        <v>66965</v>
      </c>
      <c r="W133" s="27" t="n">
        <v>66331</v>
      </c>
      <c r="X133" s="27" t="n">
        <v>66974</v>
      </c>
      <c r="Y133" s="27" t="n">
        <v>68051</v>
      </c>
      <c r="Z133" s="27" t="n">
        <v>75520</v>
      </c>
      <c r="AA133" s="27" t="n">
        <v>71120</v>
      </c>
      <c r="AB133" s="28">
        <f>AB13*AB183</f>
        <v/>
      </c>
      <c r="AC133" s="28">
        <f>AC13*AC183</f>
        <v/>
      </c>
      <c r="AD133" s="28">
        <f>AD13*AD183</f>
        <v/>
      </c>
      <c r="AE133" s="28">
        <f>AE13*AE183</f>
        <v/>
      </c>
      <c r="AF133" s="28">
        <f>AF13*AF183</f>
        <v/>
      </c>
      <c r="AG133" s="28">
        <f>AG13*AG183</f>
        <v/>
      </c>
      <c r="AH133" s="28">
        <f>AH13*AH183</f>
        <v/>
      </c>
      <c r="AJ133" s="27" t="n">
        <v>51775</v>
      </c>
      <c r="AK133" s="27" t="n">
        <v>62566</v>
      </c>
      <c r="AL133" s="27" t="n">
        <v>64709</v>
      </c>
      <c r="AM133" s="27" t="n">
        <v>66965</v>
      </c>
      <c r="AN133" s="27" t="n">
        <v>75520</v>
      </c>
      <c r="AO133" s="28">
        <f>AD133</f>
        <v/>
      </c>
      <c r="AP133" s="28">
        <f>AH133</f>
        <v/>
      </c>
      <c r="AQ133" s="28">
        <f>(AQ13/4)*AQ183</f>
        <v/>
      </c>
      <c r="AR133" s="28">
        <f>(AR13/4)*AR183</f>
        <v/>
      </c>
      <c r="AS133" s="28">
        <f>(AS13/4)*AS183</f>
        <v/>
      </c>
    </row>
    <row r="134">
      <c r="C134" s="8" t="inlineStr">
        <is>
          <t>Unearned Revenue</t>
        </is>
      </c>
      <c r="G134" s="27" t="n">
        <v>10539</v>
      </c>
      <c r="H134" s="27" t="n">
        <v>10695</v>
      </c>
      <c r="I134" s="27" t="n">
        <v>10974</v>
      </c>
      <c r="J134" s="27" t="n">
        <v>11827</v>
      </c>
      <c r="K134" s="27" t="n">
        <v>12820</v>
      </c>
      <c r="L134" s="27" t="n">
        <v>12818</v>
      </c>
      <c r="M134" s="27" t="n">
        <v>12629</v>
      </c>
      <c r="N134" s="27" t="n">
        <v>13227</v>
      </c>
      <c r="O134" s="27" t="n">
        <v>14281</v>
      </c>
      <c r="P134" s="27" t="n">
        <v>14522</v>
      </c>
      <c r="Q134" s="27" t="n">
        <v>14398</v>
      </c>
      <c r="R134" s="27" t="n">
        <v>15227</v>
      </c>
      <c r="S134" s="27" t="n">
        <v>15927</v>
      </c>
      <c r="T134" s="27" t="n">
        <v>16004</v>
      </c>
      <c r="U134" s="27" t="n">
        <v>16305</v>
      </c>
      <c r="V134" s="27" t="n">
        <v>18103</v>
      </c>
      <c r="W134" s="27" t="n">
        <v>20599</v>
      </c>
      <c r="X134" s="27" t="n">
        <v>21662</v>
      </c>
      <c r="Y134" s="27" t="n">
        <v>21113</v>
      </c>
      <c r="Z134" s="27" t="n">
        <v>20576</v>
      </c>
      <c r="AA134" s="27" t="n">
        <v>20887</v>
      </c>
      <c r="AB134" s="28">
        <f>AB13*AB184</f>
        <v/>
      </c>
      <c r="AC134" s="28">
        <f>AC13*AC184</f>
        <v/>
      </c>
      <c r="AD134" s="28">
        <f>AD13*AD184</f>
        <v/>
      </c>
      <c r="AE134" s="28">
        <f>AE13*AE184</f>
        <v/>
      </c>
      <c r="AF134" s="28">
        <f>AF13*AF184</f>
        <v/>
      </c>
      <c r="AG134" s="28">
        <f>AG13*AG184</f>
        <v/>
      </c>
      <c r="AH134" s="28">
        <f>AH13*AH184</f>
        <v/>
      </c>
      <c r="AJ134" s="27" t="n">
        <v>11827</v>
      </c>
      <c r="AK134" s="27" t="n">
        <v>13227</v>
      </c>
      <c r="AL134" s="27" t="n">
        <v>15227</v>
      </c>
      <c r="AM134" s="27" t="n">
        <v>18103</v>
      </c>
      <c r="AN134" s="27" t="n">
        <v>20576</v>
      </c>
      <c r="AO134" s="28">
        <f>AD134</f>
        <v/>
      </c>
      <c r="AP134" s="28">
        <f>AH134</f>
        <v/>
      </c>
      <c r="AQ134" s="28">
        <f>(AQ13/4)*AQ184</f>
        <v/>
      </c>
      <c r="AR134" s="28">
        <f>(AR13/4)*AR184</f>
        <v/>
      </c>
      <c r="AS134" s="28">
        <f>(AS13/4)*AS184</f>
        <v/>
      </c>
    </row>
    <row r="135">
      <c r="B135" s="6" t="inlineStr">
        <is>
          <t>Total Current Liabilities</t>
        </is>
      </c>
      <c r="G135" s="29">
        <f>G132+G133+G134</f>
        <v/>
      </c>
      <c r="H135" s="29">
        <f>H132+H133+H134</f>
        <v/>
      </c>
      <c r="I135" s="29">
        <f>I132+I133+I134</f>
        <v/>
      </c>
      <c r="J135" s="29">
        <f>J132+J133+J134</f>
        <v/>
      </c>
      <c r="K135" s="29">
        <f>K132+K133+K134</f>
        <v/>
      </c>
      <c r="L135" s="29">
        <f>L132+L133+L134</f>
        <v/>
      </c>
      <c r="M135" s="29">
        <f>M132+M133+M134</f>
        <v/>
      </c>
      <c r="N135" s="29">
        <f>N132+N133+N134</f>
        <v/>
      </c>
      <c r="O135" s="29">
        <f>O132+O133+O134</f>
        <v/>
      </c>
      <c r="P135" s="29">
        <f>P132+P133+P134</f>
        <v/>
      </c>
      <c r="Q135" s="29">
        <f>Q132+Q133+Q134</f>
        <v/>
      </c>
      <c r="R135" s="29">
        <f>R132+R133+R134</f>
        <v/>
      </c>
      <c r="S135" s="29">
        <f>S132+S133+S134</f>
        <v/>
      </c>
      <c r="T135" s="29">
        <f>T132+T133+T134</f>
        <v/>
      </c>
      <c r="U135" s="29">
        <f>U132+U133+U134</f>
        <v/>
      </c>
      <c r="V135" s="29">
        <f>V132+V133+V134</f>
        <v/>
      </c>
      <c r="W135" s="29">
        <f>W132+W133+W134</f>
        <v/>
      </c>
      <c r="X135" s="29">
        <f>X132+X133+X134</f>
        <v/>
      </c>
      <c r="Y135" s="29">
        <f>Y132+Y133+Y134</f>
        <v/>
      </c>
      <c r="Z135" s="29">
        <f>Z132+Z133+Z134</f>
        <v/>
      </c>
      <c r="AA135" s="29">
        <f>AA132+AA133+AA134</f>
        <v/>
      </c>
      <c r="AB135" s="29">
        <f>AB132+AB133+AB134</f>
        <v/>
      </c>
      <c r="AC135" s="29">
        <f>AC132+AC133+AC134</f>
        <v/>
      </c>
      <c r="AD135" s="29">
        <f>AD132+AD133+AD134</f>
        <v/>
      </c>
      <c r="AE135" s="29">
        <f>AE132+AE133+AE134</f>
        <v/>
      </c>
      <c r="AF135" s="29">
        <f>AF132+AF133+AF134</f>
        <v/>
      </c>
      <c r="AG135" s="29">
        <f>AG132+AG133+AG134</f>
        <v/>
      </c>
      <c r="AH135" s="29">
        <f>AH132+AH133+AH134</f>
        <v/>
      </c>
      <c r="AJ135" s="29">
        <f>AJ132+AJ133+AJ134</f>
        <v/>
      </c>
      <c r="AK135" s="29">
        <f>AK132+AK133+AK134</f>
        <v/>
      </c>
      <c r="AL135" s="29">
        <f>AL132+AL133+AL134</f>
        <v/>
      </c>
      <c r="AM135" s="29">
        <f>AM132+AM133+AM134</f>
        <v/>
      </c>
      <c r="AN135" s="29">
        <f>AN132+AN133+AN134</f>
        <v/>
      </c>
      <c r="AO135" s="30">
        <f>AD135</f>
        <v/>
      </c>
      <c r="AP135" s="30">
        <f>AH135</f>
        <v/>
      </c>
      <c r="AQ135" s="29">
        <f>AQ132+AQ133+AQ134</f>
        <v/>
      </c>
      <c r="AR135" s="29">
        <f>AR132+AR133+AR134</f>
        <v/>
      </c>
      <c r="AS135" s="29">
        <f>AS132+AS133+AS134</f>
        <v/>
      </c>
    </row>
    <row r="136">
      <c r="D136" s="3" t="inlineStr">
        <is>
          <t>Recon: Total CL</t>
        </is>
      </c>
      <c r="G136" s="31">
        <f>IF(_reported!G17="","",G135-_reported!G17)</f>
        <v/>
      </c>
      <c r="H136" s="31">
        <f>IF(_reported!H17="","",H135-_reported!H17)</f>
        <v/>
      </c>
      <c r="I136" s="31">
        <f>IF(_reported!I17="","",I135-_reported!I17)</f>
        <v/>
      </c>
      <c r="J136" s="31">
        <f>IF(_reported!J17="","",J135-_reported!J17)</f>
        <v/>
      </c>
      <c r="K136" s="31">
        <f>IF(_reported!K17="","",K135-_reported!K17)</f>
        <v/>
      </c>
      <c r="L136" s="31">
        <f>IF(_reported!L17="","",L135-_reported!L17)</f>
        <v/>
      </c>
      <c r="M136" s="31">
        <f>IF(_reported!M17="","",M135-_reported!M17)</f>
        <v/>
      </c>
      <c r="N136" s="31">
        <f>IF(_reported!N17="","",N135-_reported!N17)</f>
        <v/>
      </c>
      <c r="O136" s="31">
        <f>IF(_reported!O17="","",O135-_reported!O17)</f>
        <v/>
      </c>
      <c r="P136" s="31">
        <f>IF(_reported!P17="","",P135-_reported!P17)</f>
        <v/>
      </c>
      <c r="Q136" s="31">
        <f>IF(_reported!Q17="","",Q135-_reported!Q17)</f>
        <v/>
      </c>
      <c r="R136" s="31">
        <f>IF(_reported!R17="","",R135-_reported!R17)</f>
        <v/>
      </c>
      <c r="S136" s="31">
        <f>IF(_reported!S17="","",S135-_reported!S17)</f>
        <v/>
      </c>
      <c r="T136" s="31">
        <f>IF(_reported!T17="","",T135-_reported!T17)</f>
        <v/>
      </c>
      <c r="U136" s="31">
        <f>IF(_reported!U17="","",U135-_reported!U17)</f>
        <v/>
      </c>
      <c r="V136" s="31">
        <f>IF(_reported!V17="","",V135-_reported!V17)</f>
        <v/>
      </c>
      <c r="W136" s="31">
        <f>IF(_reported!W17="","",W135-_reported!W17)</f>
        <v/>
      </c>
      <c r="X136" s="31">
        <f>IF(_reported!X17="","",X135-_reported!X17)</f>
        <v/>
      </c>
      <c r="Y136" s="31">
        <f>IF(_reported!Y17="","",Y135-_reported!Y17)</f>
        <v/>
      </c>
      <c r="Z136" s="31">
        <f>IF(_reported!Z17="","",Z135-_reported!Z17)</f>
        <v/>
      </c>
      <c r="AA136" s="31">
        <f>IF(_reported!AA17="","",AA135-_reported!AA17)</f>
        <v/>
      </c>
      <c r="AJ136" s="31">
        <f>IF(_reported!AJ17="","",AJ135-_reported!AJ17)</f>
        <v/>
      </c>
      <c r="AK136" s="31">
        <f>IF(_reported!AK17="","",AK135-_reported!AK17)</f>
        <v/>
      </c>
      <c r="AL136" s="31">
        <f>IF(_reported!AL17="","",AL135-_reported!AL17)</f>
        <v/>
      </c>
      <c r="AM136" s="31">
        <f>IF(_reported!AM17="","",AM135-_reported!AM17)</f>
        <v/>
      </c>
      <c r="AN136" s="31">
        <f>IF(_reported!AN17="","",AN135-_reported!AN17)</f>
        <v/>
      </c>
    </row>
    <row r="137"/>
    <row r="138">
      <c r="C138" s="8" t="inlineStr">
        <is>
          <t>Long-Term Lease Liabilities (operating + finance)</t>
        </is>
      </c>
      <c r="G138" s="25" t="n">
        <v>53067</v>
      </c>
      <c r="H138" s="25" t="n">
        <v>56297</v>
      </c>
      <c r="I138" s="25" t="n">
        <v>63848</v>
      </c>
      <c r="J138" s="25" t="n">
        <v>67651</v>
      </c>
      <c r="K138" s="25" t="n">
        <v>65731</v>
      </c>
      <c r="L138" s="25" t="n">
        <v>66524</v>
      </c>
      <c r="M138" s="25" t="n">
        <v>69332</v>
      </c>
      <c r="N138" s="25" t="n">
        <v>72968</v>
      </c>
      <c r="O138" s="25" t="n">
        <v>74267</v>
      </c>
      <c r="P138" s="25" t="n">
        <v>75822</v>
      </c>
      <c r="Q138" s="25" t="n">
        <v>75891</v>
      </c>
      <c r="R138" s="25" t="n">
        <v>77297</v>
      </c>
      <c r="S138" s="25" t="n">
        <v>77052</v>
      </c>
      <c r="T138" s="25" t="n">
        <v>78084</v>
      </c>
      <c r="U138" s="25" t="n">
        <v>79802</v>
      </c>
      <c r="V138" s="25" t="n">
        <v>78277</v>
      </c>
      <c r="W138" s="25" t="n">
        <v>79871</v>
      </c>
      <c r="X138" s="25" t="n">
        <v>83221</v>
      </c>
      <c r="Y138" s="25" t="n">
        <v>84677</v>
      </c>
      <c r="Z138" s="25" t="n">
        <v>87339</v>
      </c>
      <c r="AA138" s="25" t="n">
        <v>90814</v>
      </c>
      <c r="AB138" s="26">
        <f>AA138*(1+AB189)</f>
        <v/>
      </c>
      <c r="AC138" s="26">
        <f>AB138*(1+AC189)</f>
        <v/>
      </c>
      <c r="AD138" s="26">
        <f>AC138*(1+AD189)</f>
        <v/>
      </c>
      <c r="AE138" s="26">
        <f>AD138*(1+AE189)</f>
        <v/>
      </c>
      <c r="AF138" s="26">
        <f>AE138*(1+AF189)</f>
        <v/>
      </c>
      <c r="AG138" s="26">
        <f>AF138*(1+AG189)</f>
        <v/>
      </c>
      <c r="AH138" s="26">
        <f>AG138*(1+AH189)</f>
        <v/>
      </c>
      <c r="AJ138" s="25" t="n">
        <v>67651</v>
      </c>
      <c r="AK138" s="25" t="n">
        <v>72968</v>
      </c>
      <c r="AL138" s="25" t="n">
        <v>77297</v>
      </c>
      <c r="AM138" s="25" t="n">
        <v>78277</v>
      </c>
      <c r="AN138" s="25" t="n">
        <v>87339</v>
      </c>
      <c r="AO138" s="26">
        <f>AD138</f>
        <v/>
      </c>
      <c r="AP138" s="26">
        <f>AH138</f>
        <v/>
      </c>
      <c r="AQ138" s="26">
        <f>AP138*(1+AQ189)</f>
        <v/>
      </c>
      <c r="AR138" s="26">
        <f>AQ138*(1+AR189)</f>
        <v/>
      </c>
      <c r="AS138" s="26">
        <f>AR138*(1+AS189)</f>
        <v/>
      </c>
    </row>
    <row r="139">
      <c r="C139" s="8" t="inlineStr">
        <is>
          <t>Long-Term Debt</t>
        </is>
      </c>
      <c r="G139" s="27" t="n">
        <v>31868</v>
      </c>
      <c r="H139" s="27" t="n">
        <v>50279</v>
      </c>
      <c r="I139" s="27" t="n">
        <v>50055</v>
      </c>
      <c r="J139" s="27" t="n">
        <v>48744</v>
      </c>
      <c r="K139" s="27" t="n">
        <v>47556</v>
      </c>
      <c r="L139" s="27" t="n">
        <v>58053</v>
      </c>
      <c r="M139" s="27" t="n">
        <v>58919</v>
      </c>
      <c r="N139" s="27" t="n">
        <v>67150</v>
      </c>
      <c r="O139" s="27" t="n">
        <v>67084</v>
      </c>
      <c r="P139" s="27" t="n">
        <v>63092</v>
      </c>
      <c r="Q139" s="27" t="n">
        <v>61098</v>
      </c>
      <c r="R139" s="27" t="n">
        <v>58314</v>
      </c>
      <c r="S139" s="27" t="n">
        <v>57634</v>
      </c>
      <c r="T139" s="27" t="n">
        <v>54889</v>
      </c>
      <c r="U139" s="27" t="n">
        <v>54890</v>
      </c>
      <c r="V139" s="27" t="n">
        <v>52623</v>
      </c>
      <c r="W139" s="27" t="n">
        <v>53374</v>
      </c>
      <c r="X139" s="27" t="n">
        <v>50718</v>
      </c>
      <c r="Y139" s="27" t="n">
        <v>50742</v>
      </c>
      <c r="Z139" s="27" t="n">
        <v>65648</v>
      </c>
      <c r="AA139" s="27" t="n">
        <v>119074</v>
      </c>
      <c r="AB139" s="28">
        <f>AA139</f>
        <v/>
      </c>
      <c r="AC139" s="28">
        <f>AB139</f>
        <v/>
      </c>
      <c r="AD139" s="28">
        <f>AC139</f>
        <v/>
      </c>
      <c r="AE139" s="28">
        <f>AD139</f>
        <v/>
      </c>
      <c r="AF139" s="28">
        <f>AE139</f>
        <v/>
      </c>
      <c r="AG139" s="28">
        <f>AF139</f>
        <v/>
      </c>
      <c r="AH139" s="28">
        <f>AG139</f>
        <v/>
      </c>
      <c r="AJ139" s="27" t="n">
        <v>48744</v>
      </c>
      <c r="AK139" s="27" t="n">
        <v>67150</v>
      </c>
      <c r="AL139" s="27" t="n">
        <v>58314</v>
      </c>
      <c r="AM139" s="27" t="n">
        <v>52623</v>
      </c>
      <c r="AN139" s="27" t="n">
        <v>65648</v>
      </c>
      <c r="AO139" s="28">
        <f>AD139</f>
        <v/>
      </c>
      <c r="AP139" s="28">
        <f>AH139</f>
        <v/>
      </c>
      <c r="AQ139" s="28">
        <f>AP139</f>
        <v/>
      </c>
      <c r="AR139" s="28">
        <f>AQ139</f>
        <v/>
      </c>
      <c r="AS139" s="28">
        <f>AR139</f>
        <v/>
      </c>
    </row>
    <row r="140">
      <c r="C140" s="8" t="inlineStr">
        <is>
          <t>Other Long-Term Liabilities</t>
        </is>
      </c>
      <c r="G140" s="27" t="n">
        <v>19418</v>
      </c>
      <c r="H140" s="27" t="n">
        <v>21148</v>
      </c>
      <c r="I140" s="27" t="n">
        <v>23945</v>
      </c>
      <c r="J140" s="27" t="n">
        <v>23643</v>
      </c>
      <c r="K140" s="27" t="n">
        <v>23971</v>
      </c>
      <c r="L140" s="27" t="n">
        <v>23458</v>
      </c>
      <c r="M140" s="27" t="n">
        <v>22259</v>
      </c>
      <c r="N140" s="27" t="n">
        <v>21121</v>
      </c>
      <c r="O140" s="27" t="n">
        <v>20931</v>
      </c>
      <c r="P140" s="27" t="n">
        <v>21853</v>
      </c>
      <c r="Q140" s="27" t="n">
        <v>21707</v>
      </c>
      <c r="R140" s="27" t="n">
        <v>25451</v>
      </c>
      <c r="S140" s="27" t="n">
        <v>26657</v>
      </c>
      <c r="T140" s="27" t="n">
        <v>27226</v>
      </c>
      <c r="U140" s="27" t="n">
        <v>29306</v>
      </c>
      <c r="V140" s="27" t="n">
        <v>28593</v>
      </c>
      <c r="W140" s="27" t="n">
        <v>27973</v>
      </c>
      <c r="X140" s="27" t="n">
        <v>27535</v>
      </c>
      <c r="Y140" s="27" t="n">
        <v>27675</v>
      </c>
      <c r="Z140" s="27" t="n">
        <v>35985</v>
      </c>
      <c r="AA140" s="27" t="n">
        <v>48072</v>
      </c>
      <c r="AB140" s="28">
        <f>AA140</f>
        <v/>
      </c>
      <c r="AC140" s="28">
        <f>AB140</f>
        <v/>
      </c>
      <c r="AD140" s="28">
        <f>AC140</f>
        <v/>
      </c>
      <c r="AE140" s="28">
        <f>AD140</f>
        <v/>
      </c>
      <c r="AF140" s="28">
        <f>AE140</f>
        <v/>
      </c>
      <c r="AG140" s="28">
        <f>AF140</f>
        <v/>
      </c>
      <c r="AH140" s="28">
        <f>AG140</f>
        <v/>
      </c>
      <c r="AJ140" s="27" t="n">
        <v>23643</v>
      </c>
      <c r="AK140" s="27" t="n">
        <v>21121</v>
      </c>
      <c r="AL140" s="27" t="n">
        <v>25451</v>
      </c>
      <c r="AM140" s="27" t="n">
        <v>28593</v>
      </c>
      <c r="AN140" s="27" t="n">
        <v>35985</v>
      </c>
      <c r="AO140" s="28">
        <f>AD140</f>
        <v/>
      </c>
      <c r="AP140" s="28">
        <f>AH140</f>
        <v/>
      </c>
      <c r="AQ140" s="28">
        <f>AP140</f>
        <v/>
      </c>
      <c r="AR140" s="28">
        <f>AQ140</f>
        <v/>
      </c>
      <c r="AS140" s="28">
        <f>AR140</f>
        <v/>
      </c>
    </row>
    <row r="141">
      <c r="B141" s="6" t="inlineStr">
        <is>
          <t>Total Liabilities (calc; no filed face line)</t>
        </is>
      </c>
      <c r="G141" s="29">
        <f>G135+G138+G139+G140</f>
        <v/>
      </c>
      <c r="H141" s="29">
        <f>H135+H138+H139+H140</f>
        <v/>
      </c>
      <c r="I141" s="29">
        <f>I135+I138+I139+I140</f>
        <v/>
      </c>
      <c r="J141" s="29">
        <f>J135+J138+J139+J140</f>
        <v/>
      </c>
      <c r="K141" s="29">
        <f>K135+K138+K139+K140</f>
        <v/>
      </c>
      <c r="L141" s="29">
        <f>L135+L138+L139+L140</f>
        <v/>
      </c>
      <c r="M141" s="29">
        <f>M135+M138+M139+M140</f>
        <v/>
      </c>
      <c r="N141" s="29">
        <f>N135+N138+N139+N140</f>
        <v/>
      </c>
      <c r="O141" s="29">
        <f>O135+O138+O139+O140</f>
        <v/>
      </c>
      <c r="P141" s="29">
        <f>P135+P138+P139+P140</f>
        <v/>
      </c>
      <c r="Q141" s="29">
        <f>Q135+Q138+Q139+Q140</f>
        <v/>
      </c>
      <c r="R141" s="29">
        <f>R135+R138+R139+R140</f>
        <v/>
      </c>
      <c r="S141" s="29">
        <f>S135+S138+S139+S140</f>
        <v/>
      </c>
      <c r="T141" s="29">
        <f>T135+T138+T139+T140</f>
        <v/>
      </c>
      <c r="U141" s="29">
        <f>U135+U138+U139+U140</f>
        <v/>
      </c>
      <c r="V141" s="29">
        <f>V135+V138+V139+V140</f>
        <v/>
      </c>
      <c r="W141" s="29">
        <f>W135+W138+W139+W140</f>
        <v/>
      </c>
      <c r="X141" s="29">
        <f>X135+X138+X139+X140</f>
        <v/>
      </c>
      <c r="Y141" s="29">
        <f>Y135+Y138+Y139+Y140</f>
        <v/>
      </c>
      <c r="Z141" s="29">
        <f>Z135+Z138+Z139+Z140</f>
        <v/>
      </c>
      <c r="AA141" s="29">
        <f>AA135+AA138+AA139+AA140</f>
        <v/>
      </c>
      <c r="AB141" s="29">
        <f>AB135+AB138+AB139+AB140</f>
        <v/>
      </c>
      <c r="AC141" s="29">
        <f>AC135+AC138+AC139+AC140</f>
        <v/>
      </c>
      <c r="AD141" s="29">
        <f>AD135+AD138+AD139+AD140</f>
        <v/>
      </c>
      <c r="AE141" s="29">
        <f>AE135+AE138+AE139+AE140</f>
        <v/>
      </c>
      <c r="AF141" s="29">
        <f>AF135+AF138+AF139+AF140</f>
        <v/>
      </c>
      <c r="AG141" s="29">
        <f>AG135+AG138+AG139+AG140</f>
        <v/>
      </c>
      <c r="AH141" s="29">
        <f>AH135+AH138+AH139+AH140</f>
        <v/>
      </c>
      <c r="AJ141" s="29">
        <f>AJ135+AJ138+AJ139+AJ140</f>
        <v/>
      </c>
      <c r="AK141" s="29">
        <f>AK135+AK138+AK139+AK140</f>
        <v/>
      </c>
      <c r="AL141" s="29">
        <f>AL135+AL138+AL139+AL140</f>
        <v/>
      </c>
      <c r="AM141" s="29">
        <f>AM135+AM138+AM139+AM140</f>
        <v/>
      </c>
      <c r="AN141" s="29">
        <f>AN135+AN138+AN139+AN140</f>
        <v/>
      </c>
      <c r="AO141" s="30">
        <f>AD141</f>
        <v/>
      </c>
      <c r="AP141" s="30">
        <f>AH141</f>
        <v/>
      </c>
      <c r="AQ141" s="29">
        <f>AQ135+AQ138+AQ139+AQ140</f>
        <v/>
      </c>
      <c r="AR141" s="29">
        <f>AR135+AR138+AR139+AR140</f>
        <v/>
      </c>
      <c r="AS141" s="29">
        <f>AS135+AS138+AS139+AS140</f>
        <v/>
      </c>
    </row>
    <row r="142">
      <c r="D142" s="3" t="inlineStr">
        <is>
          <t>Recon: Total Liabilities (vs. derived TLE - equity)</t>
        </is>
      </c>
      <c r="G142" s="31">
        <f>IF(_reported!G18="","",G141-_reported!G18)</f>
        <v/>
      </c>
      <c r="H142" s="31">
        <f>IF(_reported!H18="","",H141-_reported!H18)</f>
        <v/>
      </c>
      <c r="I142" s="31">
        <f>IF(_reported!I18="","",I141-_reported!I18)</f>
        <v/>
      </c>
      <c r="J142" s="31">
        <f>IF(_reported!J18="","",J141-_reported!J18)</f>
        <v/>
      </c>
      <c r="K142" s="31">
        <f>IF(_reported!K18="","",K141-_reported!K18)</f>
        <v/>
      </c>
      <c r="L142" s="31">
        <f>IF(_reported!L18="","",L141-_reported!L18)</f>
        <v/>
      </c>
      <c r="M142" s="31">
        <f>IF(_reported!M18="","",M141-_reported!M18)</f>
        <v/>
      </c>
      <c r="N142" s="31">
        <f>IF(_reported!N18="","",N141-_reported!N18)</f>
        <v/>
      </c>
      <c r="O142" s="31">
        <f>IF(_reported!O18="","",O141-_reported!O18)</f>
        <v/>
      </c>
      <c r="P142" s="31">
        <f>IF(_reported!P18="","",P141-_reported!P18)</f>
        <v/>
      </c>
      <c r="Q142" s="31">
        <f>IF(_reported!Q18="","",Q141-_reported!Q18)</f>
        <v/>
      </c>
      <c r="R142" s="31">
        <f>IF(_reported!R18="","",R141-_reported!R18)</f>
        <v/>
      </c>
      <c r="S142" s="31">
        <f>IF(_reported!S18="","",S141-_reported!S18)</f>
        <v/>
      </c>
      <c r="T142" s="31">
        <f>IF(_reported!T18="","",T141-_reported!T18)</f>
        <v/>
      </c>
      <c r="U142" s="31">
        <f>IF(_reported!U18="","",U141-_reported!U18)</f>
        <v/>
      </c>
      <c r="V142" s="31">
        <f>IF(_reported!V18="","",V141-_reported!V18)</f>
        <v/>
      </c>
      <c r="W142" s="31">
        <f>IF(_reported!W18="","",W141-_reported!W18)</f>
        <v/>
      </c>
      <c r="X142" s="31">
        <f>IF(_reported!X18="","",X141-_reported!X18)</f>
        <v/>
      </c>
      <c r="Y142" s="31">
        <f>IF(_reported!Y18="","",Y141-_reported!Y18)</f>
        <v/>
      </c>
      <c r="Z142" s="31">
        <f>IF(_reported!Z18="","",Z141-_reported!Z18)</f>
        <v/>
      </c>
      <c r="AA142" s="31">
        <f>IF(_reported!AA18="","",AA141-_reported!AA18)</f>
        <v/>
      </c>
      <c r="AJ142" s="31">
        <f>IF(_reported!AJ18="","",AJ141-_reported!AJ18)</f>
        <v/>
      </c>
      <c r="AK142" s="31">
        <f>IF(_reported!AK18="","",AK141-_reported!AK18)</f>
        <v/>
      </c>
      <c r="AL142" s="31">
        <f>IF(_reported!AL18="","",AL141-_reported!AL18)</f>
        <v/>
      </c>
      <c r="AM142" s="31">
        <f>IF(_reported!AM18="","",AM141-_reported!AM18)</f>
        <v/>
      </c>
      <c r="AN142" s="31">
        <f>IF(_reported!AN18="","",AN141-_reported!AN18)</f>
        <v/>
      </c>
    </row>
    <row r="143"/>
    <row r="144">
      <c r="C144" s="8" t="inlineStr">
        <is>
          <t>Common Stock ($0.01 par)</t>
        </is>
      </c>
      <c r="G144" s="25" t="n">
        <v>5</v>
      </c>
      <c r="H144" s="25" t="n">
        <v>5</v>
      </c>
      <c r="I144" s="25" t="n">
        <v>5</v>
      </c>
      <c r="J144" s="25" t="n">
        <v>5</v>
      </c>
      <c r="K144" s="25" t="n">
        <v>5</v>
      </c>
      <c r="L144" s="25" t="n">
        <v>107</v>
      </c>
      <c r="M144" s="25" t="n">
        <v>107</v>
      </c>
      <c r="N144" s="25" t="n">
        <v>108</v>
      </c>
      <c r="O144" s="25" t="n">
        <v>108</v>
      </c>
      <c r="P144" s="25" t="n">
        <v>108</v>
      </c>
      <c r="Q144" s="25" t="n">
        <v>108</v>
      </c>
      <c r="R144" s="25" t="n">
        <v>109</v>
      </c>
      <c r="S144" s="25" t="n">
        <v>109</v>
      </c>
      <c r="T144" s="25" t="n">
        <v>110</v>
      </c>
      <c r="U144" s="25" t="n">
        <v>110</v>
      </c>
      <c r="V144" s="25" t="n">
        <v>111</v>
      </c>
      <c r="W144" s="25" t="n">
        <v>111</v>
      </c>
      <c r="X144" s="25" t="n">
        <v>112</v>
      </c>
      <c r="Y144" s="25" t="n">
        <v>112</v>
      </c>
      <c r="Z144" s="25" t="n">
        <v>112</v>
      </c>
      <c r="AA144" s="25" t="n">
        <v>113</v>
      </c>
      <c r="AB144" s="26">
        <f>AA144</f>
        <v/>
      </c>
      <c r="AC144" s="26">
        <f>AB144</f>
        <v/>
      </c>
      <c r="AD144" s="26">
        <f>AC144</f>
        <v/>
      </c>
      <c r="AE144" s="26">
        <f>AD144</f>
        <v/>
      </c>
      <c r="AF144" s="26">
        <f>AE144</f>
        <v/>
      </c>
      <c r="AG144" s="26">
        <f>AF144</f>
        <v/>
      </c>
      <c r="AH144" s="26">
        <f>AG144</f>
        <v/>
      </c>
      <c r="AJ144" s="25" t="n">
        <v>5</v>
      </c>
      <c r="AK144" s="25" t="n">
        <v>108</v>
      </c>
      <c r="AL144" s="25" t="n">
        <v>109</v>
      </c>
      <c r="AM144" s="25" t="n">
        <v>111</v>
      </c>
      <c r="AN144" s="25" t="n">
        <v>112</v>
      </c>
      <c r="AO144" s="26">
        <f>AD144</f>
        <v/>
      </c>
      <c r="AP144" s="26">
        <f>AH144</f>
        <v/>
      </c>
      <c r="AQ144" s="26">
        <f>AP144</f>
        <v/>
      </c>
      <c r="AR144" s="26">
        <f>AQ144</f>
        <v/>
      </c>
      <c r="AS144" s="26">
        <f>AR144</f>
        <v/>
      </c>
    </row>
    <row r="145">
      <c r="C145" s="8" t="inlineStr">
        <is>
          <t>Treasury Stock, at Cost</t>
        </is>
      </c>
      <c r="G145" s="27" t="n">
        <v>-1837</v>
      </c>
      <c r="H145" s="27" t="n">
        <v>-1837</v>
      </c>
      <c r="I145" s="27" t="n">
        <v>-1837</v>
      </c>
      <c r="J145" s="27" t="n">
        <v>-1837</v>
      </c>
      <c r="K145" s="27" t="n">
        <v>-4503</v>
      </c>
      <c r="L145" s="27" t="n">
        <v>-7837</v>
      </c>
      <c r="M145" s="27" t="n">
        <v>-7837</v>
      </c>
      <c r="N145" s="27" t="n">
        <v>-7837</v>
      </c>
      <c r="O145" s="27" t="n">
        <v>-7837</v>
      </c>
      <c r="P145" s="27" t="n">
        <v>-7837</v>
      </c>
      <c r="Q145" s="27" t="n">
        <v>-7837</v>
      </c>
      <c r="R145" s="27" t="n">
        <v>-7837</v>
      </c>
      <c r="S145" s="27" t="n">
        <v>-7837</v>
      </c>
      <c r="T145" s="27" t="n">
        <v>-7837</v>
      </c>
      <c r="U145" s="27" t="n">
        <v>-7837</v>
      </c>
      <c r="V145" s="27" t="n">
        <v>-7837</v>
      </c>
      <c r="W145" s="27" t="n">
        <v>-7837</v>
      </c>
      <c r="X145" s="27" t="n">
        <v>-7837</v>
      </c>
      <c r="Y145" s="27" t="n">
        <v>-7837</v>
      </c>
      <c r="Z145" s="27" t="n">
        <v>-7837</v>
      </c>
      <c r="AA145" s="27" t="n">
        <v>-7837</v>
      </c>
      <c r="AB145" s="28">
        <f>AA145</f>
        <v/>
      </c>
      <c r="AC145" s="28">
        <f>AB145</f>
        <v/>
      </c>
      <c r="AD145" s="28">
        <f>AC145</f>
        <v/>
      </c>
      <c r="AE145" s="28">
        <f>AD145</f>
        <v/>
      </c>
      <c r="AF145" s="28">
        <f>AE145</f>
        <v/>
      </c>
      <c r="AG145" s="28">
        <f>AF145</f>
        <v/>
      </c>
      <c r="AH145" s="28">
        <f>AG145</f>
        <v/>
      </c>
      <c r="AJ145" s="27" t="n">
        <v>-1837</v>
      </c>
      <c r="AK145" s="27" t="n">
        <v>-7837</v>
      </c>
      <c r="AL145" s="27" t="n">
        <v>-7837</v>
      </c>
      <c r="AM145" s="27" t="n">
        <v>-7837</v>
      </c>
      <c r="AN145" s="27" t="n">
        <v>-7837</v>
      </c>
      <c r="AO145" s="28">
        <f>AD145</f>
        <v/>
      </c>
      <c r="AP145" s="28">
        <f>AH145</f>
        <v/>
      </c>
      <c r="AQ145" s="28">
        <f>AP145</f>
        <v/>
      </c>
      <c r="AR145" s="28">
        <f>AQ145</f>
        <v/>
      </c>
      <c r="AS145" s="28">
        <f>AR145</f>
        <v/>
      </c>
    </row>
    <row r="146">
      <c r="C146" s="8" t="inlineStr">
        <is>
          <t>Additional Paid-in Capital</t>
        </is>
      </c>
      <c r="G146" s="27" t="n">
        <v>45160</v>
      </c>
      <c r="H146" s="27" t="n">
        <v>48724</v>
      </c>
      <c r="I146" s="27" t="n">
        <v>51879</v>
      </c>
      <c r="J146" s="27" t="n">
        <v>55538</v>
      </c>
      <c r="K146" s="27" t="n">
        <v>58793</v>
      </c>
      <c r="L146" s="27" t="n">
        <v>63871</v>
      </c>
      <c r="M146" s="27" t="n">
        <v>69419</v>
      </c>
      <c r="N146" s="27" t="n">
        <v>75066</v>
      </c>
      <c r="O146" s="27" t="n">
        <v>79863</v>
      </c>
      <c r="P146" s="27" t="n">
        <v>86896</v>
      </c>
      <c r="Q146" s="27" t="n">
        <v>92711</v>
      </c>
      <c r="R146" s="27" t="n">
        <v>99025</v>
      </c>
      <c r="S146" s="27" t="n">
        <v>103938</v>
      </c>
      <c r="T146" s="27" t="n">
        <v>110633</v>
      </c>
      <c r="U146" s="27" t="n">
        <v>115934</v>
      </c>
      <c r="V146" s="27" t="n">
        <v>120864</v>
      </c>
      <c r="W146" s="27" t="n">
        <v>124514</v>
      </c>
      <c r="X146" s="27" t="n">
        <v>130923</v>
      </c>
      <c r="Y146" s="27" t="n">
        <v>135679</v>
      </c>
      <c r="Z146" s="27" t="n">
        <v>140024</v>
      </c>
      <c r="AA146" s="27" t="n">
        <v>143979</v>
      </c>
      <c r="AB146" s="28">
        <f>AA146+AB196</f>
        <v/>
      </c>
      <c r="AC146" s="28">
        <f>AB146+AC196</f>
        <v/>
      </c>
      <c r="AD146" s="28">
        <f>AC146+AD196</f>
        <v/>
      </c>
      <c r="AE146" s="28">
        <f>AD146+AE196</f>
        <v/>
      </c>
      <c r="AF146" s="28">
        <f>AE146+AF196</f>
        <v/>
      </c>
      <c r="AG146" s="28">
        <f>AF146+AG196</f>
        <v/>
      </c>
      <c r="AH146" s="28">
        <f>AG146+AH196</f>
        <v/>
      </c>
      <c r="AJ146" s="27" t="n">
        <v>55538</v>
      </c>
      <c r="AK146" s="27" t="n">
        <v>75066</v>
      </c>
      <c r="AL146" s="27" t="n">
        <v>99025</v>
      </c>
      <c r="AM146" s="27" t="n">
        <v>120864</v>
      </c>
      <c r="AN146" s="27" t="n">
        <v>140024</v>
      </c>
      <c r="AO146" s="28">
        <f>AD146</f>
        <v/>
      </c>
      <c r="AP146" s="28">
        <f>AH146</f>
        <v/>
      </c>
      <c r="AQ146" s="28">
        <f>AP146+AQ196</f>
        <v/>
      </c>
      <c r="AR146" s="28">
        <f>AQ146+AR196</f>
        <v/>
      </c>
      <c r="AS146" s="28">
        <f>AR146+AS196</f>
        <v/>
      </c>
    </row>
    <row r="147">
      <c r="C147" s="8" t="inlineStr">
        <is>
          <t>Accumulated Other Comprehensive Income (Loss)</t>
        </is>
      </c>
      <c r="G147" s="27" t="n">
        <v>-666</v>
      </c>
      <c r="H147" s="27" t="n">
        <v>-525</v>
      </c>
      <c r="I147" s="27" t="n">
        <v>-1075</v>
      </c>
      <c r="J147" s="27" t="n">
        <v>-1376</v>
      </c>
      <c r="K147" s="27" t="n">
        <v>-2365</v>
      </c>
      <c r="L147" s="27" t="n">
        <v>-4782</v>
      </c>
      <c r="M147" s="27" t="n">
        <v>-7115</v>
      </c>
      <c r="N147" s="27" t="n">
        <v>-4487</v>
      </c>
      <c r="O147" s="27" t="n">
        <v>-3973</v>
      </c>
      <c r="P147" s="27" t="n">
        <v>-3680</v>
      </c>
      <c r="Q147" s="27" t="n">
        <v>-5003</v>
      </c>
      <c r="R147" s="27" t="n">
        <v>-3040</v>
      </c>
      <c r="S147" s="27" t="n">
        <v>-3598</v>
      </c>
      <c r="T147" s="27" t="n">
        <v>-3993</v>
      </c>
      <c r="U147" s="27" t="n">
        <v>-1918</v>
      </c>
      <c r="V147" s="27" t="n">
        <v>-34</v>
      </c>
      <c r="W147" s="27" t="n">
        <v>-914</v>
      </c>
      <c r="X147" s="27" t="n">
        <v>2420</v>
      </c>
      <c r="Y147" s="27" t="n">
        <v>12333</v>
      </c>
      <c r="Z147" s="27" t="n">
        <v>28230</v>
      </c>
      <c r="AA147" s="27" t="n">
        <v>24868</v>
      </c>
      <c r="AB147" s="28">
        <f>AA147</f>
        <v/>
      </c>
      <c r="AC147" s="28">
        <f>AB147</f>
        <v/>
      </c>
      <c r="AD147" s="28">
        <f>AC147</f>
        <v/>
      </c>
      <c r="AE147" s="28">
        <f>AD147</f>
        <v/>
      </c>
      <c r="AF147" s="28">
        <f>AE147</f>
        <v/>
      </c>
      <c r="AG147" s="28">
        <f>AF147</f>
        <v/>
      </c>
      <c r="AH147" s="28">
        <f>AG147</f>
        <v/>
      </c>
      <c r="AJ147" s="27" t="n">
        <v>-1376</v>
      </c>
      <c r="AK147" s="27" t="n">
        <v>-4487</v>
      </c>
      <c r="AL147" s="27" t="n">
        <v>-3040</v>
      </c>
      <c r="AM147" s="27" t="n">
        <v>-34</v>
      </c>
      <c r="AN147" s="27" t="n">
        <v>28230</v>
      </c>
      <c r="AO147" s="28">
        <f>AD147</f>
        <v/>
      </c>
      <c r="AP147" s="28">
        <f>AH147</f>
        <v/>
      </c>
      <c r="AQ147" s="28">
        <f>AP147</f>
        <v/>
      </c>
      <c r="AR147" s="28">
        <f>AQ147</f>
        <v/>
      </c>
      <c r="AS147" s="28">
        <f>AR147</f>
        <v/>
      </c>
    </row>
    <row r="148">
      <c r="C148" s="8" t="inlineStr">
        <is>
          <t>Retained Earnings</t>
        </is>
      </c>
      <c r="G148" s="27" t="n">
        <v>60658</v>
      </c>
      <c r="H148" s="27" t="n">
        <v>68436</v>
      </c>
      <c r="I148" s="27" t="n">
        <v>71592</v>
      </c>
      <c r="J148" s="27" t="n">
        <v>85915</v>
      </c>
      <c r="K148" s="27" t="n">
        <v>82071</v>
      </c>
      <c r="L148" s="27" t="n">
        <v>80043</v>
      </c>
      <c r="M148" s="27" t="n">
        <v>82915</v>
      </c>
      <c r="N148" s="27" t="n">
        <v>83193</v>
      </c>
      <c r="O148" s="27" t="n">
        <v>86365</v>
      </c>
      <c r="P148" s="27" t="n">
        <v>93115</v>
      </c>
      <c r="Q148" s="27" t="n">
        <v>102994</v>
      </c>
      <c r="R148" s="27" t="n">
        <v>113618</v>
      </c>
      <c r="S148" s="27" t="n">
        <v>124049</v>
      </c>
      <c r="T148" s="27" t="n">
        <v>137534</v>
      </c>
      <c r="U148" s="27" t="n">
        <v>152862</v>
      </c>
      <c r="V148" s="27" t="n">
        <v>172866</v>
      </c>
      <c r="W148" s="27" t="n">
        <v>189993</v>
      </c>
      <c r="X148" s="27" t="n">
        <v>208157</v>
      </c>
      <c r="Y148" s="27" t="n">
        <v>229344</v>
      </c>
      <c r="Z148" s="27" t="n">
        <v>250536</v>
      </c>
      <c r="AA148" s="27" t="n">
        <v>280791</v>
      </c>
      <c r="AB148" s="28">
        <f>AA148+AB37</f>
        <v/>
      </c>
      <c r="AC148" s="28">
        <f>AB148+AC37</f>
        <v/>
      </c>
      <c r="AD148" s="28">
        <f>AC148+AD37</f>
        <v/>
      </c>
      <c r="AE148" s="28">
        <f>AD148+AE37</f>
        <v/>
      </c>
      <c r="AF148" s="28">
        <f>AE148+AF37</f>
        <v/>
      </c>
      <c r="AG148" s="28">
        <f>AF148+AG37</f>
        <v/>
      </c>
      <c r="AH148" s="28">
        <f>AG148+AH37</f>
        <v/>
      </c>
      <c r="AJ148" s="27" t="n">
        <v>85915</v>
      </c>
      <c r="AK148" s="27" t="n">
        <v>83193</v>
      </c>
      <c r="AL148" s="27" t="n">
        <v>113618</v>
      </c>
      <c r="AM148" s="27" t="n">
        <v>172866</v>
      </c>
      <c r="AN148" s="27" t="n">
        <v>250536</v>
      </c>
      <c r="AO148" s="28">
        <f>AD148</f>
        <v/>
      </c>
      <c r="AP148" s="28">
        <f>AH148</f>
        <v/>
      </c>
      <c r="AQ148" s="28">
        <f>AP148+AQ37</f>
        <v/>
      </c>
      <c r="AR148" s="28">
        <f>AQ148+AR37</f>
        <v/>
      </c>
      <c r="AS148" s="28">
        <f>AR148+AS37</f>
        <v/>
      </c>
    </row>
    <row r="149">
      <c r="B149" s="6" t="inlineStr">
        <is>
          <t>Total Stockholders' Equity</t>
        </is>
      </c>
      <c r="G149" s="29">
        <f>G144+G145+G146+G147+G148</f>
        <v/>
      </c>
      <c r="H149" s="29">
        <f>H144+H145+H146+H147+H148</f>
        <v/>
      </c>
      <c r="I149" s="29">
        <f>I144+I145+I146+I147+I148</f>
        <v/>
      </c>
      <c r="J149" s="29">
        <f>J144+J145+J146+J147+J148</f>
        <v/>
      </c>
      <c r="K149" s="29">
        <f>K144+K145+K146+K147+K148</f>
        <v/>
      </c>
      <c r="L149" s="29">
        <f>L144+L145+L146+L147+L148</f>
        <v/>
      </c>
      <c r="M149" s="29">
        <f>M144+M145+M146+M147+M148</f>
        <v/>
      </c>
      <c r="N149" s="29">
        <f>N144+N145+N146+N147+N148</f>
        <v/>
      </c>
      <c r="O149" s="29">
        <f>O144+O145+O146+O147+O148</f>
        <v/>
      </c>
      <c r="P149" s="29">
        <f>P144+P145+P146+P147+P148</f>
        <v/>
      </c>
      <c r="Q149" s="29">
        <f>Q144+Q145+Q146+Q147+Q148</f>
        <v/>
      </c>
      <c r="R149" s="29">
        <f>R144+R145+R146+R147+R148</f>
        <v/>
      </c>
      <c r="S149" s="29">
        <f>S144+S145+S146+S147+S148</f>
        <v/>
      </c>
      <c r="T149" s="29">
        <f>T144+T145+T146+T147+T148</f>
        <v/>
      </c>
      <c r="U149" s="29">
        <f>U144+U145+U146+U147+U148</f>
        <v/>
      </c>
      <c r="V149" s="29">
        <f>V144+V145+V146+V147+V148</f>
        <v/>
      </c>
      <c r="W149" s="29">
        <f>W144+W145+W146+W147+W148</f>
        <v/>
      </c>
      <c r="X149" s="29">
        <f>X144+X145+X146+X147+X148</f>
        <v/>
      </c>
      <c r="Y149" s="29">
        <f>Y144+Y145+Y146+Y147+Y148</f>
        <v/>
      </c>
      <c r="Z149" s="29">
        <f>Z144+Z145+Z146+Z147+Z148</f>
        <v/>
      </c>
      <c r="AA149" s="29">
        <f>AA144+AA145+AA146+AA147+AA148</f>
        <v/>
      </c>
      <c r="AB149" s="29">
        <f>AB144+AB145+AB146+AB147+AB148</f>
        <v/>
      </c>
      <c r="AC149" s="29">
        <f>AC144+AC145+AC146+AC147+AC148</f>
        <v/>
      </c>
      <c r="AD149" s="29">
        <f>AD144+AD145+AD146+AD147+AD148</f>
        <v/>
      </c>
      <c r="AE149" s="29">
        <f>AE144+AE145+AE146+AE147+AE148</f>
        <v/>
      </c>
      <c r="AF149" s="29">
        <f>AF144+AF145+AF146+AF147+AF148</f>
        <v/>
      </c>
      <c r="AG149" s="29">
        <f>AG144+AG145+AG146+AG147+AG148</f>
        <v/>
      </c>
      <c r="AH149" s="29">
        <f>AH144+AH145+AH146+AH147+AH148</f>
        <v/>
      </c>
      <c r="AJ149" s="29">
        <f>AJ144+AJ145+AJ146+AJ147+AJ148</f>
        <v/>
      </c>
      <c r="AK149" s="29">
        <f>AK144+AK145+AK146+AK147+AK148</f>
        <v/>
      </c>
      <c r="AL149" s="29">
        <f>AL144+AL145+AL146+AL147+AL148</f>
        <v/>
      </c>
      <c r="AM149" s="29">
        <f>AM144+AM145+AM146+AM147+AM148</f>
        <v/>
      </c>
      <c r="AN149" s="29">
        <f>AN144+AN145+AN146+AN147+AN148</f>
        <v/>
      </c>
      <c r="AO149" s="30">
        <f>AD149</f>
        <v/>
      </c>
      <c r="AP149" s="30">
        <f>AH149</f>
        <v/>
      </c>
      <c r="AQ149" s="29">
        <f>AQ144+AQ145+AQ146+AQ147+AQ148</f>
        <v/>
      </c>
      <c r="AR149" s="29">
        <f>AR144+AR145+AR146+AR147+AR148</f>
        <v/>
      </c>
      <c r="AS149" s="29">
        <f>AS144+AS145+AS146+AS147+AS148</f>
        <v/>
      </c>
    </row>
    <row r="150">
      <c r="D150" s="3" t="inlineStr">
        <is>
          <t>Recon: Total Equity</t>
        </is>
      </c>
      <c r="G150" s="31">
        <f>IF(_reported!G19="","",G149-_reported!G19)</f>
        <v/>
      </c>
      <c r="H150" s="31">
        <f>IF(_reported!H19="","",H149-_reported!H19)</f>
        <v/>
      </c>
      <c r="I150" s="31">
        <f>IF(_reported!I19="","",I149-_reported!I19)</f>
        <v/>
      </c>
      <c r="J150" s="31">
        <f>IF(_reported!J19="","",J149-_reported!J19)</f>
        <v/>
      </c>
      <c r="K150" s="31">
        <f>IF(_reported!K19="","",K149-_reported!K19)</f>
        <v/>
      </c>
      <c r="L150" s="31">
        <f>IF(_reported!L19="","",L149-_reported!L19)</f>
        <v/>
      </c>
      <c r="M150" s="31">
        <f>IF(_reported!M19="","",M149-_reported!M19)</f>
        <v/>
      </c>
      <c r="N150" s="31">
        <f>IF(_reported!N19="","",N149-_reported!N19)</f>
        <v/>
      </c>
      <c r="O150" s="31">
        <f>IF(_reported!O19="","",O149-_reported!O19)</f>
        <v/>
      </c>
      <c r="P150" s="31">
        <f>IF(_reported!P19="","",P149-_reported!P19)</f>
        <v/>
      </c>
      <c r="Q150" s="31">
        <f>IF(_reported!Q19="","",Q149-_reported!Q19)</f>
        <v/>
      </c>
      <c r="R150" s="31">
        <f>IF(_reported!R19="","",R149-_reported!R19)</f>
        <v/>
      </c>
      <c r="S150" s="31">
        <f>IF(_reported!S19="","",S149-_reported!S19)</f>
        <v/>
      </c>
      <c r="T150" s="31">
        <f>IF(_reported!T19="","",T149-_reported!T19)</f>
        <v/>
      </c>
      <c r="U150" s="31">
        <f>IF(_reported!U19="","",U149-_reported!U19)</f>
        <v/>
      </c>
      <c r="V150" s="31">
        <f>IF(_reported!V19="","",V149-_reported!V19)</f>
        <v/>
      </c>
      <c r="W150" s="31">
        <f>IF(_reported!W19="","",W149-_reported!W19)</f>
        <v/>
      </c>
      <c r="X150" s="31">
        <f>IF(_reported!X19="","",X149-_reported!X19)</f>
        <v/>
      </c>
      <c r="Y150" s="31">
        <f>IF(_reported!Y19="","",Y149-_reported!Y19)</f>
        <v/>
      </c>
      <c r="Z150" s="31">
        <f>IF(_reported!Z19="","",Z149-_reported!Z19)</f>
        <v/>
      </c>
      <c r="AA150" s="31">
        <f>IF(_reported!AA19="","",AA149-_reported!AA19)</f>
        <v/>
      </c>
      <c r="AJ150" s="31">
        <f>IF(_reported!AJ19="","",AJ149-_reported!AJ19)</f>
        <v/>
      </c>
      <c r="AK150" s="31">
        <f>IF(_reported!AK19="","",AK149-_reported!AK19)</f>
        <v/>
      </c>
      <c r="AL150" s="31">
        <f>IF(_reported!AL19="","",AL149-_reported!AL19)</f>
        <v/>
      </c>
      <c r="AM150" s="31">
        <f>IF(_reported!AM19="","",AM149-_reported!AM19)</f>
        <v/>
      </c>
      <c r="AN150" s="31">
        <f>IF(_reported!AN19="","",AN149-_reported!AN19)</f>
        <v/>
      </c>
    </row>
    <row r="151"/>
    <row r="152">
      <c r="B152" s="6" t="inlineStr">
        <is>
          <t>Total Liabilities and Stockholders' Equity</t>
        </is>
      </c>
      <c r="G152" s="29">
        <f>G141+G149</f>
        <v/>
      </c>
      <c r="H152" s="29">
        <f>H141+H149</f>
        <v/>
      </c>
      <c r="I152" s="29">
        <f>I141+I149</f>
        <v/>
      </c>
      <c r="J152" s="29">
        <f>J141+J149</f>
        <v/>
      </c>
      <c r="K152" s="29">
        <f>K141+K149</f>
        <v/>
      </c>
      <c r="L152" s="29">
        <f>L141+L149</f>
        <v/>
      </c>
      <c r="M152" s="29">
        <f>M141+M149</f>
        <v/>
      </c>
      <c r="N152" s="29">
        <f>N141+N149</f>
        <v/>
      </c>
      <c r="O152" s="29">
        <f>O141+O149</f>
        <v/>
      </c>
      <c r="P152" s="29">
        <f>P141+P149</f>
        <v/>
      </c>
      <c r="Q152" s="29">
        <f>Q141+Q149</f>
        <v/>
      </c>
      <c r="R152" s="29">
        <f>R141+R149</f>
        <v/>
      </c>
      <c r="S152" s="29">
        <f>S141+S149</f>
        <v/>
      </c>
      <c r="T152" s="29">
        <f>T141+T149</f>
        <v/>
      </c>
      <c r="U152" s="29">
        <f>U141+U149</f>
        <v/>
      </c>
      <c r="V152" s="29">
        <f>V141+V149</f>
        <v/>
      </c>
      <c r="W152" s="29">
        <f>W141+W149</f>
        <v/>
      </c>
      <c r="X152" s="29">
        <f>X141+X149</f>
        <v/>
      </c>
      <c r="Y152" s="29">
        <f>Y141+Y149</f>
        <v/>
      </c>
      <c r="Z152" s="29">
        <f>Z141+Z149</f>
        <v/>
      </c>
      <c r="AA152" s="29">
        <f>AA141+AA149</f>
        <v/>
      </c>
      <c r="AB152" s="29">
        <f>AB141+AB149</f>
        <v/>
      </c>
      <c r="AC152" s="29">
        <f>AC141+AC149</f>
        <v/>
      </c>
      <c r="AD152" s="29">
        <f>AD141+AD149</f>
        <v/>
      </c>
      <c r="AE152" s="29">
        <f>AE141+AE149</f>
        <v/>
      </c>
      <c r="AF152" s="29">
        <f>AF141+AF149</f>
        <v/>
      </c>
      <c r="AG152" s="29">
        <f>AG141+AG149</f>
        <v/>
      </c>
      <c r="AH152" s="29">
        <f>AH141+AH149</f>
        <v/>
      </c>
      <c r="AJ152" s="29">
        <f>AJ141+AJ149</f>
        <v/>
      </c>
      <c r="AK152" s="29">
        <f>AK141+AK149</f>
        <v/>
      </c>
      <c r="AL152" s="29">
        <f>AL141+AL149</f>
        <v/>
      </c>
      <c r="AM152" s="29">
        <f>AM141+AM149</f>
        <v/>
      </c>
      <c r="AN152" s="29">
        <f>AN141+AN149</f>
        <v/>
      </c>
      <c r="AO152" s="30">
        <f>AD152</f>
        <v/>
      </c>
      <c r="AP152" s="30">
        <f>AH152</f>
        <v/>
      </c>
      <c r="AQ152" s="29">
        <f>AQ141+AQ149</f>
        <v/>
      </c>
      <c r="AR152" s="29">
        <f>AR141+AR149</f>
        <v/>
      </c>
      <c r="AS152" s="29">
        <f>AS141+AS149</f>
        <v/>
      </c>
    </row>
    <row r="153">
      <c r="D153" s="3" t="inlineStr">
        <is>
          <t>Recon: Total L&amp;E</t>
        </is>
      </c>
      <c r="G153" s="31">
        <f>IF(_reported!G20="","",G152-_reported!G20)</f>
        <v/>
      </c>
      <c r="H153" s="31">
        <f>IF(_reported!H20="","",H152-_reported!H20)</f>
        <v/>
      </c>
      <c r="I153" s="31">
        <f>IF(_reported!I20="","",I152-_reported!I20)</f>
        <v/>
      </c>
      <c r="J153" s="31">
        <f>IF(_reported!J20="","",J152-_reported!J20)</f>
        <v/>
      </c>
      <c r="K153" s="31">
        <f>IF(_reported!K20="","",K152-_reported!K20)</f>
        <v/>
      </c>
      <c r="L153" s="31">
        <f>IF(_reported!L20="","",L152-_reported!L20)</f>
        <v/>
      </c>
      <c r="M153" s="31">
        <f>IF(_reported!M20="","",M152-_reported!M20)</f>
        <v/>
      </c>
      <c r="N153" s="31">
        <f>IF(_reported!N20="","",N152-_reported!N20)</f>
        <v/>
      </c>
      <c r="O153" s="31">
        <f>IF(_reported!O20="","",O152-_reported!O20)</f>
        <v/>
      </c>
      <c r="P153" s="31">
        <f>IF(_reported!P20="","",P152-_reported!P20)</f>
        <v/>
      </c>
      <c r="Q153" s="31">
        <f>IF(_reported!Q20="","",Q152-_reported!Q20)</f>
        <v/>
      </c>
      <c r="R153" s="31">
        <f>IF(_reported!R20="","",R152-_reported!R20)</f>
        <v/>
      </c>
      <c r="S153" s="31">
        <f>IF(_reported!S20="","",S152-_reported!S20)</f>
        <v/>
      </c>
      <c r="T153" s="31">
        <f>IF(_reported!T20="","",T152-_reported!T20)</f>
        <v/>
      </c>
      <c r="U153" s="31">
        <f>IF(_reported!U20="","",U152-_reported!U20)</f>
        <v/>
      </c>
      <c r="V153" s="31">
        <f>IF(_reported!V20="","",V152-_reported!V20)</f>
        <v/>
      </c>
      <c r="W153" s="31">
        <f>IF(_reported!W20="","",W152-_reported!W20)</f>
        <v/>
      </c>
      <c r="X153" s="31">
        <f>IF(_reported!X20="","",X152-_reported!X20)</f>
        <v/>
      </c>
      <c r="Y153" s="31">
        <f>IF(_reported!Y20="","",Y152-_reported!Y20)</f>
        <v/>
      </c>
      <c r="Z153" s="31">
        <f>IF(_reported!Z20="","",Z152-_reported!Z20)</f>
        <v/>
      </c>
      <c r="AA153" s="31">
        <f>IF(_reported!AA20="","",AA152-_reported!AA20)</f>
        <v/>
      </c>
      <c r="AJ153" s="31">
        <f>IF(_reported!AJ20="","",AJ152-_reported!AJ20)</f>
        <v/>
      </c>
      <c r="AK153" s="31">
        <f>IF(_reported!AK20="","",AK152-_reported!AK20)</f>
        <v/>
      </c>
      <c r="AL153" s="31">
        <f>IF(_reported!AL20="","",AL152-_reported!AL20)</f>
        <v/>
      </c>
      <c r="AM153" s="31">
        <f>IF(_reported!AM20="","",AM152-_reported!AM20)</f>
        <v/>
      </c>
      <c r="AN153" s="31">
        <f>IF(_reported!AN20="","",AN152-_reported!AN20)</f>
        <v/>
      </c>
    </row>
    <row r="154"/>
    <row r="155">
      <c r="B155" s="6" t="inlineStr">
        <is>
          <t>BS Parity (TA - TL&amp;E; must = $0)</t>
        </is>
      </c>
      <c r="G155" s="38">
        <f>G129-G152</f>
        <v/>
      </c>
      <c r="H155" s="38">
        <f>H129-H152</f>
        <v/>
      </c>
      <c r="I155" s="38">
        <f>I129-I152</f>
        <v/>
      </c>
      <c r="J155" s="38">
        <f>J129-J152</f>
        <v/>
      </c>
      <c r="K155" s="38">
        <f>K129-K152</f>
        <v/>
      </c>
      <c r="L155" s="38">
        <f>L129-L152</f>
        <v/>
      </c>
      <c r="M155" s="38">
        <f>M129-M152</f>
        <v/>
      </c>
      <c r="N155" s="38">
        <f>N129-N152</f>
        <v/>
      </c>
      <c r="O155" s="38">
        <f>O129-O152</f>
        <v/>
      </c>
      <c r="P155" s="38">
        <f>P129-P152</f>
        <v/>
      </c>
      <c r="Q155" s="38">
        <f>Q129-Q152</f>
        <v/>
      </c>
      <c r="R155" s="38">
        <f>R129-R152</f>
        <v/>
      </c>
      <c r="S155" s="38">
        <f>S129-S152</f>
        <v/>
      </c>
      <c r="T155" s="38">
        <f>T129-T152</f>
        <v/>
      </c>
      <c r="U155" s="38">
        <f>U129-U152</f>
        <v/>
      </c>
      <c r="V155" s="38">
        <f>V129-V152</f>
        <v/>
      </c>
      <c r="W155" s="38">
        <f>W129-W152</f>
        <v/>
      </c>
      <c r="X155" s="38">
        <f>X129-X152</f>
        <v/>
      </c>
      <c r="Y155" s="38">
        <f>Y129-Y152</f>
        <v/>
      </c>
      <c r="Z155" s="38">
        <f>Z129-Z152</f>
        <v/>
      </c>
      <c r="AA155" s="38">
        <f>AA129-AA152</f>
        <v/>
      </c>
      <c r="AB155" s="38">
        <f>AB129-AB152</f>
        <v/>
      </c>
      <c r="AC155" s="38">
        <f>AC129-AC152</f>
        <v/>
      </c>
      <c r="AD155" s="38">
        <f>AD129-AD152</f>
        <v/>
      </c>
      <c r="AE155" s="38">
        <f>AE129-AE152</f>
        <v/>
      </c>
      <c r="AF155" s="38">
        <f>AF129-AF152</f>
        <v/>
      </c>
      <c r="AG155" s="38">
        <f>AG129-AG152</f>
        <v/>
      </c>
      <c r="AH155" s="38">
        <f>AH129-AH152</f>
        <v/>
      </c>
      <c r="AJ155" s="38">
        <f>AJ129-AJ152</f>
        <v/>
      </c>
      <c r="AK155" s="38">
        <f>AK129-AK152</f>
        <v/>
      </c>
      <c r="AL155" s="38">
        <f>AL129-AL152</f>
        <v/>
      </c>
      <c r="AM155" s="38">
        <f>AM129-AM152</f>
        <v/>
      </c>
      <c r="AN155" s="38">
        <f>AN129-AN152</f>
        <v/>
      </c>
      <c r="AO155" s="39">
        <f>AO129-AO152</f>
        <v/>
      </c>
      <c r="AP155" s="39">
        <f>AP129-AP152</f>
        <v/>
      </c>
      <c r="AQ155" s="38">
        <f>AQ129-AQ152</f>
        <v/>
      </c>
      <c r="AR155" s="38">
        <f>AR129-AR152</f>
        <v/>
      </c>
      <c r="AS155" s="38">
        <f>AS129-AS152</f>
        <v/>
      </c>
    </row>
    <row r="156"/>
    <row r="157"/>
    <row r="158">
      <c r="B158" s="15" t="inlineStr">
        <is>
          <t>Balance Sheet Ratios &amp; Assumptions</t>
        </is>
      </c>
      <c r="C158" s="15" t="n"/>
      <c r="D158" s="15" t="n"/>
      <c r="E158" s="15" t="n"/>
      <c r="F158" s="15" t="n"/>
      <c r="G158" s="15" t="n"/>
      <c r="H158" s="15" t="n"/>
      <c r="I158" s="15" t="n"/>
      <c r="J158" s="15" t="n"/>
      <c r="K158" s="15" t="n"/>
      <c r="L158" s="15" t="n"/>
      <c r="M158" s="15" t="n"/>
      <c r="N158" s="15" t="n"/>
      <c r="O158" s="15" t="n"/>
      <c r="P158" s="15" t="n"/>
      <c r="Q158" s="15" t="n"/>
      <c r="R158" s="15" t="n"/>
      <c r="S158" s="15" t="n"/>
      <c r="T158" s="15" t="n"/>
      <c r="U158" s="15" t="n"/>
      <c r="V158" s="15" t="n"/>
      <c r="W158" s="15" t="n"/>
      <c r="X158" s="15" t="n"/>
      <c r="Y158" s="15" t="n"/>
      <c r="Z158" s="15" t="n"/>
      <c r="AA158" s="15" t="n"/>
      <c r="AB158" s="15" t="n"/>
      <c r="AC158" s="15" t="n"/>
      <c r="AD158" s="15" t="n"/>
      <c r="AE158" s="15" t="n"/>
      <c r="AF158" s="15" t="n"/>
      <c r="AG158" s="15" t="n"/>
      <c r="AH158" s="15" t="n"/>
      <c r="AJ158" s="15" t="n"/>
      <c r="AK158" s="15" t="n"/>
      <c r="AL158" s="15" t="n"/>
      <c r="AM158" s="15" t="n"/>
      <c r="AN158" s="15" t="n"/>
      <c r="AO158" s="15" t="n"/>
      <c r="AP158" s="15" t="n"/>
      <c r="AQ158" s="15" t="n"/>
      <c r="AR158" s="15" t="n"/>
      <c r="AS158" s="15" t="n"/>
    </row>
    <row r="159"/>
    <row r="160">
      <c r="D160" s="8" t="inlineStr">
        <is>
          <t>Current Ratio</t>
        </is>
      </c>
      <c r="G160" s="40">
        <f>IFERROR(G122/G135,"")</f>
        <v/>
      </c>
      <c r="H160" s="40">
        <f>IFERROR(H122/H135,"")</f>
        <v/>
      </c>
      <c r="I160" s="40">
        <f>IFERROR(I122/I135,"")</f>
        <v/>
      </c>
      <c r="J160" s="40">
        <f>IFERROR(J122/J135,"")</f>
        <v/>
      </c>
      <c r="K160" s="40">
        <f>IFERROR(K122/K135,"")</f>
        <v/>
      </c>
      <c r="L160" s="40">
        <f>IFERROR(L122/L135,"")</f>
        <v/>
      </c>
      <c r="M160" s="40">
        <f>IFERROR(M122/M135,"")</f>
        <v/>
      </c>
      <c r="N160" s="40">
        <f>IFERROR(N122/N135,"")</f>
        <v/>
      </c>
      <c r="O160" s="40">
        <f>IFERROR(O122/O135,"")</f>
        <v/>
      </c>
      <c r="P160" s="40">
        <f>IFERROR(P122/P135,"")</f>
        <v/>
      </c>
      <c r="Q160" s="40">
        <f>IFERROR(Q122/Q135,"")</f>
        <v/>
      </c>
      <c r="R160" s="40">
        <f>IFERROR(R122/R135,"")</f>
        <v/>
      </c>
      <c r="S160" s="40">
        <f>IFERROR(S122/S135,"")</f>
        <v/>
      </c>
      <c r="T160" s="40">
        <f>IFERROR(T122/T135,"")</f>
        <v/>
      </c>
      <c r="U160" s="40">
        <f>IFERROR(U122/U135,"")</f>
        <v/>
      </c>
      <c r="V160" s="40">
        <f>IFERROR(V122/V135,"")</f>
        <v/>
      </c>
      <c r="W160" s="40">
        <f>IFERROR(W122/W135,"")</f>
        <v/>
      </c>
      <c r="X160" s="40">
        <f>IFERROR(X122/X135,"")</f>
        <v/>
      </c>
      <c r="Y160" s="40">
        <f>IFERROR(Y122/Y135,"")</f>
        <v/>
      </c>
      <c r="Z160" s="40">
        <f>IFERROR(Z122/Z135,"")</f>
        <v/>
      </c>
      <c r="AA160" s="40">
        <f>IFERROR(AA122/AA135,"")</f>
        <v/>
      </c>
      <c r="AB160" s="41">
        <f>IFERROR(AB122/AB135,"")</f>
        <v/>
      </c>
      <c r="AC160" s="41">
        <f>IFERROR(AC122/AC135,"")</f>
        <v/>
      </c>
      <c r="AD160" s="41">
        <f>IFERROR(AD122/AD135,"")</f>
        <v/>
      </c>
      <c r="AE160" s="41">
        <f>IFERROR(AE122/AE135,"")</f>
        <v/>
      </c>
      <c r="AF160" s="41">
        <f>IFERROR(AF122/AF135,"")</f>
        <v/>
      </c>
      <c r="AG160" s="41">
        <f>IFERROR(AG122/AG135,"")</f>
        <v/>
      </c>
      <c r="AH160" s="41">
        <f>IFERROR(AH122/AH135,"")</f>
        <v/>
      </c>
      <c r="AJ160" s="40">
        <f>IFERROR(AJ122/AJ135,"")</f>
        <v/>
      </c>
      <c r="AK160" s="40">
        <f>IFERROR(AK122/AK135,"")</f>
        <v/>
      </c>
      <c r="AL160" s="40">
        <f>IFERROR(AL122/AL135,"")</f>
        <v/>
      </c>
      <c r="AM160" s="40">
        <f>IFERROR(AM122/AM135,"")</f>
        <v/>
      </c>
      <c r="AN160" s="40">
        <f>IFERROR(AN122/AN135,"")</f>
        <v/>
      </c>
      <c r="AO160" s="41">
        <f>IFERROR(AO122/AO135,"")</f>
        <v/>
      </c>
      <c r="AP160" s="41">
        <f>IFERROR(AP122/AP135,"")</f>
        <v/>
      </c>
      <c r="AQ160" s="41">
        <f>IFERROR(AQ122/AQ135,"")</f>
        <v/>
      </c>
      <c r="AR160" s="41">
        <f>IFERROR(AR122/AR135,"")</f>
        <v/>
      </c>
      <c r="AS160" s="41">
        <f>IFERROR(AS122/AS135,"")</f>
        <v/>
      </c>
    </row>
    <row r="161">
      <c r="D161" s="8" t="inlineStr">
        <is>
          <t>Quick Ratio ((Cash + Mkt Sec + AR) / TCL)</t>
        </is>
      </c>
      <c r="G161" s="40">
        <f>IFERROR((G118+G119+G121)/G135,"")</f>
        <v/>
      </c>
      <c r="H161" s="40">
        <f>IFERROR((H118+H119+H121)/H135,"")</f>
        <v/>
      </c>
      <c r="I161" s="40">
        <f>IFERROR((I118+I119+I121)/I135,"")</f>
        <v/>
      </c>
      <c r="J161" s="40">
        <f>IFERROR((J118+J119+J121)/J135,"")</f>
        <v/>
      </c>
      <c r="K161" s="40">
        <f>IFERROR((K118+K119+K121)/K135,"")</f>
        <v/>
      </c>
      <c r="L161" s="40">
        <f>IFERROR((L118+L119+L121)/L135,"")</f>
        <v/>
      </c>
      <c r="M161" s="40">
        <f>IFERROR((M118+M119+M121)/M135,"")</f>
        <v/>
      </c>
      <c r="N161" s="40">
        <f>IFERROR((N118+N119+N121)/N135,"")</f>
        <v/>
      </c>
      <c r="O161" s="40">
        <f>IFERROR((O118+O119+O121)/O135,"")</f>
        <v/>
      </c>
      <c r="P161" s="40">
        <f>IFERROR((P118+P119+P121)/P135,"")</f>
        <v/>
      </c>
      <c r="Q161" s="40">
        <f>IFERROR((Q118+Q119+Q121)/Q135,"")</f>
        <v/>
      </c>
      <c r="R161" s="40">
        <f>IFERROR((R118+R119+R121)/R135,"")</f>
        <v/>
      </c>
      <c r="S161" s="40">
        <f>IFERROR((S118+S119+S121)/S135,"")</f>
        <v/>
      </c>
      <c r="T161" s="40">
        <f>IFERROR((T118+T119+T121)/T135,"")</f>
        <v/>
      </c>
      <c r="U161" s="40">
        <f>IFERROR((U118+U119+U121)/U135,"")</f>
        <v/>
      </c>
      <c r="V161" s="40">
        <f>IFERROR((V118+V119+V121)/V135,"")</f>
        <v/>
      </c>
      <c r="W161" s="40">
        <f>IFERROR((W118+W119+W121)/W135,"")</f>
        <v/>
      </c>
      <c r="X161" s="40">
        <f>IFERROR((X118+X119+X121)/X135,"")</f>
        <v/>
      </c>
      <c r="Y161" s="40">
        <f>IFERROR((Y118+Y119+Y121)/Y135,"")</f>
        <v/>
      </c>
      <c r="Z161" s="40">
        <f>IFERROR((Z118+Z119+Z121)/Z135,"")</f>
        <v/>
      </c>
      <c r="AA161" s="40">
        <f>IFERROR((AA118+AA119+AA121)/AA135,"")</f>
        <v/>
      </c>
      <c r="AB161" s="41">
        <f>IFERROR((AB118+AB119+AB121)/AB135,"")</f>
        <v/>
      </c>
      <c r="AC161" s="41">
        <f>IFERROR((AC118+AC119+AC121)/AC135,"")</f>
        <v/>
      </c>
      <c r="AD161" s="41">
        <f>IFERROR((AD118+AD119+AD121)/AD135,"")</f>
        <v/>
      </c>
      <c r="AE161" s="41">
        <f>IFERROR((AE118+AE119+AE121)/AE135,"")</f>
        <v/>
      </c>
      <c r="AF161" s="41">
        <f>IFERROR((AF118+AF119+AF121)/AF135,"")</f>
        <v/>
      </c>
      <c r="AG161" s="41">
        <f>IFERROR((AG118+AG119+AG121)/AG135,"")</f>
        <v/>
      </c>
      <c r="AH161" s="41">
        <f>IFERROR((AH118+AH119+AH121)/AH135,"")</f>
        <v/>
      </c>
      <c r="AJ161" s="40">
        <f>IFERROR((AJ118+AJ119+AJ121)/AJ135,"")</f>
        <v/>
      </c>
      <c r="AK161" s="40">
        <f>IFERROR((AK118+AK119+AK121)/AK135,"")</f>
        <v/>
      </c>
      <c r="AL161" s="40">
        <f>IFERROR((AL118+AL119+AL121)/AL135,"")</f>
        <v/>
      </c>
      <c r="AM161" s="40">
        <f>IFERROR((AM118+AM119+AM121)/AM135,"")</f>
        <v/>
      </c>
      <c r="AN161" s="40">
        <f>IFERROR((AN118+AN119+AN121)/AN135,"")</f>
        <v/>
      </c>
      <c r="AO161" s="41">
        <f>IFERROR((AO118+AO119+AO121)/AO135,"")</f>
        <v/>
      </c>
      <c r="AP161" s="41">
        <f>IFERROR((AP118+AP119+AP121)/AP135,"")</f>
        <v/>
      </c>
      <c r="AQ161" s="41">
        <f>IFERROR((AQ118+AQ119+AQ121)/AQ135,"")</f>
        <v/>
      </c>
      <c r="AR161" s="41">
        <f>IFERROR((AR118+AR119+AR121)/AR135,"")</f>
        <v/>
      </c>
      <c r="AS161" s="41">
        <f>IFERROR((AS118+AS119+AS121)/AS135,"")</f>
        <v/>
      </c>
    </row>
    <row r="162">
      <c r="D162" s="8" t="inlineStr">
        <is>
          <t>Cash + Marketable Securities ($M)</t>
        </is>
      </c>
      <c r="G162" s="42">
        <f>G118+G119</f>
        <v/>
      </c>
      <c r="H162" s="42">
        <f>H118+H119</f>
        <v/>
      </c>
      <c r="I162" s="42">
        <f>I118+I119</f>
        <v/>
      </c>
      <c r="J162" s="42">
        <f>J118+J119</f>
        <v/>
      </c>
      <c r="K162" s="42">
        <f>K118+K119</f>
        <v/>
      </c>
      <c r="L162" s="42">
        <f>L118+L119</f>
        <v/>
      </c>
      <c r="M162" s="42">
        <f>M118+M119</f>
        <v/>
      </c>
      <c r="N162" s="42">
        <f>N118+N119</f>
        <v/>
      </c>
      <c r="O162" s="42">
        <f>O118+O119</f>
        <v/>
      </c>
      <c r="P162" s="42">
        <f>P118+P119</f>
        <v/>
      </c>
      <c r="Q162" s="42">
        <f>Q118+Q119</f>
        <v/>
      </c>
      <c r="R162" s="42">
        <f>R118+R119</f>
        <v/>
      </c>
      <c r="S162" s="42">
        <f>S118+S119</f>
        <v/>
      </c>
      <c r="T162" s="42">
        <f>T118+T119</f>
        <v/>
      </c>
      <c r="U162" s="42">
        <f>U118+U119</f>
        <v/>
      </c>
      <c r="V162" s="42">
        <f>V118+V119</f>
        <v/>
      </c>
      <c r="W162" s="42">
        <f>W118+W119</f>
        <v/>
      </c>
      <c r="X162" s="42">
        <f>X118+X119</f>
        <v/>
      </c>
      <c r="Y162" s="42">
        <f>Y118+Y119</f>
        <v/>
      </c>
      <c r="Z162" s="42">
        <f>Z118+Z119</f>
        <v/>
      </c>
      <c r="AA162" s="42">
        <f>AA118+AA119</f>
        <v/>
      </c>
      <c r="AB162" s="26">
        <f>AB118+AB119</f>
        <v/>
      </c>
      <c r="AC162" s="26">
        <f>AC118+AC119</f>
        <v/>
      </c>
      <c r="AD162" s="26">
        <f>AD118+AD119</f>
        <v/>
      </c>
      <c r="AE162" s="26">
        <f>AE118+AE119</f>
        <v/>
      </c>
      <c r="AF162" s="26">
        <f>AF118+AF119</f>
        <v/>
      </c>
      <c r="AG162" s="26">
        <f>AG118+AG119</f>
        <v/>
      </c>
      <c r="AH162" s="26">
        <f>AH118+AH119</f>
        <v/>
      </c>
      <c r="AJ162" s="42">
        <f>AJ118+AJ119</f>
        <v/>
      </c>
      <c r="AK162" s="42">
        <f>AK118+AK119</f>
        <v/>
      </c>
      <c r="AL162" s="42">
        <f>AL118+AL119</f>
        <v/>
      </c>
      <c r="AM162" s="42">
        <f>AM118+AM119</f>
        <v/>
      </c>
      <c r="AN162" s="42">
        <f>AN118+AN119</f>
        <v/>
      </c>
      <c r="AO162" s="26">
        <f>AO118+AO119</f>
        <v/>
      </c>
      <c r="AP162" s="26">
        <f>AP118+AP119</f>
        <v/>
      </c>
      <c r="AQ162" s="26">
        <f>AQ118+AQ119</f>
        <v/>
      </c>
      <c r="AR162" s="26">
        <f>AR118+AR119</f>
        <v/>
      </c>
      <c r="AS162" s="26">
        <f>AS118+AS119</f>
        <v/>
      </c>
    </row>
    <row r="163">
      <c r="D163" s="8" t="inlineStr">
        <is>
          <t>Total Debt ($M, long-term debt; ST debt immaterial)</t>
        </is>
      </c>
      <c r="G163" s="42">
        <f>G139</f>
        <v/>
      </c>
      <c r="H163" s="42">
        <f>H139</f>
        <v/>
      </c>
      <c r="I163" s="42">
        <f>I139</f>
        <v/>
      </c>
      <c r="J163" s="42">
        <f>J139</f>
        <v/>
      </c>
      <c r="K163" s="42">
        <f>K139</f>
        <v/>
      </c>
      <c r="L163" s="42">
        <f>L139</f>
        <v/>
      </c>
      <c r="M163" s="42">
        <f>M139</f>
        <v/>
      </c>
      <c r="N163" s="42">
        <f>N139</f>
        <v/>
      </c>
      <c r="O163" s="42">
        <f>O139</f>
        <v/>
      </c>
      <c r="P163" s="42">
        <f>P139</f>
        <v/>
      </c>
      <c r="Q163" s="42">
        <f>Q139</f>
        <v/>
      </c>
      <c r="R163" s="42">
        <f>R139</f>
        <v/>
      </c>
      <c r="S163" s="42">
        <f>S139</f>
        <v/>
      </c>
      <c r="T163" s="42">
        <f>T139</f>
        <v/>
      </c>
      <c r="U163" s="42">
        <f>U139</f>
        <v/>
      </c>
      <c r="V163" s="42">
        <f>V139</f>
        <v/>
      </c>
      <c r="W163" s="42">
        <f>W139</f>
        <v/>
      </c>
      <c r="X163" s="42">
        <f>X139</f>
        <v/>
      </c>
      <c r="Y163" s="42">
        <f>Y139</f>
        <v/>
      </c>
      <c r="Z163" s="42">
        <f>Z139</f>
        <v/>
      </c>
      <c r="AA163" s="42">
        <f>AA139</f>
        <v/>
      </c>
      <c r="AB163" s="26">
        <f>AB139</f>
        <v/>
      </c>
      <c r="AC163" s="26">
        <f>AC139</f>
        <v/>
      </c>
      <c r="AD163" s="26">
        <f>AD139</f>
        <v/>
      </c>
      <c r="AE163" s="26">
        <f>AE139</f>
        <v/>
      </c>
      <c r="AF163" s="26">
        <f>AF139</f>
        <v/>
      </c>
      <c r="AG163" s="26">
        <f>AG139</f>
        <v/>
      </c>
      <c r="AH163" s="26">
        <f>AH139</f>
        <v/>
      </c>
      <c r="AJ163" s="42">
        <f>AJ139</f>
        <v/>
      </c>
      <c r="AK163" s="42">
        <f>AK139</f>
        <v/>
      </c>
      <c r="AL163" s="42">
        <f>AL139</f>
        <v/>
      </c>
      <c r="AM163" s="42">
        <f>AM139</f>
        <v/>
      </c>
      <c r="AN163" s="42">
        <f>AN139</f>
        <v/>
      </c>
      <c r="AO163" s="26">
        <f>AO139</f>
        <v/>
      </c>
      <c r="AP163" s="26">
        <f>AP139</f>
        <v/>
      </c>
      <c r="AQ163" s="26">
        <f>AQ139</f>
        <v/>
      </c>
      <c r="AR163" s="26">
        <f>AR139</f>
        <v/>
      </c>
      <c r="AS163" s="26">
        <f>AS139</f>
        <v/>
      </c>
    </row>
    <row r="164">
      <c r="D164" s="8" t="inlineStr">
        <is>
          <t>Net Cash (Debt) ($M, Cash + Mkt Sec - Total Debt)</t>
        </is>
      </c>
      <c r="G164" s="42">
        <f>G118+G119-G139</f>
        <v/>
      </c>
      <c r="H164" s="42">
        <f>H118+H119-H139</f>
        <v/>
      </c>
      <c r="I164" s="42">
        <f>I118+I119-I139</f>
        <v/>
      </c>
      <c r="J164" s="42">
        <f>J118+J119-J139</f>
        <v/>
      </c>
      <c r="K164" s="42">
        <f>K118+K119-K139</f>
        <v/>
      </c>
      <c r="L164" s="42">
        <f>L118+L119-L139</f>
        <v/>
      </c>
      <c r="M164" s="42">
        <f>M118+M119-M139</f>
        <v/>
      </c>
      <c r="N164" s="42">
        <f>N118+N119-N139</f>
        <v/>
      </c>
      <c r="O164" s="42">
        <f>O118+O119-O139</f>
        <v/>
      </c>
      <c r="P164" s="42">
        <f>P118+P119-P139</f>
        <v/>
      </c>
      <c r="Q164" s="42">
        <f>Q118+Q119-Q139</f>
        <v/>
      </c>
      <c r="R164" s="42">
        <f>R118+R119-R139</f>
        <v/>
      </c>
      <c r="S164" s="42">
        <f>S118+S119-S139</f>
        <v/>
      </c>
      <c r="T164" s="42">
        <f>T118+T119-T139</f>
        <v/>
      </c>
      <c r="U164" s="42">
        <f>U118+U119-U139</f>
        <v/>
      </c>
      <c r="V164" s="42">
        <f>V118+V119-V139</f>
        <v/>
      </c>
      <c r="W164" s="42">
        <f>W118+W119-W139</f>
        <v/>
      </c>
      <c r="X164" s="42">
        <f>X118+X119-X139</f>
        <v/>
      </c>
      <c r="Y164" s="42">
        <f>Y118+Y119-Y139</f>
        <v/>
      </c>
      <c r="Z164" s="42">
        <f>Z118+Z119-Z139</f>
        <v/>
      </c>
      <c r="AA164" s="42">
        <f>AA118+AA119-AA139</f>
        <v/>
      </c>
      <c r="AB164" s="26">
        <f>AB118+AB119-AB139</f>
        <v/>
      </c>
      <c r="AC164" s="26">
        <f>AC118+AC119-AC139</f>
        <v/>
      </c>
      <c r="AD164" s="26">
        <f>AD118+AD119-AD139</f>
        <v/>
      </c>
      <c r="AE164" s="26">
        <f>AE118+AE119-AE139</f>
        <v/>
      </c>
      <c r="AF164" s="26">
        <f>AF118+AF119-AF139</f>
        <v/>
      </c>
      <c r="AG164" s="26">
        <f>AG118+AG119-AG139</f>
        <v/>
      </c>
      <c r="AH164" s="26">
        <f>AH118+AH119-AH139</f>
        <v/>
      </c>
      <c r="AJ164" s="42">
        <f>AJ118+AJ119-AJ139</f>
        <v/>
      </c>
      <c r="AK164" s="42">
        <f>AK118+AK119-AK139</f>
        <v/>
      </c>
      <c r="AL164" s="42">
        <f>AL118+AL119-AL139</f>
        <v/>
      </c>
      <c r="AM164" s="42">
        <f>AM118+AM119-AM139</f>
        <v/>
      </c>
      <c r="AN164" s="42">
        <f>AN118+AN119-AN139</f>
        <v/>
      </c>
      <c r="AO164" s="26">
        <f>AO118+AO119-AO139</f>
        <v/>
      </c>
      <c r="AP164" s="26">
        <f>AP118+AP119-AP139</f>
        <v/>
      </c>
      <c r="AQ164" s="26">
        <f>AQ118+AQ119-AQ139</f>
        <v/>
      </c>
      <c r="AR164" s="26">
        <f>AR118+AR119-AR139</f>
        <v/>
      </c>
      <c r="AS164" s="26">
        <f>AS118+AS119-AS139</f>
        <v/>
      </c>
    </row>
    <row r="165">
      <c r="D165" s="8" t="inlineStr">
        <is>
          <t>Total Debt / Total Equity</t>
        </is>
      </c>
      <c r="G165" s="40">
        <f>IFERROR(G139/G149,"")</f>
        <v/>
      </c>
      <c r="H165" s="40">
        <f>IFERROR(H139/H149,"")</f>
        <v/>
      </c>
      <c r="I165" s="40">
        <f>IFERROR(I139/I149,"")</f>
        <v/>
      </c>
      <c r="J165" s="40">
        <f>IFERROR(J139/J149,"")</f>
        <v/>
      </c>
      <c r="K165" s="40">
        <f>IFERROR(K139/K149,"")</f>
        <v/>
      </c>
      <c r="L165" s="40">
        <f>IFERROR(L139/L149,"")</f>
        <v/>
      </c>
      <c r="M165" s="40">
        <f>IFERROR(M139/M149,"")</f>
        <v/>
      </c>
      <c r="N165" s="40">
        <f>IFERROR(N139/N149,"")</f>
        <v/>
      </c>
      <c r="O165" s="40">
        <f>IFERROR(O139/O149,"")</f>
        <v/>
      </c>
      <c r="P165" s="40">
        <f>IFERROR(P139/P149,"")</f>
        <v/>
      </c>
      <c r="Q165" s="40">
        <f>IFERROR(Q139/Q149,"")</f>
        <v/>
      </c>
      <c r="R165" s="40">
        <f>IFERROR(R139/R149,"")</f>
        <v/>
      </c>
      <c r="S165" s="40">
        <f>IFERROR(S139/S149,"")</f>
        <v/>
      </c>
      <c r="T165" s="40">
        <f>IFERROR(T139/T149,"")</f>
        <v/>
      </c>
      <c r="U165" s="40">
        <f>IFERROR(U139/U149,"")</f>
        <v/>
      </c>
      <c r="V165" s="40">
        <f>IFERROR(V139/V149,"")</f>
        <v/>
      </c>
      <c r="W165" s="40">
        <f>IFERROR(W139/W149,"")</f>
        <v/>
      </c>
      <c r="X165" s="40">
        <f>IFERROR(X139/X149,"")</f>
        <v/>
      </c>
      <c r="Y165" s="40">
        <f>IFERROR(Y139/Y149,"")</f>
        <v/>
      </c>
      <c r="Z165" s="40">
        <f>IFERROR(Z139/Z149,"")</f>
        <v/>
      </c>
      <c r="AA165" s="40">
        <f>IFERROR(AA139/AA149,"")</f>
        <v/>
      </c>
      <c r="AB165" s="41">
        <f>IFERROR(AB139/AB149,"")</f>
        <v/>
      </c>
      <c r="AC165" s="41">
        <f>IFERROR(AC139/AC149,"")</f>
        <v/>
      </c>
      <c r="AD165" s="41">
        <f>IFERROR(AD139/AD149,"")</f>
        <v/>
      </c>
      <c r="AE165" s="41">
        <f>IFERROR(AE139/AE149,"")</f>
        <v/>
      </c>
      <c r="AF165" s="41">
        <f>IFERROR(AF139/AF149,"")</f>
        <v/>
      </c>
      <c r="AG165" s="41">
        <f>IFERROR(AG139/AG149,"")</f>
        <v/>
      </c>
      <c r="AH165" s="41">
        <f>IFERROR(AH139/AH149,"")</f>
        <v/>
      </c>
      <c r="AJ165" s="40">
        <f>IFERROR(AJ139/AJ149,"")</f>
        <v/>
      </c>
      <c r="AK165" s="40">
        <f>IFERROR(AK139/AK149,"")</f>
        <v/>
      </c>
      <c r="AL165" s="40">
        <f>IFERROR(AL139/AL149,"")</f>
        <v/>
      </c>
      <c r="AM165" s="40">
        <f>IFERROR(AM139/AM149,"")</f>
        <v/>
      </c>
      <c r="AN165" s="40">
        <f>IFERROR(AN139/AN149,"")</f>
        <v/>
      </c>
      <c r="AO165" s="41">
        <f>IFERROR(AO139/AO149,"")</f>
        <v/>
      </c>
      <c r="AP165" s="41">
        <f>IFERROR(AP139/AP149,"")</f>
        <v/>
      </c>
      <c r="AQ165" s="41">
        <f>IFERROR(AQ139/AQ149,"")</f>
        <v/>
      </c>
      <c r="AR165" s="41">
        <f>IFERROR(AR139/AR149,"")</f>
        <v/>
      </c>
      <c r="AS165" s="41">
        <f>IFERROR(AS139/AS149,"")</f>
        <v/>
      </c>
    </row>
    <row r="166">
      <c r="D166" s="8" t="inlineStr">
        <is>
          <t>DSO (AR / Net Sales x Days)</t>
        </is>
      </c>
      <c r="G166" s="43">
        <f>IFERROR(G121/G13*91,"")</f>
        <v/>
      </c>
      <c r="H166" s="43">
        <f>IFERROR(H121/H13*91,"")</f>
        <v/>
      </c>
      <c r="I166" s="43">
        <f>IFERROR(I121/I13*91,"")</f>
        <v/>
      </c>
      <c r="J166" s="43">
        <f>IFERROR(J121/J13*91,"")</f>
        <v/>
      </c>
      <c r="K166" s="43">
        <f>IFERROR(K121/K13*91,"")</f>
        <v/>
      </c>
      <c r="L166" s="43">
        <f>IFERROR(L121/L13*91,"")</f>
        <v/>
      </c>
      <c r="M166" s="43">
        <f>IFERROR(M121/M13*91,"")</f>
        <v/>
      </c>
      <c r="N166" s="43">
        <f>IFERROR(N121/N13*91,"")</f>
        <v/>
      </c>
      <c r="O166" s="43">
        <f>IFERROR(O121/O13*91,"")</f>
        <v/>
      </c>
      <c r="P166" s="43">
        <f>IFERROR(P121/P13*91,"")</f>
        <v/>
      </c>
      <c r="Q166" s="43">
        <f>IFERROR(Q121/Q13*91,"")</f>
        <v/>
      </c>
      <c r="R166" s="43">
        <f>IFERROR(R121/R13*91,"")</f>
        <v/>
      </c>
      <c r="S166" s="43">
        <f>IFERROR(S121/S13*91,"")</f>
        <v/>
      </c>
      <c r="T166" s="43">
        <f>IFERROR(T121/T13*91,"")</f>
        <v/>
      </c>
      <c r="U166" s="43">
        <f>IFERROR(U121/U13*91,"")</f>
        <v/>
      </c>
      <c r="V166" s="43">
        <f>IFERROR(V121/V13*91,"")</f>
        <v/>
      </c>
      <c r="W166" s="43">
        <f>IFERROR(W121/W13*91,"")</f>
        <v/>
      </c>
      <c r="X166" s="43">
        <f>IFERROR(X121/X13*91,"")</f>
        <v/>
      </c>
      <c r="Y166" s="43">
        <f>IFERROR(Y121/Y13*91,"")</f>
        <v/>
      </c>
      <c r="Z166" s="43">
        <f>IFERROR(Z121/Z13*91,"")</f>
        <v/>
      </c>
      <c r="AA166" s="43">
        <f>IFERROR(AA121/AA13*91,"")</f>
        <v/>
      </c>
      <c r="AB166" s="28">
        <f>IFERROR(AB121/AB13*91,"")</f>
        <v/>
      </c>
      <c r="AC166" s="28">
        <f>IFERROR(AC121/AC13*91,"")</f>
        <v/>
      </c>
      <c r="AD166" s="28">
        <f>IFERROR(AD121/AD13*91,"")</f>
        <v/>
      </c>
      <c r="AE166" s="28">
        <f>IFERROR(AE121/AE13*91,"")</f>
        <v/>
      </c>
      <c r="AF166" s="28">
        <f>IFERROR(AF121/AF13*91,"")</f>
        <v/>
      </c>
      <c r="AG166" s="28">
        <f>IFERROR(AG121/AG13*91,"")</f>
        <v/>
      </c>
      <c r="AH166" s="28">
        <f>IFERROR(AH121/AH13*91,"")</f>
        <v/>
      </c>
      <c r="AJ166" s="43">
        <f>IFERROR(AJ121/AJ13*365,"")</f>
        <v/>
      </c>
      <c r="AK166" s="43">
        <f>IFERROR(AK121/AK13*365,"")</f>
        <v/>
      </c>
      <c r="AL166" s="43">
        <f>IFERROR(AL121/AL13*365,"")</f>
        <v/>
      </c>
      <c r="AM166" s="43">
        <f>IFERROR(AM121/AM13*365,"")</f>
        <v/>
      </c>
      <c r="AN166" s="43">
        <f>IFERROR(AN121/AN13*365,"")</f>
        <v/>
      </c>
      <c r="AO166" s="28">
        <f>IFERROR(AO121/AO13*365,"")</f>
        <v/>
      </c>
      <c r="AP166" s="28">
        <f>IFERROR(AP121/AP13*365,"")</f>
        <v/>
      </c>
      <c r="AQ166" s="28">
        <f>IFERROR(AQ121/AQ13*365,"")</f>
        <v/>
      </c>
      <c r="AR166" s="28">
        <f>IFERROR(AR121/AR13*365,"")</f>
        <v/>
      </c>
      <c r="AS166" s="28">
        <f>IFERROR(AS121/AS13*365,"")</f>
        <v/>
      </c>
    </row>
    <row r="167">
      <c r="D167" s="8" t="inlineStr">
        <is>
          <t>DIO (Inventories / Cost of Sales x Days)</t>
        </is>
      </c>
      <c r="G167" s="43">
        <f>IFERROR(-G120/G16*91,"")</f>
        <v/>
      </c>
      <c r="H167" s="43">
        <f>IFERROR(-H120/H16*91,"")</f>
        <v/>
      </c>
      <c r="I167" s="43">
        <f>IFERROR(-I120/I16*91,"")</f>
        <v/>
      </c>
      <c r="J167" s="43">
        <f>IFERROR(-J120/J16*91,"")</f>
        <v/>
      </c>
      <c r="K167" s="43">
        <f>IFERROR(-K120/K16*91,"")</f>
        <v/>
      </c>
      <c r="L167" s="43">
        <f>IFERROR(-L120/L16*91,"")</f>
        <v/>
      </c>
      <c r="M167" s="43">
        <f>IFERROR(-M120/M16*91,"")</f>
        <v/>
      </c>
      <c r="N167" s="43">
        <f>IFERROR(-N120/N16*91,"")</f>
        <v/>
      </c>
      <c r="O167" s="43">
        <f>IFERROR(-O120/O16*91,"")</f>
        <v/>
      </c>
      <c r="P167" s="43">
        <f>IFERROR(-P120/P16*91,"")</f>
        <v/>
      </c>
      <c r="Q167" s="43">
        <f>IFERROR(-Q120/Q16*91,"")</f>
        <v/>
      </c>
      <c r="R167" s="43">
        <f>IFERROR(-R120/R16*91,"")</f>
        <v/>
      </c>
      <c r="S167" s="43">
        <f>IFERROR(-S120/S16*91,"")</f>
        <v/>
      </c>
      <c r="T167" s="43">
        <f>IFERROR(-T120/T16*91,"")</f>
        <v/>
      </c>
      <c r="U167" s="43">
        <f>IFERROR(-U120/U16*91,"")</f>
        <v/>
      </c>
      <c r="V167" s="43">
        <f>IFERROR(-V120/V16*91,"")</f>
        <v/>
      </c>
      <c r="W167" s="43">
        <f>IFERROR(-W120/W16*91,"")</f>
        <v/>
      </c>
      <c r="X167" s="43">
        <f>IFERROR(-X120/X16*91,"")</f>
        <v/>
      </c>
      <c r="Y167" s="43">
        <f>IFERROR(-Y120/Y16*91,"")</f>
        <v/>
      </c>
      <c r="Z167" s="43">
        <f>IFERROR(-Z120/Z16*91,"")</f>
        <v/>
      </c>
      <c r="AA167" s="43">
        <f>IFERROR(-AA120/AA16*91,"")</f>
        <v/>
      </c>
      <c r="AB167" s="28">
        <f>IFERROR(-AB120/AB16*91,"")</f>
        <v/>
      </c>
      <c r="AC167" s="28">
        <f>IFERROR(-AC120/AC16*91,"")</f>
        <v/>
      </c>
      <c r="AD167" s="28">
        <f>IFERROR(-AD120/AD16*91,"")</f>
        <v/>
      </c>
      <c r="AE167" s="28">
        <f>IFERROR(-AE120/AE16*91,"")</f>
        <v/>
      </c>
      <c r="AF167" s="28">
        <f>IFERROR(-AF120/AF16*91,"")</f>
        <v/>
      </c>
      <c r="AG167" s="28">
        <f>IFERROR(-AG120/AG16*91,"")</f>
        <v/>
      </c>
      <c r="AH167" s="28">
        <f>IFERROR(-AH120/AH16*91,"")</f>
        <v/>
      </c>
      <c r="AJ167" s="43">
        <f>IFERROR(-AJ120/AJ16*365,"")</f>
        <v/>
      </c>
      <c r="AK167" s="43">
        <f>IFERROR(-AK120/AK16*365,"")</f>
        <v/>
      </c>
      <c r="AL167" s="43">
        <f>IFERROR(-AL120/AL16*365,"")</f>
        <v/>
      </c>
      <c r="AM167" s="43">
        <f>IFERROR(-AM120/AM16*365,"")</f>
        <v/>
      </c>
      <c r="AN167" s="43">
        <f>IFERROR(-AN120/AN16*365,"")</f>
        <v/>
      </c>
      <c r="AO167" s="28">
        <f>IFERROR(-AO120/AO16*365,"")</f>
        <v/>
      </c>
      <c r="AP167" s="28">
        <f>IFERROR(-AP120/AP16*365,"")</f>
        <v/>
      </c>
      <c r="AQ167" s="28">
        <f>IFERROR(-AQ120/AQ16*365,"")</f>
        <v/>
      </c>
      <c r="AR167" s="28">
        <f>IFERROR(-AR120/AR16*365,"")</f>
        <v/>
      </c>
      <c r="AS167" s="28">
        <f>IFERROR(-AS120/AS16*365,"")</f>
        <v/>
      </c>
    </row>
    <row r="168">
      <c r="D168" s="8" t="inlineStr">
        <is>
          <t>DPO (AP / Cost of Sales x Days)</t>
        </is>
      </c>
      <c r="G168" s="43">
        <f>IFERROR(-G132/G16*91,"")</f>
        <v/>
      </c>
      <c r="H168" s="43">
        <f>IFERROR(-H132/H16*91,"")</f>
        <v/>
      </c>
      <c r="I168" s="43">
        <f>IFERROR(-I132/I16*91,"")</f>
        <v/>
      </c>
      <c r="J168" s="43">
        <f>IFERROR(-J132/J16*91,"")</f>
        <v/>
      </c>
      <c r="K168" s="43">
        <f>IFERROR(-K132/K16*91,"")</f>
        <v/>
      </c>
      <c r="L168" s="43">
        <f>IFERROR(-L132/L16*91,"")</f>
        <v/>
      </c>
      <c r="M168" s="43">
        <f>IFERROR(-M132/M16*91,"")</f>
        <v/>
      </c>
      <c r="N168" s="43">
        <f>IFERROR(-N132/N16*91,"")</f>
        <v/>
      </c>
      <c r="O168" s="43">
        <f>IFERROR(-O132/O16*91,"")</f>
        <v/>
      </c>
      <c r="P168" s="43">
        <f>IFERROR(-P132/P16*91,"")</f>
        <v/>
      </c>
      <c r="Q168" s="43">
        <f>IFERROR(-Q132/Q16*91,"")</f>
        <v/>
      </c>
      <c r="R168" s="43">
        <f>IFERROR(-R132/R16*91,"")</f>
        <v/>
      </c>
      <c r="S168" s="43">
        <f>IFERROR(-S132/S16*91,"")</f>
        <v/>
      </c>
      <c r="T168" s="43">
        <f>IFERROR(-T132/T16*91,"")</f>
        <v/>
      </c>
      <c r="U168" s="43">
        <f>IFERROR(-U132/U16*91,"")</f>
        <v/>
      </c>
      <c r="V168" s="43">
        <f>IFERROR(-V132/V16*91,"")</f>
        <v/>
      </c>
      <c r="W168" s="43">
        <f>IFERROR(-W132/W16*91,"")</f>
        <v/>
      </c>
      <c r="X168" s="43">
        <f>IFERROR(-X132/X16*91,"")</f>
        <v/>
      </c>
      <c r="Y168" s="43">
        <f>IFERROR(-Y132/Y16*91,"")</f>
        <v/>
      </c>
      <c r="Z168" s="43">
        <f>IFERROR(-Z132/Z16*91,"")</f>
        <v/>
      </c>
      <c r="AA168" s="43">
        <f>IFERROR(-AA132/AA16*91,"")</f>
        <v/>
      </c>
      <c r="AB168" s="28">
        <f>IFERROR(-AB132/AB16*91,"")</f>
        <v/>
      </c>
      <c r="AC168" s="28">
        <f>IFERROR(-AC132/AC16*91,"")</f>
        <v/>
      </c>
      <c r="AD168" s="28">
        <f>IFERROR(-AD132/AD16*91,"")</f>
        <v/>
      </c>
      <c r="AE168" s="28">
        <f>IFERROR(-AE132/AE16*91,"")</f>
        <v/>
      </c>
      <c r="AF168" s="28">
        <f>IFERROR(-AF132/AF16*91,"")</f>
        <v/>
      </c>
      <c r="AG168" s="28">
        <f>IFERROR(-AG132/AG16*91,"")</f>
        <v/>
      </c>
      <c r="AH168" s="28">
        <f>IFERROR(-AH132/AH16*91,"")</f>
        <v/>
      </c>
      <c r="AJ168" s="43">
        <f>IFERROR(-AJ132/AJ16*365,"")</f>
        <v/>
      </c>
      <c r="AK168" s="43">
        <f>IFERROR(-AK132/AK16*365,"")</f>
        <v/>
      </c>
      <c r="AL168" s="43">
        <f>IFERROR(-AL132/AL16*365,"")</f>
        <v/>
      </c>
      <c r="AM168" s="43">
        <f>IFERROR(-AM132/AM16*365,"")</f>
        <v/>
      </c>
      <c r="AN168" s="43">
        <f>IFERROR(-AN132/AN16*365,"")</f>
        <v/>
      </c>
      <c r="AO168" s="28">
        <f>IFERROR(-AO132/AO16*365,"")</f>
        <v/>
      </c>
      <c r="AP168" s="28">
        <f>IFERROR(-AP132/AP16*365,"")</f>
        <v/>
      </c>
      <c r="AQ168" s="28">
        <f>IFERROR(-AQ132/AQ16*365,"")</f>
        <v/>
      </c>
      <c r="AR168" s="28">
        <f>IFERROR(-AR132/AR16*365,"")</f>
        <v/>
      </c>
      <c r="AS168" s="28">
        <f>IFERROR(-AS132/AS16*365,"")</f>
        <v/>
      </c>
    </row>
    <row r="169">
      <c r="D169" s="8" t="inlineStr">
        <is>
          <t>Cash Conversion Cycle (DSO + DIO - DPO; negative = float)</t>
        </is>
      </c>
      <c r="G169" s="43">
        <f>G166+G167-G168</f>
        <v/>
      </c>
      <c r="H169" s="43">
        <f>H166+H167-H168</f>
        <v/>
      </c>
      <c r="I169" s="43">
        <f>I166+I167-I168</f>
        <v/>
      </c>
      <c r="J169" s="43">
        <f>J166+J167-J168</f>
        <v/>
      </c>
      <c r="K169" s="43">
        <f>K166+K167-K168</f>
        <v/>
      </c>
      <c r="L169" s="43">
        <f>L166+L167-L168</f>
        <v/>
      </c>
      <c r="M169" s="43">
        <f>M166+M167-M168</f>
        <v/>
      </c>
      <c r="N169" s="43">
        <f>N166+N167-N168</f>
        <v/>
      </c>
      <c r="O169" s="43">
        <f>O166+O167-O168</f>
        <v/>
      </c>
      <c r="P169" s="43">
        <f>P166+P167-P168</f>
        <v/>
      </c>
      <c r="Q169" s="43">
        <f>Q166+Q167-Q168</f>
        <v/>
      </c>
      <c r="R169" s="43">
        <f>R166+R167-R168</f>
        <v/>
      </c>
      <c r="S169" s="43">
        <f>S166+S167-S168</f>
        <v/>
      </c>
      <c r="T169" s="43">
        <f>T166+T167-T168</f>
        <v/>
      </c>
      <c r="U169" s="43">
        <f>U166+U167-U168</f>
        <v/>
      </c>
      <c r="V169" s="43">
        <f>V166+V167-V168</f>
        <v/>
      </c>
      <c r="W169" s="43">
        <f>W166+W167-W168</f>
        <v/>
      </c>
      <c r="X169" s="43">
        <f>X166+X167-X168</f>
        <v/>
      </c>
      <c r="Y169" s="43">
        <f>Y166+Y167-Y168</f>
        <v/>
      </c>
      <c r="Z169" s="43">
        <f>Z166+Z167-Z168</f>
        <v/>
      </c>
      <c r="AA169" s="43">
        <f>AA166+AA167-AA168</f>
        <v/>
      </c>
      <c r="AB169" s="28">
        <f>AB166+AB167-AB168</f>
        <v/>
      </c>
      <c r="AC169" s="28">
        <f>AC166+AC167-AC168</f>
        <v/>
      </c>
      <c r="AD169" s="28">
        <f>AD166+AD167-AD168</f>
        <v/>
      </c>
      <c r="AE169" s="28">
        <f>AE166+AE167-AE168</f>
        <v/>
      </c>
      <c r="AF169" s="28">
        <f>AF166+AF167-AF168</f>
        <v/>
      </c>
      <c r="AG169" s="28">
        <f>AG166+AG167-AG168</f>
        <v/>
      </c>
      <c r="AH169" s="28">
        <f>AH166+AH167-AH168</f>
        <v/>
      </c>
      <c r="AJ169" s="43">
        <f>AJ166+AJ167-AJ168</f>
        <v/>
      </c>
      <c r="AK169" s="43">
        <f>AK166+AK167-AK168</f>
        <v/>
      </c>
      <c r="AL169" s="43">
        <f>AL166+AL167-AL168</f>
        <v/>
      </c>
      <c r="AM169" s="43">
        <f>AM166+AM167-AM168</f>
        <v/>
      </c>
      <c r="AN169" s="43">
        <f>AN166+AN167-AN168</f>
        <v/>
      </c>
      <c r="AO169" s="28">
        <f>AO166+AO167-AO168</f>
        <v/>
      </c>
      <c r="AP169" s="28">
        <f>AP166+AP167-AP168</f>
        <v/>
      </c>
      <c r="AQ169" s="28">
        <f>AQ166+AQ167-AQ168</f>
        <v/>
      </c>
      <c r="AR169" s="28">
        <f>AR166+AR167-AR168</f>
        <v/>
      </c>
      <c r="AS169" s="28">
        <f>AS166+AS167-AS168</f>
        <v/>
      </c>
    </row>
    <row r="170">
      <c r="D170" s="8" t="inlineStr">
        <is>
          <t>Unearned Revenue Days (Unearned / Net Sales x Days)</t>
        </is>
      </c>
      <c r="G170" s="43">
        <f>IFERROR(G134/G13*91,"")</f>
        <v/>
      </c>
      <c r="H170" s="43">
        <f>IFERROR(H134/H13*91,"")</f>
        <v/>
      </c>
      <c r="I170" s="43">
        <f>IFERROR(I134/I13*91,"")</f>
        <v/>
      </c>
      <c r="J170" s="43">
        <f>IFERROR(J134/J13*91,"")</f>
        <v/>
      </c>
      <c r="K170" s="43">
        <f>IFERROR(K134/K13*91,"")</f>
        <v/>
      </c>
      <c r="L170" s="43">
        <f>IFERROR(L134/L13*91,"")</f>
        <v/>
      </c>
      <c r="M170" s="43">
        <f>IFERROR(M134/M13*91,"")</f>
        <v/>
      </c>
      <c r="N170" s="43">
        <f>IFERROR(N134/N13*91,"")</f>
        <v/>
      </c>
      <c r="O170" s="43">
        <f>IFERROR(O134/O13*91,"")</f>
        <v/>
      </c>
      <c r="P170" s="43">
        <f>IFERROR(P134/P13*91,"")</f>
        <v/>
      </c>
      <c r="Q170" s="43">
        <f>IFERROR(Q134/Q13*91,"")</f>
        <v/>
      </c>
      <c r="R170" s="43">
        <f>IFERROR(R134/R13*91,"")</f>
        <v/>
      </c>
      <c r="S170" s="43">
        <f>IFERROR(S134/S13*91,"")</f>
        <v/>
      </c>
      <c r="T170" s="43">
        <f>IFERROR(T134/T13*91,"")</f>
        <v/>
      </c>
      <c r="U170" s="43">
        <f>IFERROR(U134/U13*91,"")</f>
        <v/>
      </c>
      <c r="V170" s="43">
        <f>IFERROR(V134/V13*91,"")</f>
        <v/>
      </c>
      <c r="W170" s="43">
        <f>IFERROR(W134/W13*91,"")</f>
        <v/>
      </c>
      <c r="X170" s="43">
        <f>IFERROR(X134/X13*91,"")</f>
        <v/>
      </c>
      <c r="Y170" s="43">
        <f>IFERROR(Y134/Y13*91,"")</f>
        <v/>
      </c>
      <c r="Z170" s="43">
        <f>IFERROR(Z134/Z13*91,"")</f>
        <v/>
      </c>
      <c r="AA170" s="43">
        <f>IFERROR(AA134/AA13*91,"")</f>
        <v/>
      </c>
      <c r="AB170" s="28">
        <f>IFERROR(AB134/AB13*91,"")</f>
        <v/>
      </c>
      <c r="AC170" s="28">
        <f>IFERROR(AC134/AC13*91,"")</f>
        <v/>
      </c>
      <c r="AD170" s="28">
        <f>IFERROR(AD134/AD13*91,"")</f>
        <v/>
      </c>
      <c r="AE170" s="28">
        <f>IFERROR(AE134/AE13*91,"")</f>
        <v/>
      </c>
      <c r="AF170" s="28">
        <f>IFERROR(AF134/AF13*91,"")</f>
        <v/>
      </c>
      <c r="AG170" s="28">
        <f>IFERROR(AG134/AG13*91,"")</f>
        <v/>
      </c>
      <c r="AH170" s="28">
        <f>IFERROR(AH134/AH13*91,"")</f>
        <v/>
      </c>
      <c r="AJ170" s="43">
        <f>IFERROR(AJ134/AJ13*365,"")</f>
        <v/>
      </c>
      <c r="AK170" s="43">
        <f>IFERROR(AK134/AK13*365,"")</f>
        <v/>
      </c>
      <c r="AL170" s="43">
        <f>IFERROR(AL134/AL13*365,"")</f>
        <v/>
      </c>
      <c r="AM170" s="43">
        <f>IFERROR(AM134/AM13*365,"")</f>
        <v/>
      </c>
      <c r="AN170" s="43">
        <f>IFERROR(AN134/AN13*365,"")</f>
        <v/>
      </c>
      <c r="AO170" s="28">
        <f>IFERROR(AO134/AO13*365,"")</f>
        <v/>
      </c>
      <c r="AP170" s="28">
        <f>IFERROR(AP134/AP13*365,"")</f>
        <v/>
      </c>
      <c r="AQ170" s="28">
        <f>IFERROR(AQ134/AQ13*365,"")</f>
        <v/>
      </c>
      <c r="AR170" s="28">
        <f>IFERROR(AR134/AR13*365,"")</f>
        <v/>
      </c>
      <c r="AS170" s="28">
        <f>IFERROR(AS134/AS13*365,"")</f>
        <v/>
      </c>
    </row>
    <row r="171">
      <c r="D171" s="8" t="inlineStr">
        <is>
          <t>Goodwill % of Total Assets</t>
        </is>
      </c>
      <c r="G171" s="35">
        <f>IFERROR(G127/G129,"")</f>
        <v/>
      </c>
      <c r="H171" s="35">
        <f>IFERROR(H127/H129,"")</f>
        <v/>
      </c>
      <c r="I171" s="35">
        <f>IFERROR(I127/I129,"")</f>
        <v/>
      </c>
      <c r="J171" s="35">
        <f>IFERROR(J127/J129,"")</f>
        <v/>
      </c>
      <c r="K171" s="35">
        <f>IFERROR(K127/K129,"")</f>
        <v/>
      </c>
      <c r="L171" s="35">
        <f>IFERROR(L127/L129,"")</f>
        <v/>
      </c>
      <c r="M171" s="35">
        <f>IFERROR(M127/M129,"")</f>
        <v/>
      </c>
      <c r="N171" s="35">
        <f>IFERROR(N127/N129,"")</f>
        <v/>
      </c>
      <c r="O171" s="35">
        <f>IFERROR(O127/O129,"")</f>
        <v/>
      </c>
      <c r="P171" s="35">
        <f>IFERROR(P127/P129,"")</f>
        <v/>
      </c>
      <c r="Q171" s="35">
        <f>IFERROR(Q127/Q129,"")</f>
        <v/>
      </c>
      <c r="R171" s="35">
        <f>IFERROR(R127/R129,"")</f>
        <v/>
      </c>
      <c r="S171" s="35">
        <f>IFERROR(S127/S129,"")</f>
        <v/>
      </c>
      <c r="T171" s="35">
        <f>IFERROR(T127/T129,"")</f>
        <v/>
      </c>
      <c r="U171" s="35">
        <f>IFERROR(U127/U129,"")</f>
        <v/>
      </c>
      <c r="V171" s="35">
        <f>IFERROR(V127/V129,"")</f>
        <v/>
      </c>
      <c r="W171" s="35">
        <f>IFERROR(W127/W129,"")</f>
        <v/>
      </c>
      <c r="X171" s="35">
        <f>IFERROR(X127/X129,"")</f>
        <v/>
      </c>
      <c r="Y171" s="35">
        <f>IFERROR(Y127/Y129,"")</f>
        <v/>
      </c>
      <c r="Z171" s="35">
        <f>IFERROR(Z127/Z129,"")</f>
        <v/>
      </c>
      <c r="AA171" s="35">
        <f>IFERROR(AA127/AA129,"")</f>
        <v/>
      </c>
      <c r="AB171" s="36">
        <f>IFERROR(AB127/AB129,"")</f>
        <v/>
      </c>
      <c r="AC171" s="36">
        <f>IFERROR(AC127/AC129,"")</f>
        <v/>
      </c>
      <c r="AD171" s="36">
        <f>IFERROR(AD127/AD129,"")</f>
        <v/>
      </c>
      <c r="AE171" s="36">
        <f>IFERROR(AE127/AE129,"")</f>
        <v/>
      </c>
      <c r="AF171" s="36">
        <f>IFERROR(AF127/AF129,"")</f>
        <v/>
      </c>
      <c r="AG171" s="36">
        <f>IFERROR(AG127/AG129,"")</f>
        <v/>
      </c>
      <c r="AH171" s="36">
        <f>IFERROR(AH127/AH129,"")</f>
        <v/>
      </c>
      <c r="AJ171" s="35">
        <f>IFERROR(AJ127/AJ129,"")</f>
        <v/>
      </c>
      <c r="AK171" s="35">
        <f>IFERROR(AK127/AK129,"")</f>
        <v/>
      </c>
      <c r="AL171" s="35">
        <f>IFERROR(AL127/AL129,"")</f>
        <v/>
      </c>
      <c r="AM171" s="35">
        <f>IFERROR(AM127/AM129,"")</f>
        <v/>
      </c>
      <c r="AN171" s="35">
        <f>IFERROR(AN127/AN129,"")</f>
        <v/>
      </c>
      <c r="AO171" s="36">
        <f>IFERROR(AO127/AO129,"")</f>
        <v/>
      </c>
      <c r="AP171" s="36">
        <f>IFERROR(AP127/AP129,"")</f>
        <v/>
      </c>
      <c r="AQ171" s="36">
        <f>IFERROR(AQ127/AQ129,"")</f>
        <v/>
      </c>
      <c r="AR171" s="36">
        <f>IFERROR(AR127/AR129,"")</f>
        <v/>
      </c>
      <c r="AS171" s="36">
        <f>IFERROR(AS127/AS129,"")</f>
        <v/>
      </c>
    </row>
    <row r="172">
      <c r="D172" s="8" t="inlineStr">
        <is>
          <t>PP&amp;E % of Total Assets</t>
        </is>
      </c>
      <c r="G172" s="35">
        <f>IFERROR(G125/G129,"")</f>
        <v/>
      </c>
      <c r="H172" s="35">
        <f>IFERROR(H125/H129,"")</f>
        <v/>
      </c>
      <c r="I172" s="35">
        <f>IFERROR(I125/I129,"")</f>
        <v/>
      </c>
      <c r="J172" s="35">
        <f>IFERROR(J125/J129,"")</f>
        <v/>
      </c>
      <c r="K172" s="35">
        <f>IFERROR(K125/K129,"")</f>
        <v/>
      </c>
      <c r="L172" s="35">
        <f>IFERROR(L125/L129,"")</f>
        <v/>
      </c>
      <c r="M172" s="35">
        <f>IFERROR(M125/M129,"")</f>
        <v/>
      </c>
      <c r="N172" s="35">
        <f>IFERROR(N125/N129,"")</f>
        <v/>
      </c>
      <c r="O172" s="35">
        <f>IFERROR(O125/O129,"")</f>
        <v/>
      </c>
      <c r="P172" s="35">
        <f>IFERROR(P125/P129,"")</f>
        <v/>
      </c>
      <c r="Q172" s="35">
        <f>IFERROR(Q125/Q129,"")</f>
        <v/>
      </c>
      <c r="R172" s="35">
        <f>IFERROR(R125/R129,"")</f>
        <v/>
      </c>
      <c r="S172" s="35">
        <f>IFERROR(S125/S129,"")</f>
        <v/>
      </c>
      <c r="T172" s="35">
        <f>IFERROR(T125/T129,"")</f>
        <v/>
      </c>
      <c r="U172" s="35">
        <f>IFERROR(U125/U129,"")</f>
        <v/>
      </c>
      <c r="V172" s="35">
        <f>IFERROR(V125/V129,"")</f>
        <v/>
      </c>
      <c r="W172" s="35">
        <f>IFERROR(W125/W129,"")</f>
        <v/>
      </c>
      <c r="X172" s="35">
        <f>IFERROR(X125/X129,"")</f>
        <v/>
      </c>
      <c r="Y172" s="35">
        <f>IFERROR(Y125/Y129,"")</f>
        <v/>
      </c>
      <c r="Z172" s="35">
        <f>IFERROR(Z125/Z129,"")</f>
        <v/>
      </c>
      <c r="AA172" s="35">
        <f>IFERROR(AA125/AA129,"")</f>
        <v/>
      </c>
      <c r="AB172" s="36">
        <f>IFERROR(AB125/AB129,"")</f>
        <v/>
      </c>
      <c r="AC172" s="36">
        <f>IFERROR(AC125/AC129,"")</f>
        <v/>
      </c>
      <c r="AD172" s="36">
        <f>IFERROR(AD125/AD129,"")</f>
        <v/>
      </c>
      <c r="AE172" s="36">
        <f>IFERROR(AE125/AE129,"")</f>
        <v/>
      </c>
      <c r="AF172" s="36">
        <f>IFERROR(AF125/AF129,"")</f>
        <v/>
      </c>
      <c r="AG172" s="36">
        <f>IFERROR(AG125/AG129,"")</f>
        <v/>
      </c>
      <c r="AH172" s="36">
        <f>IFERROR(AH125/AH129,"")</f>
        <v/>
      </c>
      <c r="AJ172" s="35">
        <f>IFERROR(AJ125/AJ129,"")</f>
        <v/>
      </c>
      <c r="AK172" s="35">
        <f>IFERROR(AK125/AK129,"")</f>
        <v/>
      </c>
      <c r="AL172" s="35">
        <f>IFERROR(AL125/AL129,"")</f>
        <v/>
      </c>
      <c r="AM172" s="35">
        <f>IFERROR(AM125/AM129,"")</f>
        <v/>
      </c>
      <c r="AN172" s="35">
        <f>IFERROR(AN125/AN129,"")</f>
        <v/>
      </c>
      <c r="AO172" s="36">
        <f>IFERROR(AO125/AO129,"")</f>
        <v/>
      </c>
      <c r="AP172" s="36">
        <f>IFERROR(AP125/AP129,"")</f>
        <v/>
      </c>
      <c r="AQ172" s="36">
        <f>IFERROR(AQ125/AQ129,"")</f>
        <v/>
      </c>
      <c r="AR172" s="36">
        <f>IFERROR(AR125/AR129,"")</f>
        <v/>
      </c>
      <c r="AS172" s="36">
        <f>IFERROR(AS125/AS129,"")</f>
        <v/>
      </c>
    </row>
    <row r="173">
      <c r="D173" s="8" t="inlineStr">
        <is>
          <t>Return on Equity (period NI / Total Equity)</t>
        </is>
      </c>
      <c r="G173" s="35">
        <f>IFERROR(G37/G149,"")</f>
        <v/>
      </c>
      <c r="H173" s="35">
        <f>IFERROR(H37/H149,"")</f>
        <v/>
      </c>
      <c r="I173" s="35">
        <f>IFERROR(I37/I149,"")</f>
        <v/>
      </c>
      <c r="J173" s="35">
        <f>IFERROR(J37/J149,"")</f>
        <v/>
      </c>
      <c r="K173" s="35">
        <f>IFERROR(K37/K149,"")</f>
        <v/>
      </c>
      <c r="L173" s="35">
        <f>IFERROR(L37/L149,"")</f>
        <v/>
      </c>
      <c r="M173" s="35">
        <f>IFERROR(M37/M149,"")</f>
        <v/>
      </c>
      <c r="N173" s="35">
        <f>IFERROR(N37/N149,"")</f>
        <v/>
      </c>
      <c r="O173" s="35">
        <f>IFERROR(O37/O149,"")</f>
        <v/>
      </c>
      <c r="P173" s="35">
        <f>IFERROR(P37/P149,"")</f>
        <v/>
      </c>
      <c r="Q173" s="35">
        <f>IFERROR(Q37/Q149,"")</f>
        <v/>
      </c>
      <c r="R173" s="35">
        <f>IFERROR(R37/R149,"")</f>
        <v/>
      </c>
      <c r="S173" s="35">
        <f>IFERROR(S37/S149,"")</f>
        <v/>
      </c>
      <c r="T173" s="35">
        <f>IFERROR(T37/T149,"")</f>
        <v/>
      </c>
      <c r="U173" s="35">
        <f>IFERROR(U37/U149,"")</f>
        <v/>
      </c>
      <c r="V173" s="35">
        <f>IFERROR(V37/V149,"")</f>
        <v/>
      </c>
      <c r="W173" s="35">
        <f>IFERROR(W37/W149,"")</f>
        <v/>
      </c>
      <c r="X173" s="35">
        <f>IFERROR(X37/X149,"")</f>
        <v/>
      </c>
      <c r="Y173" s="35">
        <f>IFERROR(Y37/Y149,"")</f>
        <v/>
      </c>
      <c r="Z173" s="35">
        <f>IFERROR(Z37/Z149,"")</f>
        <v/>
      </c>
      <c r="AA173" s="35">
        <f>IFERROR(AA37/AA149,"")</f>
        <v/>
      </c>
      <c r="AB173" s="36">
        <f>IFERROR(AB37/AB149,"")</f>
        <v/>
      </c>
      <c r="AC173" s="36">
        <f>IFERROR(AC37/AC149,"")</f>
        <v/>
      </c>
      <c r="AD173" s="36">
        <f>IFERROR(AD37/AD149,"")</f>
        <v/>
      </c>
      <c r="AE173" s="36">
        <f>IFERROR(AE37/AE149,"")</f>
        <v/>
      </c>
      <c r="AF173" s="36">
        <f>IFERROR(AF37/AF149,"")</f>
        <v/>
      </c>
      <c r="AG173" s="36">
        <f>IFERROR(AG37/AG149,"")</f>
        <v/>
      </c>
      <c r="AH173" s="36">
        <f>IFERROR(AH37/AH149,"")</f>
        <v/>
      </c>
      <c r="AJ173" s="35">
        <f>IFERROR(AJ37/AJ149,"")</f>
        <v/>
      </c>
      <c r="AK173" s="35">
        <f>IFERROR(AK37/AK149,"")</f>
        <v/>
      </c>
      <c r="AL173" s="35">
        <f>IFERROR(AL37/AL149,"")</f>
        <v/>
      </c>
      <c r="AM173" s="35">
        <f>IFERROR(AM37/AM149,"")</f>
        <v/>
      </c>
      <c r="AN173" s="35">
        <f>IFERROR(AN37/AN149,"")</f>
        <v/>
      </c>
      <c r="AO173" s="36">
        <f>IFERROR(AO37/AO149,"")</f>
        <v/>
      </c>
      <c r="AP173" s="36">
        <f>IFERROR(AP37/AP149,"")</f>
        <v/>
      </c>
      <c r="AQ173" s="36">
        <f>IFERROR(AQ37/AQ149,"")</f>
        <v/>
      </c>
      <c r="AR173" s="36">
        <f>IFERROR(AR37/AR149,"")</f>
        <v/>
      </c>
      <c r="AS173" s="36">
        <f>IFERROR(AS37/AS149,"")</f>
        <v/>
      </c>
    </row>
    <row r="174">
      <c r="D174" s="8" t="inlineStr">
        <is>
          <t>Return on Assets (period NI / Total Assets)</t>
        </is>
      </c>
      <c r="G174" s="35">
        <f>IFERROR(G37/G129,"")</f>
        <v/>
      </c>
      <c r="H174" s="35">
        <f>IFERROR(H37/H129,"")</f>
        <v/>
      </c>
      <c r="I174" s="35">
        <f>IFERROR(I37/I129,"")</f>
        <v/>
      </c>
      <c r="J174" s="35">
        <f>IFERROR(J37/J129,"")</f>
        <v/>
      </c>
      <c r="K174" s="35">
        <f>IFERROR(K37/K129,"")</f>
        <v/>
      </c>
      <c r="L174" s="35">
        <f>IFERROR(L37/L129,"")</f>
        <v/>
      </c>
      <c r="M174" s="35">
        <f>IFERROR(M37/M129,"")</f>
        <v/>
      </c>
      <c r="N174" s="35">
        <f>IFERROR(N37/N129,"")</f>
        <v/>
      </c>
      <c r="O174" s="35">
        <f>IFERROR(O37/O129,"")</f>
        <v/>
      </c>
      <c r="P174" s="35">
        <f>IFERROR(P37/P129,"")</f>
        <v/>
      </c>
      <c r="Q174" s="35">
        <f>IFERROR(Q37/Q129,"")</f>
        <v/>
      </c>
      <c r="R174" s="35">
        <f>IFERROR(R37/R129,"")</f>
        <v/>
      </c>
      <c r="S174" s="35">
        <f>IFERROR(S37/S129,"")</f>
        <v/>
      </c>
      <c r="T174" s="35">
        <f>IFERROR(T37/T129,"")</f>
        <v/>
      </c>
      <c r="U174" s="35">
        <f>IFERROR(U37/U129,"")</f>
        <v/>
      </c>
      <c r="V174" s="35">
        <f>IFERROR(V37/V129,"")</f>
        <v/>
      </c>
      <c r="W174" s="35">
        <f>IFERROR(W37/W129,"")</f>
        <v/>
      </c>
      <c r="X174" s="35">
        <f>IFERROR(X37/X129,"")</f>
        <v/>
      </c>
      <c r="Y174" s="35">
        <f>IFERROR(Y37/Y129,"")</f>
        <v/>
      </c>
      <c r="Z174" s="35">
        <f>IFERROR(Z37/Z129,"")</f>
        <v/>
      </c>
      <c r="AA174" s="35">
        <f>IFERROR(AA37/AA129,"")</f>
        <v/>
      </c>
      <c r="AB174" s="36">
        <f>IFERROR(AB37/AB129,"")</f>
        <v/>
      </c>
      <c r="AC174" s="36">
        <f>IFERROR(AC37/AC129,"")</f>
        <v/>
      </c>
      <c r="AD174" s="36">
        <f>IFERROR(AD37/AD129,"")</f>
        <v/>
      </c>
      <c r="AE174" s="36">
        <f>IFERROR(AE37/AE129,"")</f>
        <v/>
      </c>
      <c r="AF174" s="36">
        <f>IFERROR(AF37/AF129,"")</f>
        <v/>
      </c>
      <c r="AG174" s="36">
        <f>IFERROR(AG37/AG129,"")</f>
        <v/>
      </c>
      <c r="AH174" s="36">
        <f>IFERROR(AH37/AH129,"")</f>
        <v/>
      </c>
      <c r="AJ174" s="35">
        <f>IFERROR(AJ37/AJ129,"")</f>
        <v/>
      </c>
      <c r="AK174" s="35">
        <f>IFERROR(AK37/AK129,"")</f>
        <v/>
      </c>
      <c r="AL174" s="35">
        <f>IFERROR(AL37/AL129,"")</f>
        <v/>
      </c>
      <c r="AM174" s="35">
        <f>IFERROR(AM37/AM129,"")</f>
        <v/>
      </c>
      <c r="AN174" s="35">
        <f>IFERROR(AN37/AN129,"")</f>
        <v/>
      </c>
      <c r="AO174" s="36">
        <f>IFERROR(AO37/AO129,"")</f>
        <v/>
      </c>
      <c r="AP174" s="36">
        <f>IFERROR(AP37/AP129,"")</f>
        <v/>
      </c>
      <c r="AQ174" s="36">
        <f>IFERROR(AQ37/AQ129,"")</f>
        <v/>
      </c>
      <c r="AR174" s="36">
        <f>IFERROR(AR37/AR129,"")</f>
        <v/>
      </c>
      <c r="AS174" s="36">
        <f>IFERROR(AS37/AS129,"")</f>
        <v/>
      </c>
    </row>
    <row r="175"/>
    <row r="176"/>
    <row r="177"/>
    <row r="178">
      <c r="B178" s="15" t="inlineStr">
        <is>
          <t>BS Forecast Driver Ratios</t>
        </is>
      </c>
      <c r="C178" s="15" t="n"/>
      <c r="D178" s="15" t="n"/>
      <c r="E178" s="15" t="n"/>
      <c r="F178" s="15" t="n"/>
      <c r="G178" s="15" t="n"/>
      <c r="H178" s="15" t="n"/>
      <c r="I178" s="15" t="n"/>
      <c r="J178" s="15" t="n"/>
      <c r="K178" s="15" t="n"/>
      <c r="L178" s="15" t="n"/>
      <c r="M178" s="15" t="n"/>
      <c r="N178" s="15" t="n"/>
      <c r="O178" s="15" t="n"/>
      <c r="P178" s="15" t="n"/>
      <c r="Q178" s="15" t="n"/>
      <c r="R178" s="15" t="n"/>
      <c r="S178" s="15" t="n"/>
      <c r="T178" s="15" t="n"/>
      <c r="U178" s="15" t="n"/>
      <c r="V178" s="15" t="n"/>
      <c r="W178" s="15" t="n"/>
      <c r="X178" s="15" t="n"/>
      <c r="Y178" s="15" t="n"/>
      <c r="Z178" s="15" t="n"/>
      <c r="AA178" s="15" t="n"/>
      <c r="AB178" s="15" t="n"/>
      <c r="AC178" s="15" t="n"/>
      <c r="AD178" s="15" t="n"/>
      <c r="AE178" s="15" t="n"/>
      <c r="AF178" s="15" t="n"/>
      <c r="AG178" s="15" t="n"/>
      <c r="AH178" s="15" t="n"/>
      <c r="AJ178" s="15" t="n"/>
      <c r="AK178" s="15" t="n"/>
      <c r="AL178" s="15" t="n"/>
      <c r="AM178" s="15" t="n"/>
      <c r="AN178" s="15" t="n"/>
      <c r="AO178" s="15" t="n"/>
      <c r="AP178" s="15" t="n"/>
      <c r="AQ178" s="15" t="n"/>
      <c r="AR178" s="15" t="n"/>
      <c r="AS178" s="15" t="n"/>
    </row>
    <row r="179"/>
    <row r="180">
      <c r="C180" s="8" t="inlineStr">
        <is>
          <t>Accounts Receivable % of Q Revenue</t>
        </is>
      </c>
      <c r="G180" s="36">
        <f>IFERROR(G121/G13,"")</f>
        <v/>
      </c>
      <c r="H180" s="36">
        <f>IFERROR(H121/H13,"")</f>
        <v/>
      </c>
      <c r="I180" s="36">
        <f>IFERROR(I121/I13,"")</f>
        <v/>
      </c>
      <c r="J180" s="36">
        <f>IFERROR(J121/J13,"")</f>
        <v/>
      </c>
      <c r="K180" s="36">
        <f>IFERROR(K121/K13,"")</f>
        <v/>
      </c>
      <c r="L180" s="36">
        <f>IFERROR(L121/L13,"")</f>
        <v/>
      </c>
      <c r="M180" s="36">
        <f>IFERROR(M121/M13,"")</f>
        <v/>
      </c>
      <c r="N180" s="36">
        <f>IFERROR(N121/N13,"")</f>
        <v/>
      </c>
      <c r="O180" s="36">
        <f>IFERROR(O121/O13,"")</f>
        <v/>
      </c>
      <c r="P180" s="36">
        <f>IFERROR(P121/P13,"")</f>
        <v/>
      </c>
      <c r="Q180" s="36">
        <f>IFERROR(Q121/Q13,"")</f>
        <v/>
      </c>
      <c r="R180" s="36">
        <f>IFERROR(R121/R13,"")</f>
        <v/>
      </c>
      <c r="S180" s="36">
        <f>IFERROR(S121/S13,"")</f>
        <v/>
      </c>
      <c r="T180" s="36">
        <f>IFERROR(T121/T13,"")</f>
        <v/>
      </c>
      <c r="U180" s="36">
        <f>IFERROR(U121/U13,"")</f>
        <v/>
      </c>
      <c r="V180" s="36">
        <f>IFERROR(V121/V13,"")</f>
        <v/>
      </c>
      <c r="W180" s="36">
        <f>IFERROR(W121/W13,"")</f>
        <v/>
      </c>
      <c r="X180" s="36">
        <f>IFERROR(X121/X13,"")</f>
        <v/>
      </c>
      <c r="Y180" s="36">
        <f>IFERROR(Y121/Y13,"")</f>
        <v/>
      </c>
      <c r="Z180" s="36">
        <f>IFERROR(Z121/Z13,"")</f>
        <v/>
      </c>
      <c r="AA180" s="36">
        <f>IFERROR(AA121/AA13,"")</f>
        <v/>
      </c>
      <c r="AB180" s="37" t="n">
        <v>0.36</v>
      </c>
      <c r="AC180" s="37" t="n">
        <v>0.37</v>
      </c>
      <c r="AD180" s="37" t="n">
        <v>0.325</v>
      </c>
      <c r="AE180" s="37" t="n">
        <v>0.41</v>
      </c>
      <c r="AF180" s="37" t="n">
        <v>0.365</v>
      </c>
      <c r="AG180" s="37" t="n">
        <v>0.375</v>
      </c>
      <c r="AH180" s="37" t="n">
        <v>0.33</v>
      </c>
      <c r="AJ180" s="36">
        <f>IFERROR(AJ121/(AJ13/4),"")</f>
        <v/>
      </c>
      <c r="AK180" s="36">
        <f>IFERROR(AK121/(AK13/4),"")</f>
        <v/>
      </c>
      <c r="AL180" s="36">
        <f>IFERROR(AL121/(AL13/4),"")</f>
        <v/>
      </c>
      <c r="AM180" s="36">
        <f>IFERROR(AM121/(AM13/4),"")</f>
        <v/>
      </c>
      <c r="AN180" s="36">
        <f>IFERROR(AN121/(AN13/4),"")</f>
        <v/>
      </c>
      <c r="AO180" s="36">
        <f>IFERROR(AO121/(AO13/4),"")</f>
        <v/>
      </c>
      <c r="AP180" s="36">
        <f>IFERROR(AP121/(AP13/4),"")</f>
        <v/>
      </c>
      <c r="AQ180" s="37" t="n">
        <v>0.385</v>
      </c>
      <c r="AR180" s="37" t="n">
        <v>0.385</v>
      </c>
      <c r="AS180" s="37" t="n">
        <v>0.385</v>
      </c>
    </row>
    <row r="181">
      <c r="C181" s="8" t="inlineStr">
        <is>
          <t>Inventories % of Q |Cost of Sales|</t>
        </is>
      </c>
      <c r="G181" s="36">
        <f>IFERROR(-G120/G16,"")</f>
        <v/>
      </c>
      <c r="H181" s="36">
        <f>IFERROR(-H120/H16,"")</f>
        <v/>
      </c>
      <c r="I181" s="36">
        <f>IFERROR(-I120/I16,"")</f>
        <v/>
      </c>
      <c r="J181" s="36">
        <f>IFERROR(-J120/J16,"")</f>
        <v/>
      </c>
      <c r="K181" s="36">
        <f>IFERROR(-K120/K16,"")</f>
        <v/>
      </c>
      <c r="L181" s="36">
        <f>IFERROR(-L120/L16,"")</f>
        <v/>
      </c>
      <c r="M181" s="36">
        <f>IFERROR(-M120/M16,"")</f>
        <v/>
      </c>
      <c r="N181" s="36">
        <f>IFERROR(-N120/N16,"")</f>
        <v/>
      </c>
      <c r="O181" s="36">
        <f>IFERROR(-O120/O16,"")</f>
        <v/>
      </c>
      <c r="P181" s="36">
        <f>IFERROR(-P120/P16,"")</f>
        <v/>
      </c>
      <c r="Q181" s="36">
        <f>IFERROR(-Q120/Q16,"")</f>
        <v/>
      </c>
      <c r="R181" s="36">
        <f>IFERROR(-R120/R16,"")</f>
        <v/>
      </c>
      <c r="S181" s="36">
        <f>IFERROR(-S120/S16,"")</f>
        <v/>
      </c>
      <c r="T181" s="36">
        <f>IFERROR(-T120/T16,"")</f>
        <v/>
      </c>
      <c r="U181" s="36">
        <f>IFERROR(-U120/U16,"")</f>
        <v/>
      </c>
      <c r="V181" s="36">
        <f>IFERROR(-V120/V16,"")</f>
        <v/>
      </c>
      <c r="W181" s="36">
        <f>IFERROR(-W120/W16,"")</f>
        <v/>
      </c>
      <c r="X181" s="36">
        <f>IFERROR(-X120/X16,"")</f>
        <v/>
      </c>
      <c r="Y181" s="36">
        <f>IFERROR(-Y120/Y16,"")</f>
        <v/>
      </c>
      <c r="Z181" s="36">
        <f>IFERROR(-Z120/Z16,"")</f>
        <v/>
      </c>
      <c r="AA181" s="36">
        <f>IFERROR(-AA120/AA16,"")</f>
        <v/>
      </c>
      <c r="AB181" s="37" t="n">
        <v>0.46</v>
      </c>
      <c r="AC181" s="37" t="n">
        <v>0.48</v>
      </c>
      <c r="AD181" s="37" t="n">
        <v>0.35</v>
      </c>
      <c r="AE181" s="37" t="n">
        <v>0.42</v>
      </c>
      <c r="AF181" s="37" t="n">
        <v>0.46</v>
      </c>
      <c r="AG181" s="37" t="n">
        <v>0.48</v>
      </c>
      <c r="AH181" s="37" t="n">
        <v>0.35</v>
      </c>
      <c r="AJ181" s="36">
        <f>IFERROR(-AJ120/(AJ16/4),"")</f>
        <v/>
      </c>
      <c r="AK181" s="36">
        <f>IFERROR(-AK120/(AK16/4),"")</f>
        <v/>
      </c>
      <c r="AL181" s="36">
        <f>IFERROR(-AL120/(AL16/4),"")</f>
        <v/>
      </c>
      <c r="AM181" s="36">
        <f>IFERROR(-AM120/(AM16/4),"")</f>
        <v/>
      </c>
      <c r="AN181" s="36">
        <f>IFERROR(-AN120/(AN16/4),"")</f>
        <v/>
      </c>
      <c r="AO181" s="36">
        <f>IFERROR(-AO120/(AO16/4),"")</f>
        <v/>
      </c>
      <c r="AP181" s="36">
        <f>IFERROR(-AP120/(AP16/4),"")</f>
        <v/>
      </c>
      <c r="AQ181" s="37" t="n">
        <v>0.43</v>
      </c>
      <c r="AR181" s="37" t="n">
        <v>0.43</v>
      </c>
      <c r="AS181" s="37" t="n">
        <v>0.43</v>
      </c>
    </row>
    <row r="182">
      <c r="C182" s="8" t="inlineStr">
        <is>
          <t>Accounts Payable % of Q |Cost of Sales| (incl. capex payables)</t>
        </is>
      </c>
      <c r="G182" s="36">
        <f>IFERROR(-G132/G16,"")</f>
        <v/>
      </c>
      <c r="H182" s="36">
        <f>IFERROR(-H132/H16,"")</f>
        <v/>
      </c>
      <c r="I182" s="36">
        <f>IFERROR(-I132/I16,"")</f>
        <v/>
      </c>
      <c r="J182" s="36">
        <f>IFERROR(-J132/J16,"")</f>
        <v/>
      </c>
      <c r="K182" s="36">
        <f>IFERROR(-K132/K16,"")</f>
        <v/>
      </c>
      <c r="L182" s="36">
        <f>IFERROR(-L132/L16,"")</f>
        <v/>
      </c>
      <c r="M182" s="36">
        <f>IFERROR(-M132/M16,"")</f>
        <v/>
      </c>
      <c r="N182" s="36">
        <f>IFERROR(-N132/N16,"")</f>
        <v/>
      </c>
      <c r="O182" s="36">
        <f>IFERROR(-O132/O16,"")</f>
        <v/>
      </c>
      <c r="P182" s="36">
        <f>IFERROR(-P132/P16,"")</f>
        <v/>
      </c>
      <c r="Q182" s="36">
        <f>IFERROR(-Q132/Q16,"")</f>
        <v/>
      </c>
      <c r="R182" s="36">
        <f>IFERROR(-R132/R16,"")</f>
        <v/>
      </c>
      <c r="S182" s="36">
        <f>IFERROR(-S132/S16,"")</f>
        <v/>
      </c>
      <c r="T182" s="36">
        <f>IFERROR(-T132/T16,"")</f>
        <v/>
      </c>
      <c r="U182" s="36">
        <f>IFERROR(-U132/U16,"")</f>
        <v/>
      </c>
      <c r="V182" s="36">
        <f>IFERROR(-V132/V16,"")</f>
        <v/>
      </c>
      <c r="W182" s="36">
        <f>IFERROR(-W132/W16,"")</f>
        <v/>
      </c>
      <c r="X182" s="36">
        <f>IFERROR(-X132/X16,"")</f>
        <v/>
      </c>
      <c r="Y182" s="36">
        <f>IFERROR(-Y132/Y16,"")</f>
        <v/>
      </c>
      <c r="Z182" s="36">
        <f>IFERROR(-Z132/Z16,"")</f>
        <v/>
      </c>
      <c r="AA182" s="36">
        <f>IFERROR(-AA132/AA16,"")</f>
        <v/>
      </c>
      <c r="AB182" s="37" t="n">
        <v>1.3</v>
      </c>
      <c r="AC182" s="37" t="n">
        <v>1.32</v>
      </c>
      <c r="AD182" s="37" t="n">
        <v>1.12</v>
      </c>
      <c r="AE182" s="37" t="n">
        <v>1.42</v>
      </c>
      <c r="AF182" s="37" t="n">
        <v>1.32</v>
      </c>
      <c r="AG182" s="37" t="n">
        <v>1.34</v>
      </c>
      <c r="AH182" s="37" t="n">
        <v>1.14</v>
      </c>
      <c r="AJ182" s="36">
        <f>IFERROR(-AJ132/(AJ16/4),"")</f>
        <v/>
      </c>
      <c r="AK182" s="36">
        <f>IFERROR(-AK132/(AK16/4),"")</f>
        <v/>
      </c>
      <c r="AL182" s="36">
        <f>IFERROR(-AL132/(AL16/4),"")</f>
        <v/>
      </c>
      <c r="AM182" s="36">
        <f>IFERROR(-AM132/(AM16/4),"")</f>
        <v/>
      </c>
      <c r="AN182" s="36">
        <f>IFERROR(-AN132/(AN16/4),"")</f>
        <v/>
      </c>
      <c r="AO182" s="36">
        <f>IFERROR(-AO132/(AO16/4),"")</f>
        <v/>
      </c>
      <c r="AP182" s="36">
        <f>IFERROR(-AP132/(AP16/4),"")</f>
        <v/>
      </c>
      <c r="AQ182" s="37" t="n">
        <v>1.37</v>
      </c>
      <c r="AR182" s="37" t="n">
        <v>1.37</v>
      </c>
      <c r="AS182" s="37" t="n">
        <v>1.37</v>
      </c>
    </row>
    <row r="183">
      <c r="C183" s="8" t="inlineStr">
        <is>
          <t>Accrued Expenses and Other % of Q Revenue</t>
        </is>
      </c>
      <c r="G183" s="36">
        <f>IFERROR(G133/G13,"")</f>
        <v/>
      </c>
      <c r="H183" s="36">
        <f>IFERROR(H133/H13,"")</f>
        <v/>
      </c>
      <c r="I183" s="36">
        <f>IFERROR(I133/I13,"")</f>
        <v/>
      </c>
      <c r="J183" s="36">
        <f>IFERROR(J133/J13,"")</f>
        <v/>
      </c>
      <c r="K183" s="36">
        <f>IFERROR(K133/K13,"")</f>
        <v/>
      </c>
      <c r="L183" s="36">
        <f>IFERROR(L133/L13,"")</f>
        <v/>
      </c>
      <c r="M183" s="36">
        <f>IFERROR(M133/M13,"")</f>
        <v/>
      </c>
      <c r="N183" s="36">
        <f>IFERROR(N133/N13,"")</f>
        <v/>
      </c>
      <c r="O183" s="36">
        <f>IFERROR(O133/O13,"")</f>
        <v/>
      </c>
      <c r="P183" s="36">
        <f>IFERROR(P133/P13,"")</f>
        <v/>
      </c>
      <c r="Q183" s="36">
        <f>IFERROR(Q133/Q13,"")</f>
        <v/>
      </c>
      <c r="R183" s="36">
        <f>IFERROR(R133/R13,"")</f>
        <v/>
      </c>
      <c r="S183" s="36">
        <f>IFERROR(S133/S13,"")</f>
        <v/>
      </c>
      <c r="T183" s="36">
        <f>IFERROR(T133/T13,"")</f>
        <v/>
      </c>
      <c r="U183" s="36">
        <f>IFERROR(U133/U13,"")</f>
        <v/>
      </c>
      <c r="V183" s="36">
        <f>IFERROR(V133/V13,"")</f>
        <v/>
      </c>
      <c r="W183" s="36">
        <f>IFERROR(W133/W13,"")</f>
        <v/>
      </c>
      <c r="X183" s="36">
        <f>IFERROR(X133/X13,"")</f>
        <v/>
      </c>
      <c r="Y183" s="36">
        <f>IFERROR(Y133/Y13,"")</f>
        <v/>
      </c>
      <c r="Z183" s="36">
        <f>IFERROR(Z133/Z13,"")</f>
        <v/>
      </c>
      <c r="AA183" s="36">
        <f>IFERROR(AA133/AA13,"")</f>
        <v/>
      </c>
      <c r="AB183" s="37" t="n">
        <v>0.395</v>
      </c>
      <c r="AC183" s="37" t="n">
        <v>0.395</v>
      </c>
      <c r="AD183" s="37" t="n">
        <v>0.355</v>
      </c>
      <c r="AE183" s="37" t="n">
        <v>0.39</v>
      </c>
      <c r="AF183" s="37" t="n">
        <v>0.395</v>
      </c>
      <c r="AG183" s="37" t="n">
        <v>0.395</v>
      </c>
      <c r="AH183" s="37" t="n">
        <v>0.355</v>
      </c>
      <c r="AJ183" s="36">
        <f>IFERROR(AJ133/(AJ13/4),"")</f>
        <v/>
      </c>
      <c r="AK183" s="36">
        <f>IFERROR(AK133/(AK13/4),"")</f>
        <v/>
      </c>
      <c r="AL183" s="36">
        <f>IFERROR(AL133/(AL13/4),"")</f>
        <v/>
      </c>
      <c r="AM183" s="36">
        <f>IFERROR(AM133/(AM13/4),"")</f>
        <v/>
      </c>
      <c r="AN183" s="36">
        <f>IFERROR(AN133/(AN13/4),"")</f>
        <v/>
      </c>
      <c r="AO183" s="36">
        <f>IFERROR(AO133/(AO13/4),"")</f>
        <v/>
      </c>
      <c r="AP183" s="36">
        <f>IFERROR(AP133/(AP13/4),"")</f>
        <v/>
      </c>
      <c r="AQ183" s="37" t="n">
        <v>0.42</v>
      </c>
      <c r="AR183" s="37" t="n">
        <v>0.42</v>
      </c>
      <c r="AS183" s="37" t="n">
        <v>0.42</v>
      </c>
    </row>
    <row r="184">
      <c r="C184" s="8" t="inlineStr">
        <is>
          <t>Unearned Revenue % of Q Revenue</t>
        </is>
      </c>
      <c r="G184" s="36">
        <f>IFERROR(G134/G13,"")</f>
        <v/>
      </c>
      <c r="H184" s="36">
        <f>IFERROR(H134/H13,"")</f>
        <v/>
      </c>
      <c r="I184" s="36">
        <f>IFERROR(I134/I13,"")</f>
        <v/>
      </c>
      <c r="J184" s="36">
        <f>IFERROR(J134/J13,"")</f>
        <v/>
      </c>
      <c r="K184" s="36">
        <f>IFERROR(K134/K13,"")</f>
        <v/>
      </c>
      <c r="L184" s="36">
        <f>IFERROR(L134/L13,"")</f>
        <v/>
      </c>
      <c r="M184" s="36">
        <f>IFERROR(M134/M13,"")</f>
        <v/>
      </c>
      <c r="N184" s="36">
        <f>IFERROR(N134/N13,"")</f>
        <v/>
      </c>
      <c r="O184" s="36">
        <f>IFERROR(O134/O13,"")</f>
        <v/>
      </c>
      <c r="P184" s="36">
        <f>IFERROR(P134/P13,"")</f>
        <v/>
      </c>
      <c r="Q184" s="36">
        <f>IFERROR(Q134/Q13,"")</f>
        <v/>
      </c>
      <c r="R184" s="36">
        <f>IFERROR(R134/R13,"")</f>
        <v/>
      </c>
      <c r="S184" s="36">
        <f>IFERROR(S134/S13,"")</f>
        <v/>
      </c>
      <c r="T184" s="36">
        <f>IFERROR(T134/T13,"")</f>
        <v/>
      </c>
      <c r="U184" s="36">
        <f>IFERROR(U134/U13,"")</f>
        <v/>
      </c>
      <c r="V184" s="36">
        <f>IFERROR(V134/V13,"")</f>
        <v/>
      </c>
      <c r="W184" s="36">
        <f>IFERROR(W134/W13,"")</f>
        <v/>
      </c>
      <c r="X184" s="36">
        <f>IFERROR(X134/X13,"")</f>
        <v/>
      </c>
      <c r="Y184" s="36">
        <f>IFERROR(Y134/Y13,"")</f>
        <v/>
      </c>
      <c r="Z184" s="36">
        <f>IFERROR(Z134/Z13,"")</f>
        <v/>
      </c>
      <c r="AA184" s="36">
        <f>IFERROR(AA134/AA13,"")</f>
        <v/>
      </c>
      <c r="AB184" s="37" t="n">
        <v>0.125</v>
      </c>
      <c r="AC184" s="37" t="n">
        <v>0.12</v>
      </c>
      <c r="AD184" s="37" t="n">
        <v>0.096</v>
      </c>
      <c r="AE184" s="37" t="n">
        <v>0.114</v>
      </c>
      <c r="AF184" s="37" t="n">
        <v>0.124</v>
      </c>
      <c r="AG184" s="37" t="n">
        <v>0.119</v>
      </c>
      <c r="AH184" s="37" t="n">
        <v>0.095</v>
      </c>
      <c r="AJ184" s="36">
        <f>IFERROR(AJ134/(AJ13/4),"")</f>
        <v/>
      </c>
      <c r="AK184" s="36">
        <f>IFERROR(AK134/(AK13/4),"")</f>
        <v/>
      </c>
      <c r="AL184" s="36">
        <f>IFERROR(AL134/(AL13/4),"")</f>
        <v/>
      </c>
      <c r="AM184" s="36">
        <f>IFERROR(AM134/(AM13/4),"")</f>
        <v/>
      </c>
      <c r="AN184" s="36">
        <f>IFERROR(AN134/(AN13/4),"")</f>
        <v/>
      </c>
      <c r="AO184" s="36">
        <f>IFERROR(AO134/(AO13/4),"")</f>
        <v/>
      </c>
      <c r="AP184" s="36">
        <f>IFERROR(AP134/(AP13/4),"")</f>
        <v/>
      </c>
      <c r="AQ184" s="37" t="n">
        <v>0.115</v>
      </c>
      <c r="AR184" s="37" t="n">
        <v>0.115</v>
      </c>
      <c r="AS184" s="37" t="n">
        <v>0.115</v>
      </c>
    </row>
    <row r="185">
      <c r="C185" s="8" t="inlineStr">
        <is>
          <t>Capex (purchases of P&amp;E) % of Revenue</t>
        </is>
      </c>
      <c r="G185" s="36">
        <f>IFERROR(-G209/G13,"")</f>
        <v/>
      </c>
      <c r="H185" s="36">
        <f>IFERROR(-H209/H13,"")</f>
        <v/>
      </c>
      <c r="I185" s="36">
        <f>IFERROR(-I209/I13,"")</f>
        <v/>
      </c>
      <c r="J185" s="36">
        <f>IFERROR(-J209/J13,"")</f>
        <v/>
      </c>
      <c r="K185" s="36">
        <f>IFERROR(-K209/K13,"")</f>
        <v/>
      </c>
      <c r="L185" s="36">
        <f>IFERROR(-L209/L13,"")</f>
        <v/>
      </c>
      <c r="M185" s="36">
        <f>IFERROR(-M209/M13,"")</f>
        <v/>
      </c>
      <c r="N185" s="36">
        <f>IFERROR(-N209/N13,"")</f>
        <v/>
      </c>
      <c r="O185" s="36">
        <f>IFERROR(-O209/O13,"")</f>
        <v/>
      </c>
      <c r="P185" s="36">
        <f>IFERROR(-P209/P13,"")</f>
        <v/>
      </c>
      <c r="Q185" s="36">
        <f>IFERROR(-Q209/Q13,"")</f>
        <v/>
      </c>
      <c r="R185" s="36">
        <f>IFERROR(-R209/R13,"")</f>
        <v/>
      </c>
      <c r="S185" s="36">
        <f>IFERROR(-S209/S13,"")</f>
        <v/>
      </c>
      <c r="T185" s="36">
        <f>IFERROR(-T209/T13,"")</f>
        <v/>
      </c>
      <c r="U185" s="36">
        <f>IFERROR(-U209/U13,"")</f>
        <v/>
      </c>
      <c r="V185" s="36">
        <f>IFERROR(-V209/V13,"")</f>
        <v/>
      </c>
      <c r="W185" s="36">
        <f>IFERROR(-W209/W13,"")</f>
        <v/>
      </c>
      <c r="X185" s="36">
        <f>IFERROR(-X209/X13,"")</f>
        <v/>
      </c>
      <c r="Y185" s="36">
        <f>IFERROR(-Y209/Y13,"")</f>
        <v/>
      </c>
      <c r="Z185" s="36">
        <f>IFERROR(-Z209/Z13,"")</f>
        <v/>
      </c>
      <c r="AA185" s="36">
        <f>IFERROR(-AA209/AA13,"")</f>
        <v/>
      </c>
      <c r="AB185" s="37" t="n">
        <v>0.24</v>
      </c>
      <c r="AC185" s="37" t="n">
        <v>0.235</v>
      </c>
      <c r="AD185" s="37" t="n">
        <v>0.22</v>
      </c>
      <c r="AE185" s="37" t="n">
        <v>0.235</v>
      </c>
      <c r="AF185" s="37" t="n">
        <v>0.23</v>
      </c>
      <c r="AG185" s="37" t="n">
        <v>0.225</v>
      </c>
      <c r="AH185" s="37" t="n">
        <v>0.205</v>
      </c>
      <c r="AJ185" s="36">
        <f>IFERROR(-AJ209/AJ13,"")</f>
        <v/>
      </c>
      <c r="AK185" s="36">
        <f>IFERROR(-AK209/AK13,"")</f>
        <v/>
      </c>
      <c r="AL185" s="36">
        <f>IFERROR(-AL209/AL13,"")</f>
        <v/>
      </c>
      <c r="AM185" s="36">
        <f>IFERROR(-AM209/AM13,"")</f>
        <v/>
      </c>
      <c r="AN185" s="36">
        <f>IFERROR(-AN209/AN13,"")</f>
        <v/>
      </c>
      <c r="AO185" s="36">
        <f>IFERROR(-AO209/AO13,"")</f>
        <v/>
      </c>
      <c r="AP185" s="36">
        <f>IFERROR(-AP209/AP13,"")</f>
        <v/>
      </c>
      <c r="AQ185" s="37" t="n">
        <v>0.205</v>
      </c>
      <c r="AR185" s="37" t="n">
        <v>0.19</v>
      </c>
      <c r="AS185" s="37" t="n">
        <v>0.175</v>
      </c>
    </row>
    <row r="186">
      <c r="C186" s="8" t="inlineStr">
        <is>
          <t>P&amp;E Sale Proceeds / Incentives % of Revenue</t>
        </is>
      </c>
      <c r="G186" s="36">
        <f>IFERROR(G210/G13,"")</f>
        <v/>
      </c>
      <c r="H186" s="36">
        <f>IFERROR(H210/H13,"")</f>
        <v/>
      </c>
      <c r="I186" s="36">
        <f>IFERROR(I210/I13,"")</f>
        <v/>
      </c>
      <c r="J186" s="36">
        <f>IFERROR(J210/J13,"")</f>
        <v/>
      </c>
      <c r="K186" s="36">
        <f>IFERROR(K210/K13,"")</f>
        <v/>
      </c>
      <c r="L186" s="36">
        <f>IFERROR(L210/L13,"")</f>
        <v/>
      </c>
      <c r="M186" s="36">
        <f>IFERROR(M210/M13,"")</f>
        <v/>
      </c>
      <c r="N186" s="36">
        <f>IFERROR(N210/N13,"")</f>
        <v/>
      </c>
      <c r="O186" s="36">
        <f>IFERROR(O210/O13,"")</f>
        <v/>
      </c>
      <c r="P186" s="36">
        <f>IFERROR(P210/P13,"")</f>
        <v/>
      </c>
      <c r="Q186" s="36">
        <f>IFERROR(Q210/Q13,"")</f>
        <v/>
      </c>
      <c r="R186" s="36">
        <f>IFERROR(R210/R13,"")</f>
        <v/>
      </c>
      <c r="S186" s="36">
        <f>IFERROR(S210/S13,"")</f>
        <v/>
      </c>
      <c r="T186" s="36">
        <f>IFERROR(T210/T13,"")</f>
        <v/>
      </c>
      <c r="U186" s="36">
        <f>IFERROR(U210/U13,"")</f>
        <v/>
      </c>
      <c r="V186" s="36">
        <f>IFERROR(V210/V13,"")</f>
        <v/>
      </c>
      <c r="W186" s="36">
        <f>IFERROR(W210/W13,"")</f>
        <v/>
      </c>
      <c r="X186" s="36">
        <f>IFERROR(X210/X13,"")</f>
        <v/>
      </c>
      <c r="Y186" s="36">
        <f>IFERROR(Y210/Y13,"")</f>
        <v/>
      </c>
      <c r="Z186" s="36">
        <f>IFERROR(Z210/Z13,"")</f>
        <v/>
      </c>
      <c r="AA186" s="36">
        <f>IFERROR(AA210/AA13,"")</f>
        <v/>
      </c>
      <c r="AB186" s="37" t="n">
        <v>0.005</v>
      </c>
      <c r="AC186" s="37" t="n">
        <v>0.005</v>
      </c>
      <c r="AD186" s="37" t="n">
        <v>0.005</v>
      </c>
      <c r="AE186" s="37" t="n">
        <v>0.005</v>
      </c>
      <c r="AF186" s="37" t="n">
        <v>0.005</v>
      </c>
      <c r="AG186" s="37" t="n">
        <v>0.005</v>
      </c>
      <c r="AH186" s="37" t="n">
        <v>0.005</v>
      </c>
      <c r="AJ186" s="36">
        <f>IFERROR(AJ210/AJ13,"")</f>
        <v/>
      </c>
      <c r="AK186" s="36">
        <f>IFERROR(AK210/AK13,"")</f>
        <v/>
      </c>
      <c r="AL186" s="36">
        <f>IFERROR(AL210/AL13,"")</f>
        <v/>
      </c>
      <c r="AM186" s="36">
        <f>IFERROR(AM210/AM13,"")</f>
        <v/>
      </c>
      <c r="AN186" s="36">
        <f>IFERROR(AN210/AN13,"")</f>
        <v/>
      </c>
      <c r="AO186" s="36">
        <f>IFERROR(AO210/AO13,"")</f>
        <v/>
      </c>
      <c r="AP186" s="36">
        <f>IFERROR(AP210/AP13,"")</f>
        <v/>
      </c>
      <c r="AQ186" s="37" t="n">
        <v>0.005</v>
      </c>
      <c r="AR186" s="37" t="n">
        <v>0.005</v>
      </c>
      <c r="AS186" s="37" t="n">
        <v>0.005</v>
      </c>
    </row>
    <row r="187">
      <c r="C187" s="8" t="inlineStr">
        <is>
          <t>Depreciation % of Prior Net PP&amp;E (PP&amp;E-only; content amort nets in Other Assets)</t>
        </is>
      </c>
      <c r="H187" s="36">
        <f>IFERROR(H195/G125,"")</f>
        <v/>
      </c>
      <c r="I187" s="36">
        <f>IFERROR(I195/H125,"")</f>
        <v/>
      </c>
      <c r="J187" s="36">
        <f>IFERROR(J195/I125,"")</f>
        <v/>
      </c>
      <c r="K187" s="36">
        <f>IFERROR(K195/J125,"")</f>
        <v/>
      </c>
      <c r="L187" s="36">
        <f>IFERROR(L195/K125,"")</f>
        <v/>
      </c>
      <c r="M187" s="36">
        <f>IFERROR(M195/L125,"")</f>
        <v/>
      </c>
      <c r="N187" s="36">
        <f>IFERROR(N195/M125,"")</f>
        <v/>
      </c>
      <c r="O187" s="36">
        <f>IFERROR(O195/N125,"")</f>
        <v/>
      </c>
      <c r="P187" s="36">
        <f>IFERROR(P195/O125,"")</f>
        <v/>
      </c>
      <c r="Q187" s="36">
        <f>IFERROR(Q195/P125,"")</f>
        <v/>
      </c>
      <c r="R187" s="36">
        <f>IFERROR(R195/Q125,"")</f>
        <v/>
      </c>
      <c r="S187" s="36">
        <f>IFERROR(S195/R125,"")</f>
        <v/>
      </c>
      <c r="T187" s="36">
        <f>IFERROR(T195/S125,"")</f>
        <v/>
      </c>
      <c r="U187" s="36">
        <f>IFERROR(U195/T125,"")</f>
        <v/>
      </c>
      <c r="V187" s="36">
        <f>IFERROR(V195/U125,"")</f>
        <v/>
      </c>
      <c r="W187" s="36">
        <f>IFERROR(W195/V125,"")</f>
        <v/>
      </c>
      <c r="X187" s="36">
        <f>IFERROR(X195/W125,"")</f>
        <v/>
      </c>
      <c r="Y187" s="36">
        <f>IFERROR(Y195/X125,"")</f>
        <v/>
      </c>
      <c r="Z187" s="36">
        <f>IFERROR(Z195/Y125,"")</f>
        <v/>
      </c>
      <c r="AA187" s="36">
        <f>IFERROR(AA195/Z125,"")</f>
        <v/>
      </c>
      <c r="AB187" s="37" t="n">
        <v>0.038</v>
      </c>
      <c r="AC187" s="37" t="n">
        <v>0.038</v>
      </c>
      <c r="AD187" s="37" t="n">
        <v>0.038</v>
      </c>
      <c r="AE187" s="37" t="n">
        <v>0.038</v>
      </c>
      <c r="AF187" s="37" t="n">
        <v>0.038</v>
      </c>
      <c r="AG187" s="37" t="n">
        <v>0.038</v>
      </c>
      <c r="AH187" s="37" t="n">
        <v>0.038</v>
      </c>
      <c r="AK187" s="36">
        <f>IFERROR(AK195/AJ125,"")</f>
        <v/>
      </c>
      <c r="AL187" s="36">
        <f>IFERROR(AL195/AK125,"")</f>
        <v/>
      </c>
      <c r="AM187" s="36">
        <f>IFERROR(AM195/AL125,"")</f>
        <v/>
      </c>
      <c r="AN187" s="36">
        <f>IFERROR(AN195/AM125,"")</f>
        <v/>
      </c>
      <c r="AO187" s="36">
        <f>IFERROR(AO195/AN125,"")</f>
        <v/>
      </c>
      <c r="AP187" s="36">
        <f>IFERROR(AP195/AO125,"")</f>
        <v/>
      </c>
      <c r="AQ187" s="37" t="n">
        <v>0.155</v>
      </c>
      <c r="AR187" s="37" t="n">
        <v>0.155</v>
      </c>
      <c r="AS187" s="37" t="n">
        <v>0.155</v>
      </c>
    </row>
    <row r="188">
      <c r="C188" s="8" t="inlineStr">
        <is>
          <t>SBC % of Revenue (Q2-heavy vesting seasonality)</t>
        </is>
      </c>
      <c r="G188" s="36">
        <f>IFERROR(G196/G13,"")</f>
        <v/>
      </c>
      <c r="H188" s="36">
        <f>IFERROR(H196/H13,"")</f>
        <v/>
      </c>
      <c r="I188" s="36">
        <f>IFERROR(I196/I13,"")</f>
        <v/>
      </c>
      <c r="J188" s="36">
        <f>IFERROR(J196/J13,"")</f>
        <v/>
      </c>
      <c r="K188" s="36">
        <f>IFERROR(K196/K13,"")</f>
        <v/>
      </c>
      <c r="L188" s="36">
        <f>IFERROR(L196/L13,"")</f>
        <v/>
      </c>
      <c r="M188" s="36">
        <f>IFERROR(M196/M13,"")</f>
        <v/>
      </c>
      <c r="N188" s="36">
        <f>IFERROR(N196/N13,"")</f>
        <v/>
      </c>
      <c r="O188" s="36">
        <f>IFERROR(O196/O13,"")</f>
        <v/>
      </c>
      <c r="P188" s="36">
        <f>IFERROR(P196/P13,"")</f>
        <v/>
      </c>
      <c r="Q188" s="36">
        <f>IFERROR(Q196/Q13,"")</f>
        <v/>
      </c>
      <c r="R188" s="36">
        <f>IFERROR(R196/R13,"")</f>
        <v/>
      </c>
      <c r="S188" s="36">
        <f>IFERROR(S196/S13,"")</f>
        <v/>
      </c>
      <c r="T188" s="36">
        <f>IFERROR(T196/T13,"")</f>
        <v/>
      </c>
      <c r="U188" s="36">
        <f>IFERROR(U196/U13,"")</f>
        <v/>
      </c>
      <c r="V188" s="36">
        <f>IFERROR(V196/V13,"")</f>
        <v/>
      </c>
      <c r="W188" s="36">
        <f>IFERROR(W196/W13,"")</f>
        <v/>
      </c>
      <c r="X188" s="36">
        <f>IFERROR(X196/X13,"")</f>
        <v/>
      </c>
      <c r="Y188" s="36">
        <f>IFERROR(Y196/Y13,"")</f>
        <v/>
      </c>
      <c r="Z188" s="36">
        <f>IFERROR(Z196/Z13,"")</f>
        <v/>
      </c>
      <c r="AA188" s="36">
        <f>IFERROR(AA196/AA13,"")</f>
        <v/>
      </c>
      <c r="AB188" s="37" t="n">
        <v>0.037</v>
      </c>
      <c r="AC188" s="37" t="n">
        <v>0.027</v>
      </c>
      <c r="AD188" s="37" t="n">
        <v>0.021</v>
      </c>
      <c r="AE188" s="37" t="n">
        <v>0.022</v>
      </c>
      <c r="AF188" s="37" t="n">
        <v>0.036</v>
      </c>
      <c r="AG188" s="37" t="n">
        <v>0.027</v>
      </c>
      <c r="AH188" s="37" t="n">
        <v>0.021</v>
      </c>
      <c r="AJ188" s="36">
        <f>IFERROR(AJ196/AJ13,"")</f>
        <v/>
      </c>
      <c r="AK188" s="36">
        <f>IFERROR(AK196/AK13,"")</f>
        <v/>
      </c>
      <c r="AL188" s="36">
        <f>IFERROR(AL196/AL13,"")</f>
        <v/>
      </c>
      <c r="AM188" s="36">
        <f>IFERROR(AM196/AM13,"")</f>
        <v/>
      </c>
      <c r="AN188" s="36">
        <f>IFERROR(AN196/AN13,"")</f>
        <v/>
      </c>
      <c r="AO188" s="36">
        <f>IFERROR(AO196/AO13,"")</f>
        <v/>
      </c>
      <c r="AP188" s="36">
        <f>IFERROR(AP196/AP13,"")</f>
        <v/>
      </c>
      <c r="AQ188" s="37" t="n">
        <v>0.027</v>
      </c>
      <c r="AR188" s="37" t="n">
        <v>0.026</v>
      </c>
      <c r="AS188" s="37" t="n">
        <v>0.025</v>
      </c>
    </row>
    <row r="189">
      <c r="C189" s="8" t="inlineStr">
        <is>
          <t>Lease Growth % (op-lease ROU + LT lease liabilities, QoQ / YoY ann.)</t>
        </is>
      </c>
      <c r="H189" s="36">
        <f>IFERROR(H126/G126-1,"")</f>
        <v/>
      </c>
      <c r="I189" s="36">
        <f>IFERROR(I126/H126-1,"")</f>
        <v/>
      </c>
      <c r="J189" s="36">
        <f>IFERROR(J126/I126-1,"")</f>
        <v/>
      </c>
      <c r="K189" s="36">
        <f>IFERROR(K126/J126-1,"")</f>
        <v/>
      </c>
      <c r="L189" s="36">
        <f>IFERROR(L126/K126-1,"")</f>
        <v/>
      </c>
      <c r="M189" s="36">
        <f>IFERROR(M126/L126-1,"")</f>
        <v/>
      </c>
      <c r="N189" s="36">
        <f>IFERROR(N126/M126-1,"")</f>
        <v/>
      </c>
      <c r="O189" s="36">
        <f>IFERROR(O126/N126-1,"")</f>
        <v/>
      </c>
      <c r="P189" s="36">
        <f>IFERROR(P126/O126-1,"")</f>
        <v/>
      </c>
      <c r="Q189" s="36">
        <f>IFERROR(Q126/P126-1,"")</f>
        <v/>
      </c>
      <c r="R189" s="36">
        <f>IFERROR(R126/Q126-1,"")</f>
        <v/>
      </c>
      <c r="S189" s="36">
        <f>IFERROR(S126/R126-1,"")</f>
        <v/>
      </c>
      <c r="T189" s="36">
        <f>IFERROR(T126/S126-1,"")</f>
        <v/>
      </c>
      <c r="U189" s="36">
        <f>IFERROR(U126/T126-1,"")</f>
        <v/>
      </c>
      <c r="V189" s="36">
        <f>IFERROR(V126/U126-1,"")</f>
        <v/>
      </c>
      <c r="W189" s="36">
        <f>IFERROR(W126/V126-1,"")</f>
        <v/>
      </c>
      <c r="X189" s="36">
        <f>IFERROR(X126/W126-1,"")</f>
        <v/>
      </c>
      <c r="Y189" s="36">
        <f>IFERROR(Y126/X126-1,"")</f>
        <v/>
      </c>
      <c r="Z189" s="36">
        <f>IFERROR(Z126/Y126-1,"")</f>
        <v/>
      </c>
      <c r="AA189" s="36">
        <f>IFERROR(AA126/Z126-1,"")</f>
        <v/>
      </c>
      <c r="AB189" s="37" t="n">
        <v>0.025</v>
      </c>
      <c r="AC189" s="37" t="n">
        <v>0.025</v>
      </c>
      <c r="AD189" s="37" t="n">
        <v>0.025</v>
      </c>
      <c r="AE189" s="37" t="n">
        <v>0.025</v>
      </c>
      <c r="AF189" s="37" t="n">
        <v>0.025</v>
      </c>
      <c r="AG189" s="37" t="n">
        <v>0.025</v>
      </c>
      <c r="AH189" s="37" t="n">
        <v>0.025</v>
      </c>
      <c r="AK189" s="36">
        <f>IFERROR(AK126/AJ126-1,"")</f>
        <v/>
      </c>
      <c r="AL189" s="36">
        <f>IFERROR(AL126/AK126-1,"")</f>
        <v/>
      </c>
      <c r="AM189" s="36">
        <f>IFERROR(AM126/AL126-1,"")</f>
        <v/>
      </c>
      <c r="AN189" s="36">
        <f>IFERROR(AN126/AM126-1,"")</f>
        <v/>
      </c>
      <c r="AO189" s="36">
        <f>IFERROR(AO126/AN126-1,"")</f>
        <v/>
      </c>
      <c r="AP189" s="36">
        <f>IFERROR(AP126/AO126-1,"")</f>
        <v/>
      </c>
      <c r="AQ189" s="37" t="n">
        <v>0.1</v>
      </c>
      <c r="AR189" s="37" t="n">
        <v>0.095</v>
      </c>
      <c r="AS189" s="37" t="n">
        <v>0.09</v>
      </c>
    </row>
    <row r="190"/>
    <row r="191"/>
    <row r="192">
      <c r="B192" s="20" t="inlineStr">
        <is>
          <t>Cash Flow Statement</t>
        </is>
      </c>
      <c r="C192" s="20" t="n"/>
      <c r="D192" s="20" t="n"/>
      <c r="E192" s="20" t="n"/>
      <c r="F192" s="20" t="n"/>
      <c r="G192" s="20" t="n"/>
      <c r="H192" s="20" t="n"/>
      <c r="I192" s="20" t="n"/>
      <c r="J192" s="20" t="n"/>
      <c r="K192" s="20" t="n"/>
      <c r="L192" s="20" t="n"/>
      <c r="M192" s="20" t="n"/>
      <c r="N192" s="20" t="n"/>
      <c r="O192" s="20" t="n"/>
      <c r="P192" s="20" t="n"/>
      <c r="Q192" s="20" t="n"/>
      <c r="R192" s="20" t="n"/>
      <c r="S192" s="20" t="n"/>
      <c r="T192" s="20" t="n"/>
      <c r="U192" s="20" t="n"/>
      <c r="V192" s="20" t="n"/>
      <c r="W192" s="20" t="n"/>
      <c r="X192" s="20" t="n"/>
      <c r="Y192" s="20" t="n"/>
      <c r="Z192" s="20" t="n"/>
      <c r="AA192" s="20" t="n"/>
      <c r="AB192" s="20" t="n"/>
      <c r="AC192" s="20" t="n"/>
      <c r="AD192" s="20" t="n"/>
      <c r="AE192" s="20" t="n"/>
      <c r="AF192" s="20" t="n"/>
      <c r="AG192" s="20" t="n"/>
      <c r="AH192" s="20" t="n"/>
      <c r="AJ192" s="20" t="n"/>
      <c r="AK192" s="20" t="n"/>
      <c r="AL192" s="20" t="n"/>
      <c r="AM192" s="20" t="n"/>
      <c r="AN192" s="20" t="n"/>
      <c r="AO192" s="20" t="n"/>
      <c r="AP192" s="20" t="n"/>
      <c r="AQ192" s="20" t="n"/>
      <c r="AR192" s="20" t="n"/>
      <c r="AS192" s="20" t="n"/>
    </row>
    <row r="193"/>
    <row r="194">
      <c r="C194" s="8" t="inlineStr">
        <is>
          <t>Net Income</t>
        </is>
      </c>
      <c r="G194" s="42">
        <f>G37</f>
        <v/>
      </c>
      <c r="H194" s="42">
        <f>H37</f>
        <v/>
      </c>
      <c r="I194" s="42">
        <f>I37</f>
        <v/>
      </c>
      <c r="J194" s="42">
        <f>J37</f>
        <v/>
      </c>
      <c r="K194" s="42">
        <f>K37</f>
        <v/>
      </c>
      <c r="L194" s="42">
        <f>L37</f>
        <v/>
      </c>
      <c r="M194" s="42">
        <f>M37</f>
        <v/>
      </c>
      <c r="N194" s="42">
        <f>N37</f>
        <v/>
      </c>
      <c r="O194" s="42">
        <f>O37</f>
        <v/>
      </c>
      <c r="P194" s="42">
        <f>P37</f>
        <v/>
      </c>
      <c r="Q194" s="42">
        <f>Q37</f>
        <v/>
      </c>
      <c r="R194" s="42">
        <f>R37</f>
        <v/>
      </c>
      <c r="S194" s="42">
        <f>S37</f>
        <v/>
      </c>
      <c r="T194" s="42">
        <f>T37</f>
        <v/>
      </c>
      <c r="U194" s="42">
        <f>U37</f>
        <v/>
      </c>
      <c r="V194" s="42">
        <f>V37</f>
        <v/>
      </c>
      <c r="W194" s="42">
        <f>W37</f>
        <v/>
      </c>
      <c r="X194" s="42">
        <f>X37</f>
        <v/>
      </c>
      <c r="Y194" s="42">
        <f>Y37</f>
        <v/>
      </c>
      <c r="Z194" s="42">
        <f>Z37</f>
        <v/>
      </c>
      <c r="AA194" s="42">
        <f>AA37</f>
        <v/>
      </c>
      <c r="AB194" s="42">
        <f>AB37</f>
        <v/>
      </c>
      <c r="AC194" s="42">
        <f>AC37</f>
        <v/>
      </c>
      <c r="AD194" s="42">
        <f>AD37</f>
        <v/>
      </c>
      <c r="AE194" s="42">
        <f>AE37</f>
        <v/>
      </c>
      <c r="AF194" s="42">
        <f>AF37</f>
        <v/>
      </c>
      <c r="AG194" s="42">
        <f>AG37</f>
        <v/>
      </c>
      <c r="AH194" s="42">
        <f>AH37</f>
        <v/>
      </c>
      <c r="AJ194" s="42">
        <f>AJ37</f>
        <v/>
      </c>
      <c r="AK194" s="42">
        <f>AK37</f>
        <v/>
      </c>
      <c r="AL194" s="42">
        <f>AL37</f>
        <v/>
      </c>
      <c r="AM194" s="42">
        <f>AM37</f>
        <v/>
      </c>
      <c r="AN194" s="42">
        <f>AN37</f>
        <v/>
      </c>
      <c r="AO194" s="26">
        <f>AA194+AB194+AC194+AD194</f>
        <v/>
      </c>
      <c r="AP194" s="26">
        <f>AE194+AF194+AG194+AH194</f>
        <v/>
      </c>
      <c r="AQ194" s="42">
        <f>AQ37</f>
        <v/>
      </c>
      <c r="AR194" s="42">
        <f>AR37</f>
        <v/>
      </c>
      <c r="AS194" s="42">
        <f>AS37</f>
        <v/>
      </c>
    </row>
    <row r="195">
      <c r="C195" s="8" t="inlineStr">
        <is>
          <t>Depreciation and Amortization (P&amp;E, capitalized content, leases)</t>
        </is>
      </c>
      <c r="G195" s="27" t="n">
        <v>7508</v>
      </c>
      <c r="H195" s="27" t="n">
        <v>8038</v>
      </c>
      <c r="I195" s="27" t="n">
        <v>8948</v>
      </c>
      <c r="J195" s="27" t="n">
        <v>9802</v>
      </c>
      <c r="K195" s="27" t="n">
        <v>8978</v>
      </c>
      <c r="L195" s="27" t="n">
        <v>9594</v>
      </c>
      <c r="M195" s="27" t="n">
        <v>10204</v>
      </c>
      <c r="N195" s="27" t="n">
        <v>13145</v>
      </c>
      <c r="O195" s="27" t="n">
        <v>11123</v>
      </c>
      <c r="P195" s="27" t="n">
        <v>11589</v>
      </c>
      <c r="Q195" s="27" t="n">
        <v>12131</v>
      </c>
      <c r="R195" s="27" t="n">
        <v>13820</v>
      </c>
      <c r="S195" s="27" t="n">
        <v>11684</v>
      </c>
      <c r="T195" s="27" t="n">
        <v>12038</v>
      </c>
      <c r="U195" s="27" t="n">
        <v>13442</v>
      </c>
      <c r="V195" s="27" t="n">
        <v>15631</v>
      </c>
      <c r="W195" s="27" t="n">
        <v>14262</v>
      </c>
      <c r="X195" s="27" t="n">
        <v>15227</v>
      </c>
      <c r="Y195" s="27" t="n">
        <v>16796</v>
      </c>
      <c r="Z195" s="27" t="n">
        <v>19471</v>
      </c>
      <c r="AA195" s="27" t="n">
        <v>18945</v>
      </c>
      <c r="AB195" s="28">
        <f>AA125*AB187</f>
        <v/>
      </c>
      <c r="AC195" s="28">
        <f>AB125*AC187</f>
        <v/>
      </c>
      <c r="AD195" s="28">
        <f>AC125*AD187</f>
        <v/>
      </c>
      <c r="AE195" s="28">
        <f>AD125*AE187</f>
        <v/>
      </c>
      <c r="AF195" s="28">
        <f>AE125*AF187</f>
        <v/>
      </c>
      <c r="AG195" s="28">
        <f>AF125*AG187</f>
        <v/>
      </c>
      <c r="AH195" s="28">
        <f>AG125*AH187</f>
        <v/>
      </c>
      <c r="AJ195" s="27" t="n">
        <v>34296</v>
      </c>
      <c r="AK195" s="27" t="n">
        <v>41921</v>
      </c>
      <c r="AL195" s="27" t="n">
        <v>48663</v>
      </c>
      <c r="AM195" s="27" t="n">
        <v>52795</v>
      </c>
      <c r="AN195" s="27" t="n">
        <v>65756</v>
      </c>
      <c r="AO195" s="28">
        <f>AA195+AB195+AC195+AD195</f>
        <v/>
      </c>
      <c r="AP195" s="28">
        <f>AE195+AF195+AG195+AH195</f>
        <v/>
      </c>
      <c r="AQ195" s="28">
        <f>AP125*AQ187</f>
        <v/>
      </c>
      <c r="AR195" s="28">
        <f>AQ125*AR187</f>
        <v/>
      </c>
      <c r="AS195" s="28">
        <f>AR125*AS187</f>
        <v/>
      </c>
    </row>
    <row r="196">
      <c r="C196" s="8" t="inlineStr">
        <is>
          <t>Stock-Based Compensation</t>
        </is>
      </c>
      <c r="G196" s="27" t="n">
        <v>2306</v>
      </c>
      <c r="H196" s="27" t="n">
        <v>3591</v>
      </c>
      <c r="I196" s="27" t="n">
        <v>3180</v>
      </c>
      <c r="J196" s="27" t="n">
        <v>3680</v>
      </c>
      <c r="K196" s="27" t="n">
        <v>3250</v>
      </c>
      <c r="L196" s="27" t="n">
        <v>5209</v>
      </c>
      <c r="M196" s="27" t="n">
        <v>5556</v>
      </c>
      <c r="N196" s="27" t="n">
        <v>5606</v>
      </c>
      <c r="O196" s="27" t="n">
        <v>4748</v>
      </c>
      <c r="P196" s="27" t="n">
        <v>7127</v>
      </c>
      <c r="Q196" s="27" t="n">
        <v>5829</v>
      </c>
      <c r="R196" s="27" t="n">
        <v>6319</v>
      </c>
      <c r="S196" s="27" t="n">
        <v>4961</v>
      </c>
      <c r="T196" s="27" t="n">
        <v>6722</v>
      </c>
      <c r="U196" s="27" t="n">
        <v>5333</v>
      </c>
      <c r="V196" s="27" t="n">
        <v>4995</v>
      </c>
      <c r="W196" s="27" t="n">
        <v>3689</v>
      </c>
      <c r="X196" s="27" t="n">
        <v>6534</v>
      </c>
      <c r="Y196" s="27" t="n">
        <v>4847</v>
      </c>
      <c r="Z196" s="27" t="n">
        <v>4397</v>
      </c>
      <c r="AA196" s="27" t="n">
        <v>4032</v>
      </c>
      <c r="AB196" s="28">
        <f>AB13*AB188</f>
        <v/>
      </c>
      <c r="AC196" s="28">
        <f>AC13*AC188</f>
        <v/>
      </c>
      <c r="AD196" s="28">
        <f>AD13*AD188</f>
        <v/>
      </c>
      <c r="AE196" s="28">
        <f>AE13*AE188</f>
        <v/>
      </c>
      <c r="AF196" s="28">
        <f>AF13*AF188</f>
        <v/>
      </c>
      <c r="AG196" s="28">
        <f>AG13*AG188</f>
        <v/>
      </c>
      <c r="AH196" s="28">
        <f>AH13*AH188</f>
        <v/>
      </c>
      <c r="AJ196" s="27" t="n">
        <v>12757</v>
      </c>
      <c r="AK196" s="27" t="n">
        <v>19621</v>
      </c>
      <c r="AL196" s="27" t="n">
        <v>24023</v>
      </c>
      <c r="AM196" s="27" t="n">
        <v>22011</v>
      </c>
      <c r="AN196" s="27" t="n">
        <v>19467</v>
      </c>
      <c r="AO196" s="28">
        <f>AA196+AB196+AC196+AD196</f>
        <v/>
      </c>
      <c r="AP196" s="28">
        <f>AE196+AF196+AG196+AH196</f>
        <v/>
      </c>
      <c r="AQ196" s="28">
        <f>AQ13*AQ188</f>
        <v/>
      </c>
      <c r="AR196" s="28">
        <f>AR13*AR188</f>
        <v/>
      </c>
      <c r="AS196" s="28">
        <f>AS13*AS188</f>
        <v/>
      </c>
    </row>
    <row r="197">
      <c r="C197" s="8" t="inlineStr">
        <is>
          <t>Other Operating Expense (Income), Net (separate CF line early years)</t>
        </is>
      </c>
      <c r="G197" s="27" t="n">
        <v>30</v>
      </c>
      <c r="H197" s="27" t="n">
        <v>18</v>
      </c>
      <c r="I197" s="27" t="n">
        <v>24</v>
      </c>
      <c r="J197" s="27" t="n">
        <v>65</v>
      </c>
      <c r="K197" s="27" t="n">
        <v>215</v>
      </c>
      <c r="L197" s="27" t="n">
        <v>122</v>
      </c>
      <c r="M197" s="27" t="n">
        <v>123</v>
      </c>
      <c r="N197" s="27" t="n">
        <v>-460</v>
      </c>
      <c r="O197" s="27" t="n">
        <v>0</v>
      </c>
      <c r="P197" s="27" t="n">
        <v>0</v>
      </c>
      <c r="Q197" s="27" t="n">
        <v>0</v>
      </c>
      <c r="R197" s="27" t="n">
        <v>0</v>
      </c>
      <c r="S197" s="27" t="n">
        <v>0</v>
      </c>
      <c r="T197" s="27" t="n">
        <v>0</v>
      </c>
      <c r="U197" s="27" t="n">
        <v>0</v>
      </c>
      <c r="V197" s="27" t="n">
        <v>0</v>
      </c>
      <c r="W197" s="27" t="n">
        <v>0</v>
      </c>
      <c r="X197" s="27" t="n">
        <v>0</v>
      </c>
      <c r="Y197" s="27" t="n">
        <v>0</v>
      </c>
      <c r="Z197" s="27" t="n">
        <v>0</v>
      </c>
      <c r="AA197" s="27" t="n">
        <v>0</v>
      </c>
      <c r="AB197" s="32" t="n">
        <v>0</v>
      </c>
      <c r="AC197" s="32" t="n">
        <v>0</v>
      </c>
      <c r="AD197" s="32" t="n">
        <v>0</v>
      </c>
      <c r="AE197" s="32" t="n">
        <v>0</v>
      </c>
      <c r="AF197" s="32" t="n">
        <v>0</v>
      </c>
      <c r="AG197" s="32" t="n">
        <v>0</v>
      </c>
      <c r="AH197" s="32" t="n">
        <v>0</v>
      </c>
      <c r="AJ197" s="27" t="n">
        <v>137</v>
      </c>
      <c r="AK197" s="27" t="n">
        <v>0</v>
      </c>
      <c r="AL197" s="27" t="n">
        <v>0</v>
      </c>
      <c r="AM197" s="27" t="n">
        <v>0</v>
      </c>
      <c r="AN197" s="27" t="n">
        <v>0</v>
      </c>
      <c r="AO197" s="28">
        <f>AA197+AB197+AC197+AD197</f>
        <v/>
      </c>
      <c r="AP197" s="28">
        <f>AE197+AF197+AG197+AH197</f>
        <v/>
      </c>
      <c r="AQ197" s="32" t="n">
        <v>0</v>
      </c>
      <c r="AR197" s="32" t="n">
        <v>0</v>
      </c>
      <c r="AS197" s="32" t="n">
        <v>0</v>
      </c>
    </row>
    <row r="198">
      <c r="C198" s="8" t="inlineStr">
        <is>
          <t>Other Expense (Income), Net</t>
        </is>
      </c>
      <c r="G198" s="27" t="n">
        <v>-1456</v>
      </c>
      <c r="H198" s="27" t="n">
        <v>-1258</v>
      </c>
      <c r="I198" s="27" t="n">
        <v>340</v>
      </c>
      <c r="J198" s="27" t="n">
        <v>-11932</v>
      </c>
      <c r="K198" s="27" t="n">
        <v>8689</v>
      </c>
      <c r="L198" s="27" t="n">
        <v>6104</v>
      </c>
      <c r="M198" s="27" t="n">
        <v>-1272</v>
      </c>
      <c r="N198" s="27" t="n">
        <v>3445</v>
      </c>
      <c r="O198" s="27" t="n">
        <v>534</v>
      </c>
      <c r="P198" s="27" t="n">
        <v>47</v>
      </c>
      <c r="Q198" s="27" t="n">
        <v>-990</v>
      </c>
      <c r="R198" s="27" t="n">
        <v>-339</v>
      </c>
      <c r="S198" s="27" t="n">
        <v>2734</v>
      </c>
      <c r="T198" s="27" t="n">
        <v>-95</v>
      </c>
      <c r="U198" s="27" t="n">
        <v>-141</v>
      </c>
      <c r="V198" s="27" t="n">
        <v>-486</v>
      </c>
      <c r="W198" s="27" t="n">
        <v>-2817</v>
      </c>
      <c r="X198" s="27" t="n">
        <v>-1258</v>
      </c>
      <c r="Y198" s="27" t="n">
        <v>-10112</v>
      </c>
      <c r="Z198" s="27" t="n">
        <v>-693</v>
      </c>
      <c r="AA198" s="27" t="n">
        <v>-15632</v>
      </c>
      <c r="AB198" s="32" t="n">
        <v>0</v>
      </c>
      <c r="AC198" s="32" t="n">
        <v>0</v>
      </c>
      <c r="AD198" s="32" t="n">
        <v>0</v>
      </c>
      <c r="AE198" s="32" t="n">
        <v>0</v>
      </c>
      <c r="AF198" s="32" t="n">
        <v>0</v>
      </c>
      <c r="AG198" s="32" t="n">
        <v>0</v>
      </c>
      <c r="AH198" s="32" t="n">
        <v>0</v>
      </c>
      <c r="AJ198" s="27" t="n">
        <v>-14306</v>
      </c>
      <c r="AK198" s="27" t="n">
        <v>16966</v>
      </c>
      <c r="AL198" s="27" t="n">
        <v>-748</v>
      </c>
      <c r="AM198" s="27" t="n">
        <v>2012</v>
      </c>
      <c r="AN198" s="27" t="n">
        <v>-14880</v>
      </c>
      <c r="AO198" s="28">
        <f>AA198+AB198+AC198+AD198</f>
        <v/>
      </c>
      <c r="AP198" s="28">
        <f>AE198+AF198+AG198+AH198</f>
        <v/>
      </c>
      <c r="AQ198" s="32" t="n">
        <v>0</v>
      </c>
      <c r="AR198" s="32" t="n">
        <v>0</v>
      </c>
      <c r="AS198" s="32" t="n">
        <v>0</v>
      </c>
    </row>
    <row r="199">
      <c r="C199" s="8" t="inlineStr">
        <is>
          <t>Deferred Income Taxes</t>
        </is>
      </c>
      <c r="G199" s="27" t="n">
        <v>1703</v>
      </c>
      <c r="H199" s="27" t="n">
        <v>701</v>
      </c>
      <c r="I199" s="27" t="n">
        <v>909</v>
      </c>
      <c r="J199" s="27" t="n">
        <v>-3623</v>
      </c>
      <c r="K199" s="27" t="n">
        <v>-2001</v>
      </c>
      <c r="L199" s="27" t="n">
        <v>-1955</v>
      </c>
      <c r="M199" s="27" t="n">
        <v>-825</v>
      </c>
      <c r="N199" s="27" t="n">
        <v>-3367</v>
      </c>
      <c r="O199" s="27" t="n">
        <v>-472</v>
      </c>
      <c r="P199" s="27" t="n">
        <v>-2744</v>
      </c>
      <c r="Q199" s="27" t="n">
        <v>-1196</v>
      </c>
      <c r="R199" s="27" t="n">
        <v>-1464</v>
      </c>
      <c r="S199" s="27" t="n">
        <v>-938</v>
      </c>
      <c r="T199" s="27" t="n">
        <v>-785</v>
      </c>
      <c r="U199" s="27" t="n">
        <v>-1317</v>
      </c>
      <c r="V199" s="27" t="n">
        <v>-1608</v>
      </c>
      <c r="W199" s="27" t="n">
        <v>507</v>
      </c>
      <c r="X199" s="27" t="n">
        <v>11</v>
      </c>
      <c r="Y199" s="27" t="n">
        <v>10130</v>
      </c>
      <c r="Z199" s="27" t="n">
        <v>822</v>
      </c>
      <c r="AA199" s="27" t="n">
        <v>12798</v>
      </c>
      <c r="AB199" s="32" t="n">
        <v>0</v>
      </c>
      <c r="AC199" s="32" t="n">
        <v>0</v>
      </c>
      <c r="AD199" s="32" t="n">
        <v>0</v>
      </c>
      <c r="AE199" s="32" t="n">
        <v>0</v>
      </c>
      <c r="AF199" s="32" t="n">
        <v>0</v>
      </c>
      <c r="AG199" s="32" t="n">
        <v>0</v>
      </c>
      <c r="AH199" s="32" t="n">
        <v>0</v>
      </c>
      <c r="AJ199" s="27" t="n">
        <v>-310</v>
      </c>
      <c r="AK199" s="27" t="n">
        <v>-8148</v>
      </c>
      <c r="AL199" s="27" t="n">
        <v>-5876</v>
      </c>
      <c r="AM199" s="27" t="n">
        <v>-4648</v>
      </c>
      <c r="AN199" s="27" t="n">
        <v>11470</v>
      </c>
      <c r="AO199" s="28">
        <f>AA199+AB199+AC199+AD199</f>
        <v/>
      </c>
      <c r="AP199" s="28">
        <f>AE199+AF199+AG199+AH199</f>
        <v/>
      </c>
      <c r="AQ199" s="32" t="n">
        <v>0</v>
      </c>
      <c r="AR199" s="32" t="n">
        <v>0</v>
      </c>
      <c r="AS199" s="32" t="n">
        <v>0</v>
      </c>
    </row>
    <row r="200">
      <c r="C200" s="8" t="inlineStr">
        <is>
          <t>Change in Inventories</t>
        </is>
      </c>
      <c r="G200" s="27" t="n">
        <v>-304</v>
      </c>
      <c r="H200" s="27" t="n">
        <v>-209</v>
      </c>
      <c r="I200" s="27" t="n">
        <v>-7059</v>
      </c>
      <c r="J200" s="27" t="n">
        <v>-1915</v>
      </c>
      <c r="K200" s="27" t="n">
        <v>-2614</v>
      </c>
      <c r="L200" s="27" t="n">
        <v>-3890</v>
      </c>
      <c r="M200" s="27" t="n">
        <v>732</v>
      </c>
      <c r="N200" s="27" t="n">
        <v>3180</v>
      </c>
      <c r="O200" s="27" t="n">
        <v>371</v>
      </c>
      <c r="P200" s="27" t="n">
        <v>-2373</v>
      </c>
      <c r="Q200" s="27" t="n">
        <v>808</v>
      </c>
      <c r="R200" s="27" t="n">
        <v>2643</v>
      </c>
      <c r="S200" s="27" t="n">
        <v>1776</v>
      </c>
      <c r="T200" s="27" t="n">
        <v>-3085</v>
      </c>
      <c r="U200" s="27" t="n">
        <v>-1509</v>
      </c>
      <c r="V200" s="27" t="n">
        <v>934</v>
      </c>
      <c r="W200" s="27" t="n">
        <v>-1222</v>
      </c>
      <c r="X200" s="27" t="n">
        <v>-4054</v>
      </c>
      <c r="Y200" s="27" t="n">
        <v>-827</v>
      </c>
      <c r="Z200" s="27" t="n">
        <v>3101</v>
      </c>
      <c r="AA200" s="27" t="n">
        <v>1622</v>
      </c>
      <c r="AB200" s="28">
        <f>AA120-AB120</f>
        <v/>
      </c>
      <c r="AC200" s="28">
        <f>AB120-AC120</f>
        <v/>
      </c>
      <c r="AD200" s="28">
        <f>AC120-AD120</f>
        <v/>
      </c>
      <c r="AE200" s="28">
        <f>AD120-AE120</f>
        <v/>
      </c>
      <c r="AF200" s="28">
        <f>AE120-AF120</f>
        <v/>
      </c>
      <c r="AG200" s="28">
        <f>AF120-AG120</f>
        <v/>
      </c>
      <c r="AH200" s="28">
        <f>AG120-AH120</f>
        <v/>
      </c>
      <c r="AJ200" s="27" t="n">
        <v>-9487</v>
      </c>
      <c r="AK200" s="27" t="n">
        <v>-2592</v>
      </c>
      <c r="AL200" s="27" t="n">
        <v>1449</v>
      </c>
      <c r="AM200" s="27" t="n">
        <v>-1884</v>
      </c>
      <c r="AN200" s="27" t="n">
        <v>-3002</v>
      </c>
      <c r="AO200" s="28">
        <f>AA200+AB200+AC200+AD200</f>
        <v/>
      </c>
      <c r="AP200" s="28">
        <f>AE200+AF200+AG200+AH200</f>
        <v/>
      </c>
      <c r="AQ200" s="28">
        <f>AP120-AQ120</f>
        <v/>
      </c>
      <c r="AR200" s="28">
        <f>AQ120-AR120</f>
        <v/>
      </c>
      <c r="AS200" s="28">
        <f>AR120-AS120</f>
        <v/>
      </c>
    </row>
    <row r="201">
      <c r="C201" s="8" t="inlineStr">
        <is>
          <t>Change in Accounts Receivable, Net and Other</t>
        </is>
      </c>
      <c r="G201" s="27" t="n">
        <v>-2255</v>
      </c>
      <c r="H201" s="27" t="n">
        <v>-4462</v>
      </c>
      <c r="I201" s="27" t="n">
        <v>-4890</v>
      </c>
      <c r="J201" s="27" t="n">
        <v>-6556</v>
      </c>
      <c r="K201" s="27" t="n">
        <v>-1516</v>
      </c>
      <c r="L201" s="27" t="n">
        <v>-6799</v>
      </c>
      <c r="M201" s="27" t="n">
        <v>-4794</v>
      </c>
      <c r="N201" s="27" t="n">
        <v>-8788</v>
      </c>
      <c r="O201" s="27" t="n">
        <v>1521</v>
      </c>
      <c r="P201" s="27" t="n">
        <v>-5167</v>
      </c>
      <c r="Q201" s="27" t="n">
        <v>-6718</v>
      </c>
      <c r="R201" s="27" t="n">
        <v>2016</v>
      </c>
      <c r="S201" s="27" t="n">
        <v>3684</v>
      </c>
      <c r="T201" s="27" t="n">
        <v>-2209</v>
      </c>
      <c r="U201" s="27" t="n">
        <v>-701</v>
      </c>
      <c r="V201" s="27" t="n">
        <v>-4023</v>
      </c>
      <c r="W201" s="27" t="n">
        <v>1247</v>
      </c>
      <c r="X201" s="27" t="n">
        <v>-1125</v>
      </c>
      <c r="Y201" s="27" t="n">
        <v>-1977</v>
      </c>
      <c r="Z201" s="27" t="n">
        <v>-5478</v>
      </c>
      <c r="AA201" s="27" t="n">
        <v>-5750</v>
      </c>
      <c r="AB201" s="28">
        <f>AA121-AB121</f>
        <v/>
      </c>
      <c r="AC201" s="28">
        <f>AB121-AC121</f>
        <v/>
      </c>
      <c r="AD201" s="28">
        <f>AC121-AD121</f>
        <v/>
      </c>
      <c r="AE201" s="28">
        <f>AD121-AE121</f>
        <v/>
      </c>
      <c r="AF201" s="28">
        <f>AE121-AF121</f>
        <v/>
      </c>
      <c r="AG201" s="28">
        <f>AF121-AG121</f>
        <v/>
      </c>
      <c r="AH201" s="28">
        <f>AG121-AH121</f>
        <v/>
      </c>
      <c r="AJ201" s="27" t="n">
        <v>-18163</v>
      </c>
      <c r="AK201" s="27" t="n">
        <v>-21897</v>
      </c>
      <c r="AL201" s="27" t="n">
        <v>-8348</v>
      </c>
      <c r="AM201" s="27" t="n">
        <v>-3249</v>
      </c>
      <c r="AN201" s="27" t="n">
        <v>-7333</v>
      </c>
      <c r="AO201" s="28">
        <f>AA201+AB201+AC201+AD201</f>
        <v/>
      </c>
      <c r="AP201" s="28">
        <f>AE201+AF201+AG201+AH201</f>
        <v/>
      </c>
      <c r="AQ201" s="28">
        <f>AP121-AQ121</f>
        <v/>
      </c>
      <c r="AR201" s="28">
        <f>AQ121-AR121</f>
        <v/>
      </c>
      <c r="AS201" s="28">
        <f>AR121-AS121</f>
        <v/>
      </c>
    </row>
    <row r="202">
      <c r="C202" s="8" t="inlineStr">
        <is>
          <t>Change in Other Assets</t>
        </is>
      </c>
      <c r="G202" s="27" t="n">
        <v>0</v>
      </c>
      <c r="H202" s="27" t="n">
        <v>0</v>
      </c>
      <c r="I202" s="27" t="n">
        <v>0</v>
      </c>
      <c r="J202" s="27" t="n">
        <v>0</v>
      </c>
      <c r="K202" s="27" t="n">
        <v>0</v>
      </c>
      <c r="L202" s="27" t="n">
        <v>0</v>
      </c>
      <c r="M202" s="27" t="n">
        <v>0</v>
      </c>
      <c r="N202" s="27" t="n">
        <v>0</v>
      </c>
      <c r="O202" s="27" t="n">
        <v>0</v>
      </c>
      <c r="P202" s="27" t="n">
        <v>0</v>
      </c>
      <c r="Q202" s="27" t="n">
        <v>0</v>
      </c>
      <c r="R202" s="27" t="n">
        <v>-12265</v>
      </c>
      <c r="S202" s="27" t="n">
        <v>-2701</v>
      </c>
      <c r="T202" s="27" t="n">
        <v>-3055</v>
      </c>
      <c r="U202" s="27" t="n">
        <v>-4537</v>
      </c>
      <c r="V202" s="27" t="n">
        <v>-4190</v>
      </c>
      <c r="W202" s="27" t="n">
        <v>-3402</v>
      </c>
      <c r="X202" s="27" t="n">
        <v>-2971</v>
      </c>
      <c r="Y202" s="27" t="n">
        <v>-4039</v>
      </c>
      <c r="Z202" s="27" t="n">
        <v>-5220</v>
      </c>
      <c r="AA202" s="27" t="n">
        <v>-3811</v>
      </c>
      <c r="AB202" s="28">
        <f>AA126-AB126+AA128-AB128+AB138-AA138</f>
        <v/>
      </c>
      <c r="AC202" s="28">
        <f>AB126-AC126+AB128-AC128+AC138-AB138</f>
        <v/>
      </c>
      <c r="AD202" s="28">
        <f>AC126-AD126+AC128-AD128+AD138-AC138</f>
        <v/>
      </c>
      <c r="AE202" s="28">
        <f>AD126-AE126+AD128-AE128+AE138-AD138</f>
        <v/>
      </c>
      <c r="AF202" s="28">
        <f>AE126-AF126+AE128-AF128+AF138-AE138</f>
        <v/>
      </c>
      <c r="AG202" s="28">
        <f>AF126-AG126+AF128-AG128+AG138-AF138</f>
        <v/>
      </c>
      <c r="AH202" s="28">
        <f>AG126-AH126+AG128-AH128+AH138-AG138</f>
        <v/>
      </c>
      <c r="AJ202" s="27" t="n">
        <v>0</v>
      </c>
      <c r="AK202" s="27" t="n">
        <v>0</v>
      </c>
      <c r="AL202" s="27" t="n">
        <v>-12265</v>
      </c>
      <c r="AM202" s="27" t="n">
        <v>-14483</v>
      </c>
      <c r="AN202" s="27" t="n">
        <v>-15632</v>
      </c>
      <c r="AO202" s="28">
        <f>AA202+AB202+AC202+AD202</f>
        <v/>
      </c>
      <c r="AP202" s="28">
        <f>AE202+AF202+AG202+AH202</f>
        <v/>
      </c>
      <c r="AQ202" s="28">
        <f>AP126-AQ126+AP128-AQ128+AQ138-AP138</f>
        <v/>
      </c>
      <c r="AR202" s="28">
        <f>AQ126-AR126+AQ128-AR128+AR138-AQ138</f>
        <v/>
      </c>
      <c r="AS202" s="28">
        <f>AR126-AS126+AR128-AS128+AS138-AR138</f>
        <v/>
      </c>
    </row>
    <row r="203">
      <c r="C203" s="8" t="inlineStr">
        <is>
          <t>Change in Accounts Payable</t>
        </is>
      </c>
      <c r="G203" s="27" t="n">
        <v>-8266</v>
      </c>
      <c r="H203" s="27" t="n">
        <v>47</v>
      </c>
      <c r="I203" s="27" t="n">
        <v>3832</v>
      </c>
      <c r="J203" s="27" t="n">
        <v>7989</v>
      </c>
      <c r="K203" s="27" t="n">
        <v>-9380</v>
      </c>
      <c r="L203" s="27" t="n">
        <v>3699</v>
      </c>
      <c r="M203" s="27" t="n">
        <v>-1226</v>
      </c>
      <c r="N203" s="27" t="n">
        <v>9852</v>
      </c>
      <c r="O203" s="27" t="n">
        <v>-11264</v>
      </c>
      <c r="P203" s="27" t="n">
        <v>3029</v>
      </c>
      <c r="Q203" s="27" t="n">
        <v>2820</v>
      </c>
      <c r="R203" s="27" t="n">
        <v>10888</v>
      </c>
      <c r="S203" s="27" t="n">
        <v>-11282</v>
      </c>
      <c r="T203" s="27" t="n">
        <v>6005</v>
      </c>
      <c r="U203" s="27" t="n">
        <v>-477</v>
      </c>
      <c r="V203" s="27" t="n">
        <v>8726</v>
      </c>
      <c r="W203" s="27" t="n">
        <v>-9043</v>
      </c>
      <c r="X203" s="27" t="n">
        <v>7058</v>
      </c>
      <c r="Y203" s="27" t="n">
        <v>2151</v>
      </c>
      <c r="Z203" s="27" t="n">
        <v>11065</v>
      </c>
      <c r="AA203" s="27" t="n">
        <v>-8737</v>
      </c>
      <c r="AB203" s="28">
        <f>AB132-AA132</f>
        <v/>
      </c>
      <c r="AC203" s="28">
        <f>AC132-AB132</f>
        <v/>
      </c>
      <c r="AD203" s="28">
        <f>AD132-AC132</f>
        <v/>
      </c>
      <c r="AE203" s="28">
        <f>AE132-AD132</f>
        <v/>
      </c>
      <c r="AF203" s="28">
        <f>AF132-AE132</f>
        <v/>
      </c>
      <c r="AG203" s="28">
        <f>AG132-AF132</f>
        <v/>
      </c>
      <c r="AH203" s="28">
        <f>AH132-AG132</f>
        <v/>
      </c>
      <c r="AJ203" s="27" t="n">
        <v>3602</v>
      </c>
      <c r="AK203" s="27" t="n">
        <v>2945</v>
      </c>
      <c r="AL203" s="27" t="n">
        <v>5473</v>
      </c>
      <c r="AM203" s="27" t="n">
        <v>2972</v>
      </c>
      <c r="AN203" s="27" t="n">
        <v>11231</v>
      </c>
      <c r="AO203" s="28">
        <f>AA203+AB203+AC203+AD203</f>
        <v/>
      </c>
      <c r="AP203" s="28">
        <f>AE203+AF203+AG203+AH203</f>
        <v/>
      </c>
      <c r="AQ203" s="28">
        <f>AQ132-AP132</f>
        <v/>
      </c>
      <c r="AR203" s="28">
        <f>AR132-AQ132</f>
        <v/>
      </c>
      <c r="AS203" s="28">
        <f>AS132-AR132</f>
        <v/>
      </c>
    </row>
    <row r="204">
      <c r="C204" s="8" t="inlineStr">
        <is>
          <t>Change in Accrued Expenses and Other</t>
        </is>
      </c>
      <c r="G204" s="27" t="n">
        <v>-4060</v>
      </c>
      <c r="H204" s="27" t="n">
        <v>-1685</v>
      </c>
      <c r="I204" s="27" t="n">
        <v>-1465</v>
      </c>
      <c r="J204" s="27" t="n">
        <v>9333</v>
      </c>
      <c r="K204" s="27" t="n">
        <v>-5903</v>
      </c>
      <c r="L204" s="27" t="n">
        <v>-1412</v>
      </c>
      <c r="M204" s="27" t="n">
        <v>-20</v>
      </c>
      <c r="N204" s="27" t="n">
        <v>5777</v>
      </c>
      <c r="O204" s="27" t="n">
        <v>-5763</v>
      </c>
      <c r="P204" s="27" t="n">
        <v>-1938</v>
      </c>
      <c r="Q204" s="27" t="n">
        <v>-1321</v>
      </c>
      <c r="R204" s="27" t="n">
        <v>6594</v>
      </c>
      <c r="S204" s="27" t="n">
        <v>-2928</v>
      </c>
      <c r="T204" s="27" t="n">
        <v>-4147</v>
      </c>
      <c r="U204" s="27" t="n">
        <v>129</v>
      </c>
      <c r="V204" s="27" t="n">
        <v>4042</v>
      </c>
      <c r="W204" s="27" t="n">
        <v>-4061</v>
      </c>
      <c r="X204" s="27" t="n">
        <v>-4952</v>
      </c>
      <c r="Y204" s="27" t="n">
        <v>-1999</v>
      </c>
      <c r="Z204" s="27" t="n">
        <v>5993</v>
      </c>
      <c r="AA204" s="27" t="n">
        <v>-8045</v>
      </c>
      <c r="AB204" s="28">
        <f>AB133-AA133</f>
        <v/>
      </c>
      <c r="AC204" s="28">
        <f>AC133-AB133</f>
        <v/>
      </c>
      <c r="AD204" s="28">
        <f>AD133-AC133</f>
        <v/>
      </c>
      <c r="AE204" s="28">
        <f>AE133-AD133</f>
        <v/>
      </c>
      <c r="AF204" s="28">
        <f>AF133-AE133</f>
        <v/>
      </c>
      <c r="AG204" s="28">
        <f>AG133-AF133</f>
        <v/>
      </c>
      <c r="AH204" s="28">
        <f>AH133-AG133</f>
        <v/>
      </c>
      <c r="AJ204" s="27" t="n">
        <v>2123</v>
      </c>
      <c r="AK204" s="27" t="n">
        <v>-1558</v>
      </c>
      <c r="AL204" s="27" t="n">
        <v>-2428</v>
      </c>
      <c r="AM204" s="27" t="n">
        <v>-2904</v>
      </c>
      <c r="AN204" s="27" t="n">
        <v>-5019</v>
      </c>
      <c r="AO204" s="28">
        <f>AA204+AB204+AC204+AD204</f>
        <v/>
      </c>
      <c r="AP204" s="28">
        <f>AE204+AF204+AG204+AH204</f>
        <v/>
      </c>
      <c r="AQ204" s="28">
        <f>AQ133-AP133</f>
        <v/>
      </c>
      <c r="AR204" s="28">
        <f>AR133-AQ133</f>
        <v/>
      </c>
      <c r="AS204" s="28">
        <f>AS133-AR133</f>
        <v/>
      </c>
    </row>
    <row r="205">
      <c r="C205" s="8" t="inlineStr">
        <is>
          <t>Change in Unearned Revenue</t>
        </is>
      </c>
      <c r="G205" s="27" t="n">
        <v>900</v>
      </c>
      <c r="H205" s="27" t="n">
        <v>156</v>
      </c>
      <c r="I205" s="27" t="n">
        <v>338</v>
      </c>
      <c r="J205" s="27" t="n">
        <v>920</v>
      </c>
      <c r="K205" s="27" t="n">
        <v>1336</v>
      </c>
      <c r="L205" s="27" t="n">
        <v>321</v>
      </c>
      <c r="M205" s="27" t="n">
        <v>54</v>
      </c>
      <c r="N205" s="27" t="n">
        <v>505</v>
      </c>
      <c r="O205" s="27" t="n">
        <v>818</v>
      </c>
      <c r="P205" s="27" t="n">
        <v>156</v>
      </c>
      <c r="Q205" s="27" t="n">
        <v>-25</v>
      </c>
      <c r="R205" s="27" t="n">
        <v>3629</v>
      </c>
      <c r="S205" s="27" t="n">
        <v>1568</v>
      </c>
      <c r="T205" s="27" t="n">
        <v>407</v>
      </c>
      <c r="U205" s="27" t="n">
        <v>421</v>
      </c>
      <c r="V205" s="27" t="n">
        <v>1611</v>
      </c>
      <c r="W205" s="27" t="n">
        <v>728</v>
      </c>
      <c r="X205" s="27" t="n">
        <v>-119</v>
      </c>
      <c r="Y205" s="27" t="n">
        <v>-632</v>
      </c>
      <c r="Z205" s="27" t="n">
        <v>-191</v>
      </c>
      <c r="AA205" s="27" t="n">
        <v>355</v>
      </c>
      <c r="AB205" s="28">
        <f>AB134-AA134</f>
        <v/>
      </c>
      <c r="AC205" s="28">
        <f>AC134-AB134</f>
        <v/>
      </c>
      <c r="AD205" s="28">
        <f>AD134-AC134</f>
        <v/>
      </c>
      <c r="AE205" s="28">
        <f>AE134-AD134</f>
        <v/>
      </c>
      <c r="AF205" s="28">
        <f>AF134-AE134</f>
        <v/>
      </c>
      <c r="AG205" s="28">
        <f>AG134-AF134</f>
        <v/>
      </c>
      <c r="AH205" s="28">
        <f>AH134-AG134</f>
        <v/>
      </c>
      <c r="AJ205" s="27" t="n">
        <v>2314</v>
      </c>
      <c r="AK205" s="27" t="n">
        <v>2216</v>
      </c>
      <c r="AL205" s="27" t="n">
        <v>4578</v>
      </c>
      <c r="AM205" s="27" t="n">
        <v>4007</v>
      </c>
      <c r="AN205" s="27" t="n">
        <v>-214</v>
      </c>
      <c r="AO205" s="28">
        <f>AA205+AB205+AC205+AD205</f>
        <v/>
      </c>
      <c r="AP205" s="28">
        <f>AE205+AF205+AG205+AH205</f>
        <v/>
      </c>
      <c r="AQ205" s="28">
        <f>AQ134-AP134</f>
        <v/>
      </c>
      <c r="AR205" s="28">
        <f>AR134-AQ134</f>
        <v/>
      </c>
      <c r="AS205" s="28">
        <f>AS134-AR134</f>
        <v/>
      </c>
    </row>
    <row r="206">
      <c r="B206" s="6" t="inlineStr">
        <is>
          <t>Cash Flow from Operating Activities</t>
        </is>
      </c>
      <c r="G206" s="29">
        <f>G194+G195+G196+G197+G198+G199+G200+G201+G202+G203+G204+G205</f>
        <v/>
      </c>
      <c r="H206" s="29">
        <f>H194+H195+H196+H197+H198+H199+H200+H201+H202+H203+H204+H205</f>
        <v/>
      </c>
      <c r="I206" s="29">
        <f>I194+I195+I196+I197+I198+I199+I200+I201+I202+I203+I204+I205</f>
        <v/>
      </c>
      <c r="J206" s="29">
        <f>J194+J195+J196+J197+J198+J199+J200+J201+J202+J203+J204+J205</f>
        <v/>
      </c>
      <c r="K206" s="29">
        <f>K194+K195+K196+K197+K198+K199+K200+K201+K202+K203+K204+K205</f>
        <v/>
      </c>
      <c r="L206" s="29">
        <f>L194+L195+L196+L197+L198+L199+L200+L201+L202+L203+L204+L205</f>
        <v/>
      </c>
      <c r="M206" s="29">
        <f>M194+M195+M196+M197+M198+M199+M200+M201+M202+M203+M204+M205</f>
        <v/>
      </c>
      <c r="N206" s="29">
        <f>N194+N195+N196+N197+N198+N199+N200+N201+N202+N203+N204+N205</f>
        <v/>
      </c>
      <c r="O206" s="29">
        <f>O194+O195+O196+O197+O198+O199+O200+O201+O202+O203+O204+O205</f>
        <v/>
      </c>
      <c r="P206" s="29">
        <f>P194+P195+P196+P197+P198+P199+P200+P201+P202+P203+P204+P205</f>
        <v/>
      </c>
      <c r="Q206" s="29">
        <f>Q194+Q195+Q196+Q197+Q198+Q199+Q200+Q201+Q202+Q203+Q204+Q205</f>
        <v/>
      </c>
      <c r="R206" s="29">
        <f>R194+R195+R196+R197+R198+R199+R200+R201+R202+R203+R204+R205</f>
        <v/>
      </c>
      <c r="S206" s="29">
        <f>S194+S195+S196+S197+S198+S199+S200+S201+S202+S203+S204+S205</f>
        <v/>
      </c>
      <c r="T206" s="29">
        <f>T194+T195+T196+T197+T198+T199+T200+T201+T202+T203+T204+T205</f>
        <v/>
      </c>
      <c r="U206" s="29">
        <f>U194+U195+U196+U197+U198+U199+U200+U201+U202+U203+U204+U205</f>
        <v/>
      </c>
      <c r="V206" s="29">
        <f>V194+V195+V196+V197+V198+V199+V200+V201+V202+V203+V204+V205</f>
        <v/>
      </c>
      <c r="W206" s="29">
        <f>W194+W195+W196+W197+W198+W199+W200+W201+W202+W203+W204+W205</f>
        <v/>
      </c>
      <c r="X206" s="29">
        <f>X194+X195+X196+X197+X198+X199+X200+X201+X202+X203+X204+X205</f>
        <v/>
      </c>
      <c r="Y206" s="29">
        <f>Y194+Y195+Y196+Y197+Y198+Y199+Y200+Y201+Y202+Y203+Y204+Y205</f>
        <v/>
      </c>
      <c r="Z206" s="29">
        <f>Z194+Z195+Z196+Z197+Z198+Z199+Z200+Z201+Z202+Z203+Z204+Z205</f>
        <v/>
      </c>
      <c r="AA206" s="29">
        <f>AA194+AA195+AA196+AA197+AA198+AA199+AA200+AA201+AA202+AA203+AA204+AA205</f>
        <v/>
      </c>
      <c r="AB206" s="29">
        <f>AB194+AB195+AB196+AB197+AB198+AB199+AB200+AB201+AB202+AB203+AB204+AB205</f>
        <v/>
      </c>
      <c r="AC206" s="29">
        <f>AC194+AC195+AC196+AC197+AC198+AC199+AC200+AC201+AC202+AC203+AC204+AC205</f>
        <v/>
      </c>
      <c r="AD206" s="29">
        <f>AD194+AD195+AD196+AD197+AD198+AD199+AD200+AD201+AD202+AD203+AD204+AD205</f>
        <v/>
      </c>
      <c r="AE206" s="29">
        <f>AE194+AE195+AE196+AE197+AE198+AE199+AE200+AE201+AE202+AE203+AE204+AE205</f>
        <v/>
      </c>
      <c r="AF206" s="29">
        <f>AF194+AF195+AF196+AF197+AF198+AF199+AF200+AF201+AF202+AF203+AF204+AF205</f>
        <v/>
      </c>
      <c r="AG206" s="29">
        <f>AG194+AG195+AG196+AG197+AG198+AG199+AG200+AG201+AG202+AG203+AG204+AG205</f>
        <v/>
      </c>
      <c r="AH206" s="29">
        <f>AH194+AH195+AH196+AH197+AH198+AH199+AH200+AH201+AH202+AH203+AH204+AH205</f>
        <v/>
      </c>
      <c r="AJ206" s="29">
        <f>AJ194+AJ195+AJ196+AJ197+AJ198+AJ199+AJ200+AJ201+AJ202+AJ203+AJ204+AJ205</f>
        <v/>
      </c>
      <c r="AK206" s="29">
        <f>AK194+AK195+AK196+AK197+AK198+AK199+AK200+AK201+AK202+AK203+AK204+AK205</f>
        <v/>
      </c>
      <c r="AL206" s="29">
        <f>AL194+AL195+AL196+AL197+AL198+AL199+AL200+AL201+AL202+AL203+AL204+AL205</f>
        <v/>
      </c>
      <c r="AM206" s="29">
        <f>AM194+AM195+AM196+AM197+AM198+AM199+AM200+AM201+AM202+AM203+AM204+AM205</f>
        <v/>
      </c>
      <c r="AN206" s="29">
        <f>AN194+AN195+AN196+AN197+AN198+AN199+AN200+AN201+AN202+AN203+AN204+AN205</f>
        <v/>
      </c>
      <c r="AO206" s="30">
        <f>AA206+AB206+AC206+AD206</f>
        <v/>
      </c>
      <c r="AP206" s="30">
        <f>AE206+AF206+AG206+AH206</f>
        <v/>
      </c>
      <c r="AQ206" s="29">
        <f>AQ194+AQ195+AQ196+AQ197+AQ198+AQ199+AQ200+AQ201+AQ202+AQ203+AQ204+AQ205</f>
        <v/>
      </c>
      <c r="AR206" s="29">
        <f>AR194+AR195+AR196+AR197+AR198+AR199+AR200+AR201+AR202+AR203+AR204+AR205</f>
        <v/>
      </c>
      <c r="AS206" s="29">
        <f>AS194+AS195+AS196+AS197+AS198+AS199+AS200+AS201+AS202+AS203+AS204+AS205</f>
        <v/>
      </c>
    </row>
    <row r="207">
      <c r="D207" s="3" t="inlineStr">
        <is>
          <t>Recon: CFO</t>
        </is>
      </c>
      <c r="G207" s="31">
        <f>IF(_reported!G21="","",G206-_reported!G21)</f>
        <v/>
      </c>
      <c r="H207" s="31">
        <f>IF(_reported!H21="","",H206-_reported!H21)</f>
        <v/>
      </c>
      <c r="I207" s="31">
        <f>IF(_reported!I21="","",I206-_reported!I21)</f>
        <v/>
      </c>
      <c r="J207" s="31">
        <f>IF(_reported!J21="","",J206-_reported!J21)</f>
        <v/>
      </c>
      <c r="K207" s="31">
        <f>IF(_reported!K21="","",K206-_reported!K21)</f>
        <v/>
      </c>
      <c r="L207" s="31">
        <f>IF(_reported!L21="","",L206-_reported!L21)</f>
        <v/>
      </c>
      <c r="M207" s="31">
        <f>IF(_reported!M21="","",M206-_reported!M21)</f>
        <v/>
      </c>
      <c r="N207" s="31">
        <f>IF(_reported!N21="","",N206-_reported!N21)</f>
        <v/>
      </c>
      <c r="O207" s="31">
        <f>IF(_reported!O21="","",O206-_reported!O21)</f>
        <v/>
      </c>
      <c r="P207" s="31">
        <f>IF(_reported!P21="","",P206-_reported!P21)</f>
        <v/>
      </c>
      <c r="Q207" s="31">
        <f>IF(_reported!Q21="","",Q206-_reported!Q21)</f>
        <v/>
      </c>
      <c r="R207" s="31">
        <f>IF(_reported!R21="","",R206-_reported!R21)</f>
        <v/>
      </c>
      <c r="S207" s="31">
        <f>IF(_reported!S21="","",S206-_reported!S21)</f>
        <v/>
      </c>
      <c r="T207" s="31">
        <f>IF(_reported!T21="","",T206-_reported!T21)</f>
        <v/>
      </c>
      <c r="U207" s="31">
        <f>IF(_reported!U21="","",U206-_reported!U21)</f>
        <v/>
      </c>
      <c r="V207" s="31">
        <f>IF(_reported!V21="","",V206-_reported!V21)</f>
        <v/>
      </c>
      <c r="W207" s="31">
        <f>IF(_reported!W21="","",W206-_reported!W21)</f>
        <v/>
      </c>
      <c r="X207" s="31">
        <f>IF(_reported!X21="","",X206-_reported!X21)</f>
        <v/>
      </c>
      <c r="Y207" s="31">
        <f>IF(_reported!Y21="","",Y206-_reported!Y21)</f>
        <v/>
      </c>
      <c r="Z207" s="31">
        <f>IF(_reported!Z21="","",Z206-_reported!Z21)</f>
        <v/>
      </c>
      <c r="AA207" s="31">
        <f>IF(_reported!AA21="","",AA206-_reported!AA21)</f>
        <v/>
      </c>
      <c r="AJ207" s="31">
        <f>IF(_reported!AJ21="","",AJ206-_reported!AJ21)</f>
        <v/>
      </c>
      <c r="AK207" s="31">
        <f>IF(_reported!AK21="","",AK206-_reported!AK21)</f>
        <v/>
      </c>
      <c r="AL207" s="31">
        <f>IF(_reported!AL21="","",AL206-_reported!AL21)</f>
        <v/>
      </c>
      <c r="AM207" s="31">
        <f>IF(_reported!AM21="","",AM206-_reported!AM21)</f>
        <v/>
      </c>
      <c r="AN207" s="31">
        <f>IF(_reported!AN21="","",AN206-_reported!AN21)</f>
        <v/>
      </c>
    </row>
    <row r="208"/>
    <row r="209">
      <c r="C209" s="8" t="inlineStr">
        <is>
          <t>Purchases of Property and Equipment</t>
        </is>
      </c>
      <c r="G209" s="25" t="n">
        <v>-12082</v>
      </c>
      <c r="H209" s="25" t="n">
        <v>-14288</v>
      </c>
      <c r="I209" s="25" t="n">
        <v>-15748</v>
      </c>
      <c r="J209" s="25" t="n">
        <v>-18935</v>
      </c>
      <c r="K209" s="25" t="n">
        <v>-14951</v>
      </c>
      <c r="L209" s="25" t="n">
        <v>-15724</v>
      </c>
      <c r="M209" s="25" t="n">
        <v>-16378</v>
      </c>
      <c r="N209" s="25" t="n">
        <v>-16592</v>
      </c>
      <c r="O209" s="25" t="n">
        <v>-14207</v>
      </c>
      <c r="P209" s="25" t="n">
        <v>-11455</v>
      </c>
      <c r="Q209" s="25" t="n">
        <v>-12479</v>
      </c>
      <c r="R209" s="25" t="n">
        <v>-14588</v>
      </c>
      <c r="S209" s="25" t="n">
        <v>-14925</v>
      </c>
      <c r="T209" s="25" t="n">
        <v>-17620</v>
      </c>
      <c r="U209" s="25" t="n">
        <v>-22620</v>
      </c>
      <c r="V209" s="25" t="n">
        <v>-27834</v>
      </c>
      <c r="W209" s="25" t="n">
        <v>-25019</v>
      </c>
      <c r="X209" s="25" t="n">
        <v>-32183</v>
      </c>
      <c r="Y209" s="25" t="n">
        <v>-35095</v>
      </c>
      <c r="Z209" s="25" t="n">
        <v>-39522</v>
      </c>
      <c r="AA209" s="25" t="n">
        <v>-44203</v>
      </c>
      <c r="AB209" s="26">
        <f>-AB13*AB185</f>
        <v/>
      </c>
      <c r="AC209" s="26">
        <f>-AC13*AC185</f>
        <v/>
      </c>
      <c r="AD209" s="26">
        <f>-AD13*AD185</f>
        <v/>
      </c>
      <c r="AE209" s="26">
        <f>-AE13*AE185</f>
        <v/>
      </c>
      <c r="AF209" s="26">
        <f>-AF13*AF185</f>
        <v/>
      </c>
      <c r="AG209" s="26">
        <f>-AG13*AG185</f>
        <v/>
      </c>
      <c r="AH209" s="26">
        <f>-AH13*AH185</f>
        <v/>
      </c>
      <c r="AJ209" s="25" t="n">
        <v>-61053</v>
      </c>
      <c r="AK209" s="25" t="n">
        <v>-63645</v>
      </c>
      <c r="AL209" s="25" t="n">
        <v>-52729</v>
      </c>
      <c r="AM209" s="25" t="n">
        <v>-82999</v>
      </c>
      <c r="AN209" s="25" t="n">
        <v>-131819</v>
      </c>
      <c r="AO209" s="26">
        <f>AA209+AB209+AC209+AD209</f>
        <v/>
      </c>
      <c r="AP209" s="26">
        <f>AE209+AF209+AG209+AH209</f>
        <v/>
      </c>
      <c r="AQ209" s="26">
        <f>-AQ13*AQ185</f>
        <v/>
      </c>
      <c r="AR209" s="26">
        <f>-AR13*AR185</f>
        <v/>
      </c>
      <c r="AS209" s="26">
        <f>-AS13*AS185</f>
        <v/>
      </c>
    </row>
    <row r="210">
      <c r="C210" s="8" t="inlineStr">
        <is>
          <t>Proceeds from P&amp;E Sales and Incentives</t>
        </is>
      </c>
      <c r="G210" s="27" t="n">
        <v>895</v>
      </c>
      <c r="H210" s="27" t="n">
        <v>1300</v>
      </c>
      <c r="I210" s="27" t="n">
        <v>997</v>
      </c>
      <c r="J210" s="27" t="n">
        <v>2465</v>
      </c>
      <c r="K210" s="27" t="n">
        <v>1209</v>
      </c>
      <c r="L210" s="27" t="n">
        <v>1626</v>
      </c>
      <c r="M210" s="27" t="n">
        <v>1337</v>
      </c>
      <c r="N210" s="27" t="n">
        <v>1152</v>
      </c>
      <c r="O210" s="27" t="n">
        <v>1137</v>
      </c>
      <c r="P210" s="27" t="n">
        <v>1043</v>
      </c>
      <c r="Q210" s="27" t="n">
        <v>1181</v>
      </c>
      <c r="R210" s="27" t="n">
        <v>1235</v>
      </c>
      <c r="S210" s="27" t="n">
        <v>990</v>
      </c>
      <c r="T210" s="27" t="n">
        <v>1227</v>
      </c>
      <c r="U210" s="27" t="n">
        <v>1342</v>
      </c>
      <c r="V210" s="27" t="n">
        <v>1782</v>
      </c>
      <c r="W210" s="27" t="n">
        <v>764</v>
      </c>
      <c r="X210" s="27" t="n">
        <v>815</v>
      </c>
      <c r="Y210" s="27" t="n">
        <v>867</v>
      </c>
      <c r="Z210" s="27" t="n">
        <v>1053</v>
      </c>
      <c r="AA210" s="27" t="n">
        <v>969</v>
      </c>
      <c r="AB210" s="28">
        <f>AB13*AB186</f>
        <v/>
      </c>
      <c r="AC210" s="28">
        <f>AC13*AC186</f>
        <v/>
      </c>
      <c r="AD210" s="28">
        <f>AD13*AD186</f>
        <v/>
      </c>
      <c r="AE210" s="28">
        <f>AE13*AE186</f>
        <v/>
      </c>
      <c r="AF210" s="28">
        <f>AF13*AF186</f>
        <v/>
      </c>
      <c r="AG210" s="28">
        <f>AG13*AG186</f>
        <v/>
      </c>
      <c r="AH210" s="28">
        <f>AH13*AH186</f>
        <v/>
      </c>
      <c r="AJ210" s="27" t="n">
        <v>5657</v>
      </c>
      <c r="AK210" s="27" t="n">
        <v>5324</v>
      </c>
      <c r="AL210" s="27" t="n">
        <v>4596</v>
      </c>
      <c r="AM210" s="27" t="n">
        <v>5341</v>
      </c>
      <c r="AN210" s="27" t="n">
        <v>3499</v>
      </c>
      <c r="AO210" s="28">
        <f>AA210+AB210+AC210+AD210</f>
        <v/>
      </c>
      <c r="AP210" s="28">
        <f>AE210+AF210+AG210+AH210</f>
        <v/>
      </c>
      <c r="AQ210" s="28">
        <f>AQ13*AQ186</f>
        <v/>
      </c>
      <c r="AR210" s="28">
        <f>AR13*AR186</f>
        <v/>
      </c>
      <c r="AS210" s="28">
        <f>AS13*AS186</f>
        <v/>
      </c>
    </row>
    <row r="211">
      <c r="C211" s="8" t="inlineStr">
        <is>
          <t>Acquisitions, Net of Cash + Non-Marketable Investments (Anthropic)</t>
        </is>
      </c>
      <c r="G211" s="27" t="n">
        <v>-630</v>
      </c>
      <c r="H211" s="27" t="n">
        <v>-320</v>
      </c>
      <c r="I211" s="27" t="n">
        <v>-654</v>
      </c>
      <c r="J211" s="27" t="n">
        <v>-381</v>
      </c>
      <c r="K211" s="27" t="n">
        <v>-6341</v>
      </c>
      <c r="L211" s="27" t="n">
        <v>-259</v>
      </c>
      <c r="M211" s="27" t="n">
        <v>-885</v>
      </c>
      <c r="N211" s="27" t="n">
        <v>-831</v>
      </c>
      <c r="O211" s="27" t="n">
        <v>-3513</v>
      </c>
      <c r="P211" s="27" t="n">
        <v>-316</v>
      </c>
      <c r="Q211" s="27" t="n">
        <v>-1629</v>
      </c>
      <c r="R211" s="27" t="n">
        <v>-381</v>
      </c>
      <c r="S211" s="27" t="n">
        <v>-3354</v>
      </c>
      <c r="T211" s="27" t="n">
        <v>-571</v>
      </c>
      <c r="U211" s="27" t="n">
        <v>-622</v>
      </c>
      <c r="V211" s="27" t="n">
        <v>-2535</v>
      </c>
      <c r="W211" s="27" t="n">
        <v>48</v>
      </c>
      <c r="X211" s="27" t="n">
        <v>-1700</v>
      </c>
      <c r="Y211" s="27" t="n">
        <v>-786</v>
      </c>
      <c r="Z211" s="27" t="n">
        <v>-1403</v>
      </c>
      <c r="AA211" s="27" t="n">
        <v>-15408</v>
      </c>
      <c r="AB211" s="32" t="n">
        <v>0</v>
      </c>
      <c r="AC211" s="32" t="n">
        <v>0</v>
      </c>
      <c r="AD211" s="32" t="n">
        <v>0</v>
      </c>
      <c r="AE211" s="32" t="n">
        <v>0</v>
      </c>
      <c r="AF211" s="32" t="n">
        <v>0</v>
      </c>
      <c r="AG211" s="32" t="n">
        <v>0</v>
      </c>
      <c r="AH211" s="32" t="n">
        <v>0</v>
      </c>
      <c r="AJ211" s="27" t="n">
        <v>-1985</v>
      </c>
      <c r="AK211" s="27" t="n">
        <v>-8316</v>
      </c>
      <c r="AL211" s="27" t="n">
        <v>-5839</v>
      </c>
      <c r="AM211" s="27" t="n">
        <v>-7082</v>
      </c>
      <c r="AN211" s="27" t="n">
        <v>-3841</v>
      </c>
      <c r="AO211" s="28">
        <f>AA211+AB211+AC211+AD211</f>
        <v/>
      </c>
      <c r="AP211" s="28">
        <f>AE211+AF211+AG211+AH211</f>
        <v/>
      </c>
      <c r="AQ211" s="32" t="n">
        <v>0</v>
      </c>
      <c r="AR211" s="32" t="n">
        <v>0</v>
      </c>
      <c r="AS211" s="32" t="n">
        <v>0</v>
      </c>
    </row>
    <row r="212">
      <c r="C212" s="8" t="inlineStr">
        <is>
          <t>Sales and Maturities of Marketable Securities</t>
        </is>
      </c>
      <c r="G212" s="27" t="n">
        <v>17826</v>
      </c>
      <c r="H212" s="27" t="n">
        <v>13213</v>
      </c>
      <c r="I212" s="27" t="n">
        <v>15808</v>
      </c>
      <c r="J212" s="27" t="n">
        <v>12537</v>
      </c>
      <c r="K212" s="27" t="n">
        <v>22753</v>
      </c>
      <c r="L212" s="27" t="n">
        <v>2608</v>
      </c>
      <c r="M212" s="27" t="n">
        <v>557</v>
      </c>
      <c r="N212" s="27" t="n">
        <v>5683</v>
      </c>
      <c r="O212" s="27" t="n">
        <v>1115</v>
      </c>
      <c r="P212" s="27" t="n">
        <v>1551</v>
      </c>
      <c r="Q212" s="27" t="n">
        <v>1393</v>
      </c>
      <c r="R212" s="27" t="n">
        <v>1568</v>
      </c>
      <c r="S212" s="27" t="n">
        <v>1392</v>
      </c>
      <c r="T212" s="27" t="n">
        <v>3265</v>
      </c>
      <c r="U212" s="27" t="n">
        <v>8069</v>
      </c>
      <c r="V212" s="27" t="n">
        <v>3677</v>
      </c>
      <c r="W212" s="27" t="n">
        <v>7737</v>
      </c>
      <c r="X212" s="27" t="n">
        <v>11441</v>
      </c>
      <c r="Y212" s="27" t="n">
        <v>16367</v>
      </c>
      <c r="Z212" s="27" t="n">
        <v>8841</v>
      </c>
      <c r="AA212" s="27" t="n">
        <v>17686</v>
      </c>
      <c r="AB212" s="32" t="n">
        <v>0</v>
      </c>
      <c r="AC212" s="32" t="n">
        <v>0</v>
      </c>
      <c r="AD212" s="32" t="n">
        <v>0</v>
      </c>
      <c r="AE212" s="32" t="n">
        <v>0</v>
      </c>
      <c r="AF212" s="32" t="n">
        <v>0</v>
      </c>
      <c r="AG212" s="32" t="n">
        <v>0</v>
      </c>
      <c r="AH212" s="32" t="n">
        <v>0</v>
      </c>
      <c r="AJ212" s="27" t="n">
        <v>59384</v>
      </c>
      <c r="AK212" s="27" t="n">
        <v>31601</v>
      </c>
      <c r="AL212" s="27" t="n">
        <v>5627</v>
      </c>
      <c r="AM212" s="27" t="n">
        <v>16403</v>
      </c>
      <c r="AN212" s="27" t="n">
        <v>44386</v>
      </c>
      <c r="AO212" s="28">
        <f>AA212+AB212+AC212+AD212</f>
        <v/>
      </c>
      <c r="AP212" s="28">
        <f>AE212+AF212+AG212+AH212</f>
        <v/>
      </c>
      <c r="AQ212" s="32" t="n">
        <v>0</v>
      </c>
      <c r="AR212" s="32" t="n">
        <v>0</v>
      </c>
      <c r="AS212" s="32" t="n">
        <v>0</v>
      </c>
    </row>
    <row r="213">
      <c r="C213" s="8" t="inlineStr">
        <is>
          <t>Purchases of Marketable Securities</t>
        </is>
      </c>
      <c r="G213" s="27" t="n">
        <v>-14675</v>
      </c>
      <c r="H213" s="27" t="n">
        <v>-21985</v>
      </c>
      <c r="I213" s="27" t="n">
        <v>-15231</v>
      </c>
      <c r="J213" s="27" t="n">
        <v>-8266</v>
      </c>
      <c r="K213" s="27" t="n">
        <v>-1764</v>
      </c>
      <c r="L213" s="27" t="n">
        <v>-329</v>
      </c>
      <c r="M213" s="27" t="n">
        <v>-239</v>
      </c>
      <c r="N213" s="27" t="n">
        <v>-233</v>
      </c>
      <c r="O213" s="27" t="n">
        <v>-338</v>
      </c>
      <c r="P213" s="27" t="n">
        <v>-496</v>
      </c>
      <c r="Q213" s="27" t="n">
        <v>-219</v>
      </c>
      <c r="R213" s="27" t="n">
        <v>-435</v>
      </c>
      <c r="S213" s="27" t="n">
        <v>-1965</v>
      </c>
      <c r="T213" s="27" t="n">
        <v>-8439</v>
      </c>
      <c r="U213" s="27" t="n">
        <v>-3068</v>
      </c>
      <c r="V213" s="27" t="n">
        <v>-12533</v>
      </c>
      <c r="W213" s="27" t="n">
        <v>-13333</v>
      </c>
      <c r="X213" s="27" t="n">
        <v>-17797</v>
      </c>
      <c r="Y213" s="27" t="n">
        <v>-7426</v>
      </c>
      <c r="Z213" s="27" t="n">
        <v>-16214</v>
      </c>
      <c r="AA213" s="27" t="n">
        <v>-23256</v>
      </c>
      <c r="AB213" s="32" t="n">
        <v>0</v>
      </c>
      <c r="AC213" s="32" t="n">
        <v>0</v>
      </c>
      <c r="AD213" s="32" t="n">
        <v>0</v>
      </c>
      <c r="AE213" s="32" t="n">
        <v>0</v>
      </c>
      <c r="AF213" s="32" t="n">
        <v>0</v>
      </c>
      <c r="AG213" s="32" t="n">
        <v>0</v>
      </c>
      <c r="AH213" s="32" t="n">
        <v>0</v>
      </c>
      <c r="AJ213" s="27" t="n">
        <v>-60157</v>
      </c>
      <c r="AK213" s="27" t="n">
        <v>-2565</v>
      </c>
      <c r="AL213" s="27" t="n">
        <v>-1488</v>
      </c>
      <c r="AM213" s="27" t="n">
        <v>-26005</v>
      </c>
      <c r="AN213" s="27" t="n">
        <v>-54770</v>
      </c>
      <c r="AO213" s="28">
        <f>AA213+AB213+AC213+AD213</f>
        <v/>
      </c>
      <c r="AP213" s="28">
        <f>AE213+AF213+AG213+AH213</f>
        <v/>
      </c>
      <c r="AQ213" s="32" t="n">
        <v>0</v>
      </c>
      <c r="AR213" s="32" t="n">
        <v>0</v>
      </c>
      <c r="AS213" s="32" t="n">
        <v>0</v>
      </c>
    </row>
    <row r="214">
      <c r="B214" s="6" t="inlineStr">
        <is>
          <t>Cash Flow from Investing Activities</t>
        </is>
      </c>
      <c r="G214" s="29">
        <f>G209+G210+G211+G212+G213</f>
        <v/>
      </c>
      <c r="H214" s="29">
        <f>H209+H210+H211+H212+H213</f>
        <v/>
      </c>
      <c r="I214" s="29">
        <f>I209+I210+I211+I212+I213</f>
        <v/>
      </c>
      <c r="J214" s="29">
        <f>J209+J210+J211+J212+J213</f>
        <v/>
      </c>
      <c r="K214" s="29">
        <f>K209+K210+K211+K212+K213</f>
        <v/>
      </c>
      <c r="L214" s="29">
        <f>L209+L210+L211+L212+L213</f>
        <v/>
      </c>
      <c r="M214" s="29">
        <f>M209+M210+M211+M212+M213</f>
        <v/>
      </c>
      <c r="N214" s="29">
        <f>N209+N210+N211+N212+N213</f>
        <v/>
      </c>
      <c r="O214" s="29">
        <f>O209+O210+O211+O212+O213</f>
        <v/>
      </c>
      <c r="P214" s="29">
        <f>P209+P210+P211+P212+P213</f>
        <v/>
      </c>
      <c r="Q214" s="29">
        <f>Q209+Q210+Q211+Q212+Q213</f>
        <v/>
      </c>
      <c r="R214" s="29">
        <f>R209+R210+R211+R212+R213</f>
        <v/>
      </c>
      <c r="S214" s="29">
        <f>S209+S210+S211+S212+S213</f>
        <v/>
      </c>
      <c r="T214" s="29">
        <f>T209+T210+T211+T212+T213</f>
        <v/>
      </c>
      <c r="U214" s="29">
        <f>U209+U210+U211+U212+U213</f>
        <v/>
      </c>
      <c r="V214" s="29">
        <f>V209+V210+V211+V212+V213</f>
        <v/>
      </c>
      <c r="W214" s="29">
        <f>W209+W210+W211+W212+W213</f>
        <v/>
      </c>
      <c r="X214" s="29">
        <f>X209+X210+X211+X212+X213</f>
        <v/>
      </c>
      <c r="Y214" s="29">
        <f>Y209+Y210+Y211+Y212+Y213</f>
        <v/>
      </c>
      <c r="Z214" s="29">
        <f>Z209+Z210+Z211+Z212+Z213</f>
        <v/>
      </c>
      <c r="AA214" s="29">
        <f>AA209+AA210+AA211+AA212+AA213</f>
        <v/>
      </c>
      <c r="AB214" s="29">
        <f>AB209+AB210+AB211+AB212+AB213</f>
        <v/>
      </c>
      <c r="AC214" s="29">
        <f>AC209+AC210+AC211+AC212+AC213</f>
        <v/>
      </c>
      <c r="AD214" s="29">
        <f>AD209+AD210+AD211+AD212+AD213</f>
        <v/>
      </c>
      <c r="AE214" s="29">
        <f>AE209+AE210+AE211+AE212+AE213</f>
        <v/>
      </c>
      <c r="AF214" s="29">
        <f>AF209+AF210+AF211+AF212+AF213</f>
        <v/>
      </c>
      <c r="AG214" s="29">
        <f>AG209+AG210+AG211+AG212+AG213</f>
        <v/>
      </c>
      <c r="AH214" s="29">
        <f>AH209+AH210+AH211+AH212+AH213</f>
        <v/>
      </c>
      <c r="AJ214" s="29">
        <f>AJ209+AJ210+AJ211+AJ212+AJ213</f>
        <v/>
      </c>
      <c r="AK214" s="29">
        <f>AK209+AK210+AK211+AK212+AK213</f>
        <v/>
      </c>
      <c r="AL214" s="29">
        <f>AL209+AL210+AL211+AL212+AL213</f>
        <v/>
      </c>
      <c r="AM214" s="29">
        <f>AM209+AM210+AM211+AM212+AM213</f>
        <v/>
      </c>
      <c r="AN214" s="29">
        <f>AN209+AN210+AN211+AN212+AN213</f>
        <v/>
      </c>
      <c r="AO214" s="30">
        <f>AA214+AB214+AC214+AD214</f>
        <v/>
      </c>
      <c r="AP214" s="30">
        <f>AE214+AF214+AG214+AH214</f>
        <v/>
      </c>
      <c r="AQ214" s="29">
        <f>AQ209+AQ210+AQ211+AQ212+AQ213</f>
        <v/>
      </c>
      <c r="AR214" s="29">
        <f>AR209+AR210+AR211+AR212+AR213</f>
        <v/>
      </c>
      <c r="AS214" s="29">
        <f>AS209+AS210+AS211+AS212+AS213</f>
        <v/>
      </c>
    </row>
    <row r="215">
      <c r="D215" s="3" t="inlineStr">
        <is>
          <t>Recon: CFI</t>
        </is>
      </c>
      <c r="G215" s="31">
        <f>IF(_reported!G22="","",G214-_reported!G22)</f>
        <v/>
      </c>
      <c r="H215" s="31">
        <f>IF(_reported!H22="","",H214-_reported!H22)</f>
        <v/>
      </c>
      <c r="I215" s="31">
        <f>IF(_reported!I22="","",I214-_reported!I22)</f>
        <v/>
      </c>
      <c r="J215" s="31">
        <f>IF(_reported!J22="","",J214-_reported!J22)</f>
        <v/>
      </c>
      <c r="K215" s="31">
        <f>IF(_reported!K22="","",K214-_reported!K22)</f>
        <v/>
      </c>
      <c r="L215" s="31">
        <f>IF(_reported!L22="","",L214-_reported!L22)</f>
        <v/>
      </c>
      <c r="M215" s="31">
        <f>IF(_reported!M22="","",M214-_reported!M22)</f>
        <v/>
      </c>
      <c r="N215" s="31">
        <f>IF(_reported!N22="","",N214-_reported!N22)</f>
        <v/>
      </c>
      <c r="O215" s="31">
        <f>IF(_reported!O22="","",O214-_reported!O22)</f>
        <v/>
      </c>
      <c r="P215" s="31">
        <f>IF(_reported!P22="","",P214-_reported!P22)</f>
        <v/>
      </c>
      <c r="Q215" s="31">
        <f>IF(_reported!Q22="","",Q214-_reported!Q22)</f>
        <v/>
      </c>
      <c r="R215" s="31">
        <f>IF(_reported!R22="","",R214-_reported!R22)</f>
        <v/>
      </c>
      <c r="S215" s="31">
        <f>IF(_reported!S22="","",S214-_reported!S22)</f>
        <v/>
      </c>
      <c r="T215" s="31">
        <f>IF(_reported!T22="","",T214-_reported!T22)</f>
        <v/>
      </c>
      <c r="U215" s="31">
        <f>IF(_reported!U22="","",U214-_reported!U22)</f>
        <v/>
      </c>
      <c r="V215" s="31">
        <f>IF(_reported!V22="","",V214-_reported!V22)</f>
        <v/>
      </c>
      <c r="W215" s="31">
        <f>IF(_reported!W22="","",W214-_reported!W22)</f>
        <v/>
      </c>
      <c r="X215" s="31">
        <f>IF(_reported!X22="","",X214-_reported!X22)</f>
        <v/>
      </c>
      <c r="Y215" s="31">
        <f>IF(_reported!Y22="","",Y214-_reported!Y22)</f>
        <v/>
      </c>
      <c r="Z215" s="31">
        <f>IF(_reported!Z22="","",Z214-_reported!Z22)</f>
        <v/>
      </c>
      <c r="AA215" s="31">
        <f>IF(_reported!AA22="","",AA214-_reported!AA22)</f>
        <v/>
      </c>
      <c r="AJ215" s="31">
        <f>IF(_reported!AJ22="","",AJ214-_reported!AJ22)</f>
        <v/>
      </c>
      <c r="AK215" s="31">
        <f>IF(_reported!AK22="","",AK214-_reported!AK22)</f>
        <v/>
      </c>
      <c r="AL215" s="31">
        <f>IF(_reported!AL22="","",AL214-_reported!AL22)</f>
        <v/>
      </c>
      <c r="AM215" s="31">
        <f>IF(_reported!AM22="","",AM214-_reported!AM22)</f>
        <v/>
      </c>
      <c r="AN215" s="31">
        <f>IF(_reported!AN22="","",AN214-_reported!AN22)</f>
        <v/>
      </c>
    </row>
    <row r="216"/>
    <row r="217">
      <c r="C217" s="8" t="inlineStr">
        <is>
          <t>Proceeds from Short-Term Debt, and Other</t>
        </is>
      </c>
      <c r="G217" s="25" t="n">
        <v>1926</v>
      </c>
      <c r="H217" s="25" t="n">
        <v>1176</v>
      </c>
      <c r="I217" s="25" t="n">
        <v>2187</v>
      </c>
      <c r="J217" s="25" t="n">
        <v>2667</v>
      </c>
      <c r="K217" s="25" t="n">
        <v>13743</v>
      </c>
      <c r="L217" s="25" t="n">
        <v>4865</v>
      </c>
      <c r="M217" s="25" t="n">
        <v>12338</v>
      </c>
      <c r="N217" s="25" t="n">
        <v>10607</v>
      </c>
      <c r="O217" s="25" t="n">
        <v>12780</v>
      </c>
      <c r="P217" s="25" t="n">
        <v>4399</v>
      </c>
      <c r="Q217" s="25" t="n">
        <v>216</v>
      </c>
      <c r="R217" s="25" t="n">
        <v>734</v>
      </c>
      <c r="S217" s="25" t="n">
        <v>338</v>
      </c>
      <c r="T217" s="25" t="n">
        <v>525</v>
      </c>
      <c r="U217" s="25" t="n">
        <v>1725</v>
      </c>
      <c r="V217" s="25" t="n">
        <v>2554</v>
      </c>
      <c r="W217" s="25" t="n">
        <v>1815</v>
      </c>
      <c r="X217" s="25" t="n">
        <v>2093</v>
      </c>
      <c r="Y217" s="25" t="n">
        <v>3223</v>
      </c>
      <c r="Z217" s="25" t="n">
        <v>2189</v>
      </c>
      <c r="AA217" s="25" t="n">
        <v>6018</v>
      </c>
      <c r="AB217" s="33" t="n">
        <v>0</v>
      </c>
      <c r="AC217" s="33" t="n">
        <v>0</v>
      </c>
      <c r="AD217" s="33" t="n">
        <v>0</v>
      </c>
      <c r="AE217" s="33" t="n">
        <v>0</v>
      </c>
      <c r="AF217" s="33" t="n">
        <v>0</v>
      </c>
      <c r="AG217" s="33" t="n">
        <v>0</v>
      </c>
      <c r="AH217" s="33" t="n">
        <v>0</v>
      </c>
      <c r="AJ217" s="25" t="n">
        <v>7956</v>
      </c>
      <c r="AK217" s="25" t="n">
        <v>41553</v>
      </c>
      <c r="AL217" s="25" t="n">
        <v>18129</v>
      </c>
      <c r="AM217" s="25" t="n">
        <v>5142</v>
      </c>
      <c r="AN217" s="25" t="n">
        <v>9320</v>
      </c>
      <c r="AO217" s="26">
        <f>AA217+AB217+AC217+AD217</f>
        <v/>
      </c>
      <c r="AP217" s="26">
        <f>AE217+AF217+AG217+AH217</f>
        <v/>
      </c>
      <c r="AQ217" s="33" t="n">
        <v>0</v>
      </c>
      <c r="AR217" s="33" t="n">
        <v>0</v>
      </c>
      <c r="AS217" s="33" t="n">
        <v>0</v>
      </c>
    </row>
    <row r="218">
      <c r="C218" s="8" t="inlineStr">
        <is>
          <t>Repayments of Short-Term Debt, and Other</t>
        </is>
      </c>
      <c r="G218" s="27" t="n">
        <v>-2001</v>
      </c>
      <c r="H218" s="27" t="n">
        <v>-1176</v>
      </c>
      <c r="I218" s="27" t="n">
        <v>-1917</v>
      </c>
      <c r="J218" s="27" t="n">
        <v>-2659</v>
      </c>
      <c r="K218" s="27" t="n">
        <v>-6231</v>
      </c>
      <c r="L218" s="27" t="n">
        <v>-7610</v>
      </c>
      <c r="M218" s="27" t="n">
        <v>-7916</v>
      </c>
      <c r="N218" s="27" t="n">
        <v>-15797</v>
      </c>
      <c r="O218" s="27" t="n">
        <v>-3603</v>
      </c>
      <c r="P218" s="27" t="n">
        <v>-7641</v>
      </c>
      <c r="Q218" s="27" t="n">
        <v>-8095</v>
      </c>
      <c r="R218" s="27" t="n">
        <v>-6338</v>
      </c>
      <c r="S218" s="27" t="n">
        <v>-404</v>
      </c>
      <c r="T218" s="27" t="n">
        <v>-229</v>
      </c>
      <c r="U218" s="27" t="n">
        <v>-1820</v>
      </c>
      <c r="V218" s="27" t="n">
        <v>-2607</v>
      </c>
      <c r="W218" s="27" t="n">
        <v>-2082</v>
      </c>
      <c r="X218" s="27" t="n">
        <v>-1392</v>
      </c>
      <c r="Y218" s="27" t="n">
        <v>-1826</v>
      </c>
      <c r="Z218" s="27" t="n">
        <v>-3126</v>
      </c>
      <c r="AA218" s="27" t="n">
        <v>-6109</v>
      </c>
      <c r="AB218" s="32" t="n">
        <v>0</v>
      </c>
      <c r="AC218" s="32" t="n">
        <v>0</v>
      </c>
      <c r="AD218" s="32" t="n">
        <v>0</v>
      </c>
      <c r="AE218" s="32" t="n">
        <v>0</v>
      </c>
      <c r="AF218" s="32" t="n">
        <v>0</v>
      </c>
      <c r="AG218" s="32" t="n">
        <v>0</v>
      </c>
      <c r="AH218" s="32" t="n">
        <v>0</v>
      </c>
      <c r="AJ218" s="27" t="n">
        <v>-7753</v>
      </c>
      <c r="AK218" s="27" t="n">
        <v>-37554</v>
      </c>
      <c r="AL218" s="27" t="n">
        <v>-25677</v>
      </c>
      <c r="AM218" s="27" t="n">
        <v>-5060</v>
      </c>
      <c r="AN218" s="27" t="n">
        <v>-8426</v>
      </c>
      <c r="AO218" s="28">
        <f>AA218+AB218+AC218+AD218</f>
        <v/>
      </c>
      <c r="AP218" s="28">
        <f>AE218+AF218+AG218+AH218</f>
        <v/>
      </c>
      <c r="AQ218" s="32" t="n">
        <v>0</v>
      </c>
      <c r="AR218" s="32" t="n">
        <v>0</v>
      </c>
      <c r="AS218" s="32" t="n">
        <v>0</v>
      </c>
    </row>
    <row r="219">
      <c r="C219" s="8" t="inlineStr">
        <is>
          <t>Proceeds from Long-Term Debt (episodic: FY21-FY23)</t>
        </is>
      </c>
      <c r="G219" s="27" t="n">
        <v>111</v>
      </c>
      <c r="H219" s="27" t="n">
        <v>18516</v>
      </c>
      <c r="I219" s="27" t="n">
        <v>176</v>
      </c>
      <c r="J219" s="27" t="n">
        <v>200</v>
      </c>
      <c r="K219" s="27" t="n">
        <v>0</v>
      </c>
      <c r="L219" s="27" t="n">
        <v>12824</v>
      </c>
      <c r="M219" s="27" t="n">
        <v>107</v>
      </c>
      <c r="N219" s="27" t="n">
        <v>8235</v>
      </c>
      <c r="O219" s="27" t="n">
        <v>0</v>
      </c>
      <c r="P219" s="27" t="n">
        <v>0</v>
      </c>
      <c r="Q219" s="27" t="n">
        <v>0</v>
      </c>
      <c r="R219" s="27" t="n">
        <v>0</v>
      </c>
      <c r="S219" s="27" t="n">
        <v>0</v>
      </c>
      <c r="T219" s="27" t="n">
        <v>0</v>
      </c>
      <c r="U219" s="27" t="n">
        <v>0</v>
      </c>
      <c r="V219" s="27" t="n">
        <v>0</v>
      </c>
      <c r="W219" s="27" t="n">
        <v>746</v>
      </c>
      <c r="X219" s="27" t="n">
        <v>0</v>
      </c>
      <c r="Y219" s="27" t="n">
        <v>0</v>
      </c>
      <c r="Z219" s="27" t="n">
        <v>14927</v>
      </c>
      <c r="AA219" s="27" t="n">
        <v>53441</v>
      </c>
      <c r="AB219" s="32" t="n">
        <v>0</v>
      </c>
      <c r="AC219" s="32" t="n">
        <v>0</v>
      </c>
      <c r="AD219" s="32" t="n">
        <v>0</v>
      </c>
      <c r="AE219" s="32" t="n">
        <v>0</v>
      </c>
      <c r="AF219" s="32" t="n">
        <v>0</v>
      </c>
      <c r="AG219" s="32" t="n">
        <v>0</v>
      </c>
      <c r="AH219" s="32" t="n">
        <v>0</v>
      </c>
      <c r="AJ219" s="27" t="n">
        <v>19003</v>
      </c>
      <c r="AK219" s="27" t="n">
        <v>21166</v>
      </c>
      <c r="AL219" s="27" t="n">
        <v>0</v>
      </c>
      <c r="AM219" s="27" t="n">
        <v>0</v>
      </c>
      <c r="AN219" s="27" t="n">
        <v>15673</v>
      </c>
      <c r="AO219" s="28">
        <f>AA219+AB219+AC219+AD219</f>
        <v/>
      </c>
      <c r="AP219" s="28">
        <f>AE219+AF219+AG219+AH219</f>
        <v/>
      </c>
      <c r="AQ219" s="32" t="n">
        <v>0</v>
      </c>
      <c r="AR219" s="32" t="n">
        <v>0</v>
      </c>
      <c r="AS219" s="32" t="n">
        <v>0</v>
      </c>
    </row>
    <row r="220">
      <c r="C220" s="8" t="inlineStr">
        <is>
          <t>Repayments of Long-Term Debt</t>
        </is>
      </c>
      <c r="G220" s="27" t="n">
        <v>-39</v>
      </c>
      <c r="H220" s="27" t="n">
        <v>-41</v>
      </c>
      <c r="I220" s="27" t="n">
        <v>-509</v>
      </c>
      <c r="J220" s="27" t="n">
        <v>-1001</v>
      </c>
      <c r="K220" s="27" t="n">
        <v>0</v>
      </c>
      <c r="L220" s="27" t="n">
        <v>-1</v>
      </c>
      <c r="M220" s="27" t="n">
        <v>0</v>
      </c>
      <c r="N220" s="27" t="n">
        <v>-1257</v>
      </c>
      <c r="O220" s="27" t="n">
        <v>-1386</v>
      </c>
      <c r="P220" s="27" t="n">
        <v>-2000</v>
      </c>
      <c r="Q220" s="27" t="n">
        <v>0</v>
      </c>
      <c r="R220" s="27" t="n">
        <v>-290</v>
      </c>
      <c r="S220" s="27" t="n">
        <v>-330</v>
      </c>
      <c r="T220" s="27" t="n">
        <v>-4169</v>
      </c>
      <c r="U220" s="27" t="n">
        <v>-2183</v>
      </c>
      <c r="V220" s="27" t="n">
        <v>-2500</v>
      </c>
      <c r="W220" s="27" t="n">
        <v>0</v>
      </c>
      <c r="X220" s="27" t="n">
        <v>-2751</v>
      </c>
      <c r="Y220" s="27" t="n">
        <v>-1008</v>
      </c>
      <c r="Z220" s="27" t="n">
        <v>-1262</v>
      </c>
      <c r="AA220" s="27" t="n">
        <v>0</v>
      </c>
      <c r="AB220" s="32" t="n">
        <v>0</v>
      </c>
      <c r="AC220" s="32" t="n">
        <v>0</v>
      </c>
      <c r="AD220" s="32" t="n">
        <v>0</v>
      </c>
      <c r="AE220" s="32" t="n">
        <v>0</v>
      </c>
      <c r="AF220" s="32" t="n">
        <v>0</v>
      </c>
      <c r="AG220" s="32" t="n">
        <v>0</v>
      </c>
      <c r="AH220" s="32" t="n">
        <v>0</v>
      </c>
      <c r="AJ220" s="27" t="n">
        <v>-1590</v>
      </c>
      <c r="AK220" s="27" t="n">
        <v>-1258</v>
      </c>
      <c r="AL220" s="27" t="n">
        <v>-3676</v>
      </c>
      <c r="AM220" s="27" t="n">
        <v>-9182</v>
      </c>
      <c r="AN220" s="27" t="n">
        <v>-5021</v>
      </c>
      <c r="AO220" s="28">
        <f>AA220+AB220+AC220+AD220</f>
        <v/>
      </c>
      <c r="AP220" s="28">
        <f>AE220+AF220+AG220+AH220</f>
        <v/>
      </c>
      <c r="AQ220" s="32" t="n">
        <v>0</v>
      </c>
      <c r="AR220" s="32" t="n">
        <v>0</v>
      </c>
      <c r="AS220" s="32" t="n">
        <v>0</v>
      </c>
    </row>
    <row r="221">
      <c r="C221" s="8" t="inlineStr">
        <is>
          <t>Principal Repayments of Finance Leases</t>
        </is>
      </c>
      <c r="G221" s="27" t="n">
        <v>-3406</v>
      </c>
      <c r="H221" s="27" t="n">
        <v>-2804</v>
      </c>
      <c r="I221" s="27" t="n">
        <v>-2693</v>
      </c>
      <c r="J221" s="27" t="n">
        <v>-2260</v>
      </c>
      <c r="K221" s="27" t="n">
        <v>-2777</v>
      </c>
      <c r="L221" s="27" t="n">
        <v>-2059</v>
      </c>
      <c r="M221" s="27" t="n">
        <v>-1465</v>
      </c>
      <c r="N221" s="27" t="n">
        <v>-1640</v>
      </c>
      <c r="O221" s="27" t="n">
        <v>-1380</v>
      </c>
      <c r="P221" s="27" t="n">
        <v>-1220</v>
      </c>
      <c r="Q221" s="27" t="n">
        <v>-1005</v>
      </c>
      <c r="R221" s="27" t="n">
        <v>-779</v>
      </c>
      <c r="S221" s="27" t="n">
        <v>-770</v>
      </c>
      <c r="T221" s="27" t="n">
        <v>-538</v>
      </c>
      <c r="U221" s="27" t="n">
        <v>-402</v>
      </c>
      <c r="V221" s="27" t="n">
        <v>-333</v>
      </c>
      <c r="W221" s="27" t="n">
        <v>-410</v>
      </c>
      <c r="X221" s="27" t="n">
        <v>-411</v>
      </c>
      <c r="Y221" s="27" t="n">
        <v>-351</v>
      </c>
      <c r="Z221" s="27" t="n">
        <v>-385</v>
      </c>
      <c r="AA221" s="27" t="n">
        <v>-468</v>
      </c>
      <c r="AB221" s="32" t="n">
        <v>0</v>
      </c>
      <c r="AC221" s="32" t="n">
        <v>0</v>
      </c>
      <c r="AD221" s="32" t="n">
        <v>0</v>
      </c>
      <c r="AE221" s="32" t="n">
        <v>0</v>
      </c>
      <c r="AF221" s="32" t="n">
        <v>0</v>
      </c>
      <c r="AG221" s="32" t="n">
        <v>0</v>
      </c>
      <c r="AH221" s="32" t="n">
        <v>0</v>
      </c>
      <c r="AJ221" s="27" t="n">
        <v>-11163</v>
      </c>
      <c r="AK221" s="27" t="n">
        <v>-7941</v>
      </c>
      <c r="AL221" s="27" t="n">
        <v>-4384</v>
      </c>
      <c r="AM221" s="27" t="n">
        <v>-2043</v>
      </c>
      <c r="AN221" s="27" t="n">
        <v>-1557</v>
      </c>
      <c r="AO221" s="28">
        <f>AA221+AB221+AC221+AD221</f>
        <v/>
      </c>
      <c r="AP221" s="28">
        <f>AE221+AF221+AG221+AH221</f>
        <v/>
      </c>
      <c r="AQ221" s="32" t="n">
        <v>0</v>
      </c>
      <c r="AR221" s="32" t="n">
        <v>0</v>
      </c>
      <c r="AS221" s="32" t="n">
        <v>0</v>
      </c>
    </row>
    <row r="222">
      <c r="C222" s="8" t="inlineStr">
        <is>
          <t>Principal Repayments of Financing Obligations</t>
        </is>
      </c>
      <c r="G222" s="27" t="n">
        <v>-67</v>
      </c>
      <c r="H222" s="27" t="n">
        <v>-28</v>
      </c>
      <c r="I222" s="27" t="n">
        <v>-20</v>
      </c>
      <c r="J222" s="27" t="n">
        <v>-47</v>
      </c>
      <c r="K222" s="27" t="n">
        <v>-79</v>
      </c>
      <c r="L222" s="27" t="n">
        <v>-59</v>
      </c>
      <c r="M222" s="27" t="n">
        <v>-48</v>
      </c>
      <c r="N222" s="27" t="n">
        <v>-62</v>
      </c>
      <c r="O222" s="27" t="n">
        <v>-57</v>
      </c>
      <c r="P222" s="27" t="n">
        <v>-77</v>
      </c>
      <c r="Q222" s="27" t="n">
        <v>-64</v>
      </c>
      <c r="R222" s="27" t="n">
        <v>-73</v>
      </c>
      <c r="S222" s="27" t="n">
        <v>-90</v>
      </c>
      <c r="T222" s="27" t="n">
        <v>-79</v>
      </c>
      <c r="U222" s="27" t="n">
        <v>-78</v>
      </c>
      <c r="V222" s="27" t="n">
        <v>-422</v>
      </c>
      <c r="W222" s="27" t="n">
        <v>-116</v>
      </c>
      <c r="X222" s="27" t="n">
        <v>-78</v>
      </c>
      <c r="Y222" s="27" t="n">
        <v>-82</v>
      </c>
      <c r="Z222" s="27" t="n">
        <v>-52</v>
      </c>
      <c r="AA222" s="27" t="n">
        <v>-115</v>
      </c>
      <c r="AB222" s="32" t="n">
        <v>0</v>
      </c>
      <c r="AC222" s="32" t="n">
        <v>0</v>
      </c>
      <c r="AD222" s="32" t="n">
        <v>0</v>
      </c>
      <c r="AE222" s="32" t="n">
        <v>0</v>
      </c>
      <c r="AF222" s="32" t="n">
        <v>0</v>
      </c>
      <c r="AG222" s="32" t="n">
        <v>0</v>
      </c>
      <c r="AH222" s="32" t="n">
        <v>0</v>
      </c>
      <c r="AJ222" s="27" t="n">
        <v>-162</v>
      </c>
      <c r="AK222" s="27" t="n">
        <v>-248</v>
      </c>
      <c r="AL222" s="27" t="n">
        <v>-271</v>
      </c>
      <c r="AM222" s="27" t="n">
        <v>-669</v>
      </c>
      <c r="AN222" s="27" t="n">
        <v>-328</v>
      </c>
      <c r="AO222" s="28">
        <f>AA222+AB222+AC222+AD222</f>
        <v/>
      </c>
      <c r="AP222" s="28">
        <f>AE222+AF222+AG222+AH222</f>
        <v/>
      </c>
      <c r="AQ222" s="32" t="n">
        <v>0</v>
      </c>
      <c r="AR222" s="32" t="n">
        <v>0</v>
      </c>
      <c r="AS222" s="32" t="n">
        <v>0</v>
      </c>
    </row>
    <row r="223">
      <c r="C223" s="8" t="inlineStr">
        <is>
          <t>Repurchases of Common Stock (2022 only; $6.0B)</t>
        </is>
      </c>
      <c r="G223" s="27" t="n">
        <v>0</v>
      </c>
      <c r="H223" s="27" t="n">
        <v>0</v>
      </c>
      <c r="I223" s="27" t="n">
        <v>0</v>
      </c>
      <c r="J223" s="27" t="n">
        <v>0</v>
      </c>
      <c r="K223" s="27" t="n">
        <v>-2666</v>
      </c>
      <c r="L223" s="27" t="n">
        <v>-3334</v>
      </c>
      <c r="M223" s="27" t="n">
        <v>0</v>
      </c>
      <c r="N223" s="27" t="n">
        <v>0</v>
      </c>
      <c r="O223" s="27" t="n">
        <v>0</v>
      </c>
      <c r="P223" s="27" t="n">
        <v>0</v>
      </c>
      <c r="Q223" s="27" t="n">
        <v>0</v>
      </c>
      <c r="R223" s="27" t="n">
        <v>0</v>
      </c>
      <c r="S223" s="27" t="n">
        <v>0</v>
      </c>
      <c r="T223" s="27" t="n">
        <v>0</v>
      </c>
      <c r="U223" s="27" t="n">
        <v>0</v>
      </c>
      <c r="V223" s="27" t="n">
        <v>0</v>
      </c>
      <c r="W223" s="27" t="n">
        <v>0</v>
      </c>
      <c r="X223" s="27" t="n">
        <v>0</v>
      </c>
      <c r="Y223" s="27" t="n">
        <v>0</v>
      </c>
      <c r="Z223" s="27" t="n">
        <v>0</v>
      </c>
      <c r="AA223" s="27" t="n">
        <v>0</v>
      </c>
      <c r="AB223" s="32" t="n">
        <v>0</v>
      </c>
      <c r="AC223" s="32" t="n">
        <v>0</v>
      </c>
      <c r="AD223" s="32" t="n">
        <v>0</v>
      </c>
      <c r="AE223" s="32" t="n">
        <v>0</v>
      </c>
      <c r="AF223" s="32" t="n">
        <v>0</v>
      </c>
      <c r="AG223" s="32" t="n">
        <v>0</v>
      </c>
      <c r="AH223" s="32" t="n">
        <v>0</v>
      </c>
      <c r="AJ223" s="27" t="n">
        <v>0</v>
      </c>
      <c r="AK223" s="27" t="n">
        <v>-6000</v>
      </c>
      <c r="AL223" s="27" t="n">
        <v>0</v>
      </c>
      <c r="AM223" s="27" t="n">
        <v>0</v>
      </c>
      <c r="AN223" s="27" t="n">
        <v>0</v>
      </c>
      <c r="AO223" s="28">
        <f>AA223+AB223+AC223+AD223</f>
        <v/>
      </c>
      <c r="AP223" s="28">
        <f>AE223+AF223+AG223+AH223</f>
        <v/>
      </c>
      <c r="AQ223" s="32" t="n">
        <v>0</v>
      </c>
      <c r="AR223" s="32" t="n">
        <v>0</v>
      </c>
      <c r="AS223" s="32" t="n">
        <v>0</v>
      </c>
    </row>
    <row r="224">
      <c r="B224" s="6" t="inlineStr">
        <is>
          <t>Cash Flow from Financing Activities</t>
        </is>
      </c>
      <c r="G224" s="29">
        <f>G217+G218+G219+G220+G221+G222+G223</f>
        <v/>
      </c>
      <c r="H224" s="29">
        <f>H217+H218+H219+H220+H221+H222+H223</f>
        <v/>
      </c>
      <c r="I224" s="29">
        <f>I217+I218+I219+I220+I221+I222+I223</f>
        <v/>
      </c>
      <c r="J224" s="29">
        <f>J217+J218+J219+J220+J221+J222+J223</f>
        <v/>
      </c>
      <c r="K224" s="29">
        <f>K217+K218+K219+K220+K221+K222+K223</f>
        <v/>
      </c>
      <c r="L224" s="29">
        <f>L217+L218+L219+L220+L221+L222+L223</f>
        <v/>
      </c>
      <c r="M224" s="29">
        <f>M217+M218+M219+M220+M221+M222+M223</f>
        <v/>
      </c>
      <c r="N224" s="29">
        <f>N217+N218+N219+N220+N221+N222+N223</f>
        <v/>
      </c>
      <c r="O224" s="29">
        <f>O217+O218+O219+O220+O221+O222+O223</f>
        <v/>
      </c>
      <c r="P224" s="29">
        <f>P217+P218+P219+P220+P221+P222+P223</f>
        <v/>
      </c>
      <c r="Q224" s="29">
        <f>Q217+Q218+Q219+Q220+Q221+Q222+Q223</f>
        <v/>
      </c>
      <c r="R224" s="29">
        <f>R217+R218+R219+R220+R221+R222+R223</f>
        <v/>
      </c>
      <c r="S224" s="29">
        <f>S217+S218+S219+S220+S221+S222+S223</f>
        <v/>
      </c>
      <c r="T224" s="29">
        <f>T217+T218+T219+T220+T221+T222+T223</f>
        <v/>
      </c>
      <c r="U224" s="29">
        <f>U217+U218+U219+U220+U221+U222+U223</f>
        <v/>
      </c>
      <c r="V224" s="29">
        <f>V217+V218+V219+V220+V221+V222+V223</f>
        <v/>
      </c>
      <c r="W224" s="29">
        <f>W217+W218+W219+W220+W221+W222+W223</f>
        <v/>
      </c>
      <c r="X224" s="29">
        <f>X217+X218+X219+X220+X221+X222+X223</f>
        <v/>
      </c>
      <c r="Y224" s="29">
        <f>Y217+Y218+Y219+Y220+Y221+Y222+Y223</f>
        <v/>
      </c>
      <c r="Z224" s="29">
        <f>Z217+Z218+Z219+Z220+Z221+Z222+Z223</f>
        <v/>
      </c>
      <c r="AA224" s="29">
        <f>AA217+AA218+AA219+AA220+AA221+AA222+AA223</f>
        <v/>
      </c>
      <c r="AB224" s="29">
        <f>AB217+AB218+AB219+AB220+AB221+AB222+AB223</f>
        <v/>
      </c>
      <c r="AC224" s="29">
        <f>AC217+AC218+AC219+AC220+AC221+AC222+AC223</f>
        <v/>
      </c>
      <c r="AD224" s="29">
        <f>AD217+AD218+AD219+AD220+AD221+AD222+AD223</f>
        <v/>
      </c>
      <c r="AE224" s="29">
        <f>AE217+AE218+AE219+AE220+AE221+AE222+AE223</f>
        <v/>
      </c>
      <c r="AF224" s="29">
        <f>AF217+AF218+AF219+AF220+AF221+AF222+AF223</f>
        <v/>
      </c>
      <c r="AG224" s="29">
        <f>AG217+AG218+AG219+AG220+AG221+AG222+AG223</f>
        <v/>
      </c>
      <c r="AH224" s="29">
        <f>AH217+AH218+AH219+AH220+AH221+AH222+AH223</f>
        <v/>
      </c>
      <c r="AJ224" s="29">
        <f>AJ217+AJ218+AJ219+AJ220+AJ221+AJ222+AJ223</f>
        <v/>
      </c>
      <c r="AK224" s="29">
        <f>AK217+AK218+AK219+AK220+AK221+AK222+AK223</f>
        <v/>
      </c>
      <c r="AL224" s="29">
        <f>AL217+AL218+AL219+AL220+AL221+AL222+AL223</f>
        <v/>
      </c>
      <c r="AM224" s="29">
        <f>AM217+AM218+AM219+AM220+AM221+AM222+AM223</f>
        <v/>
      </c>
      <c r="AN224" s="29">
        <f>AN217+AN218+AN219+AN220+AN221+AN222+AN223</f>
        <v/>
      </c>
      <c r="AO224" s="30">
        <f>AA224+AB224+AC224+AD224</f>
        <v/>
      </c>
      <c r="AP224" s="30">
        <f>AE224+AF224+AG224+AH224</f>
        <v/>
      </c>
      <c r="AQ224" s="29">
        <f>AQ217+AQ218+AQ219+AQ220+AQ221+AQ222+AQ223</f>
        <v/>
      </c>
      <c r="AR224" s="29">
        <f>AR217+AR218+AR219+AR220+AR221+AR222+AR223</f>
        <v/>
      </c>
      <c r="AS224" s="29">
        <f>AS217+AS218+AS219+AS220+AS221+AS222+AS223</f>
        <v/>
      </c>
    </row>
    <row r="225">
      <c r="D225" s="3" t="inlineStr">
        <is>
          <t>Recon: CFF</t>
        </is>
      </c>
      <c r="G225" s="31">
        <f>IF(_reported!G23="","",G224-_reported!G23)</f>
        <v/>
      </c>
      <c r="H225" s="31">
        <f>IF(_reported!H23="","",H224-_reported!H23)</f>
        <v/>
      </c>
      <c r="I225" s="31">
        <f>IF(_reported!I23="","",I224-_reported!I23)</f>
        <v/>
      </c>
      <c r="J225" s="31">
        <f>IF(_reported!J23="","",J224-_reported!J23)</f>
        <v/>
      </c>
      <c r="K225" s="31">
        <f>IF(_reported!K23="","",K224-_reported!K23)</f>
        <v/>
      </c>
      <c r="L225" s="31">
        <f>IF(_reported!L23="","",L224-_reported!L23)</f>
        <v/>
      </c>
      <c r="M225" s="31">
        <f>IF(_reported!M23="","",M224-_reported!M23)</f>
        <v/>
      </c>
      <c r="N225" s="31">
        <f>IF(_reported!N23="","",N224-_reported!N23)</f>
        <v/>
      </c>
      <c r="O225" s="31">
        <f>IF(_reported!O23="","",O224-_reported!O23)</f>
        <v/>
      </c>
      <c r="P225" s="31">
        <f>IF(_reported!P23="","",P224-_reported!P23)</f>
        <v/>
      </c>
      <c r="Q225" s="31">
        <f>IF(_reported!Q23="","",Q224-_reported!Q23)</f>
        <v/>
      </c>
      <c r="R225" s="31">
        <f>IF(_reported!R23="","",R224-_reported!R23)</f>
        <v/>
      </c>
      <c r="S225" s="31">
        <f>IF(_reported!S23="","",S224-_reported!S23)</f>
        <v/>
      </c>
      <c r="T225" s="31">
        <f>IF(_reported!T23="","",T224-_reported!T23)</f>
        <v/>
      </c>
      <c r="U225" s="31">
        <f>IF(_reported!U23="","",U224-_reported!U23)</f>
        <v/>
      </c>
      <c r="V225" s="31">
        <f>IF(_reported!V23="","",V224-_reported!V23)</f>
        <v/>
      </c>
      <c r="W225" s="31">
        <f>IF(_reported!W23="","",W224-_reported!W23)</f>
        <v/>
      </c>
      <c r="X225" s="31">
        <f>IF(_reported!X23="","",X224-_reported!X23)</f>
        <v/>
      </c>
      <c r="Y225" s="31">
        <f>IF(_reported!Y23="","",Y224-_reported!Y23)</f>
        <v/>
      </c>
      <c r="Z225" s="31">
        <f>IF(_reported!Z23="","",Z224-_reported!Z23)</f>
        <v/>
      </c>
      <c r="AA225" s="31">
        <f>IF(_reported!AA23="","",AA224-_reported!AA23)</f>
        <v/>
      </c>
      <c r="AJ225" s="31">
        <f>IF(_reported!AJ23="","",AJ224-_reported!AJ23)</f>
        <v/>
      </c>
      <c r="AK225" s="31">
        <f>IF(_reported!AK23="","",AK224-_reported!AK23)</f>
        <v/>
      </c>
      <c r="AL225" s="31">
        <f>IF(_reported!AL23="","",AL224-_reported!AL23)</f>
        <v/>
      </c>
      <c r="AM225" s="31">
        <f>IF(_reported!AM23="","",AM224-_reported!AM23)</f>
        <v/>
      </c>
      <c r="AN225" s="31">
        <f>IF(_reported!AN23="","",AN224-_reported!AN23)</f>
        <v/>
      </c>
    </row>
    <row r="226"/>
    <row r="227">
      <c r="C227" s="8" t="inlineStr">
        <is>
          <t>Effect of FX Rate Changes on Cash (incl. Restricted)</t>
        </is>
      </c>
      <c r="G227" s="25" t="n">
        <v>-293</v>
      </c>
      <c r="H227" s="25" t="n">
        <v>234</v>
      </c>
      <c r="I227" s="25" t="n">
        <v>-199</v>
      </c>
      <c r="J227" s="25" t="n">
        <v>-106</v>
      </c>
      <c r="K227" s="25" t="n">
        <v>16</v>
      </c>
      <c r="L227" s="25" t="n">
        <v>-412</v>
      </c>
      <c r="M227" s="25" t="n">
        <v>-1334</v>
      </c>
      <c r="N227" s="25" t="n">
        <v>637</v>
      </c>
      <c r="O227" s="25" t="n">
        <v>145</v>
      </c>
      <c r="P227" s="25" t="n">
        <v>69</v>
      </c>
      <c r="Q227" s="25" t="n">
        <v>-502</v>
      </c>
      <c r="R227" s="25" t="n">
        <v>691</v>
      </c>
      <c r="S227" s="25" t="n">
        <v>-429</v>
      </c>
      <c r="T227" s="25" t="n">
        <v>-312</v>
      </c>
      <c r="U227" s="25" t="n">
        <v>690</v>
      </c>
      <c r="V227" s="25" t="n">
        <v>-1250</v>
      </c>
      <c r="W227" s="25" t="n">
        <v>416</v>
      </c>
      <c r="X227" s="25" t="n">
        <v>1008</v>
      </c>
      <c r="Y227" s="25" t="n">
        <v>-397</v>
      </c>
      <c r="Z227" s="25" t="n">
        <v>137</v>
      </c>
      <c r="AA227" s="25" t="n">
        <v>-1</v>
      </c>
      <c r="AB227" s="33" t="n">
        <v>0</v>
      </c>
      <c r="AC227" s="33" t="n">
        <v>0</v>
      </c>
      <c r="AD227" s="33" t="n">
        <v>0</v>
      </c>
      <c r="AE227" s="33" t="n">
        <v>0</v>
      </c>
      <c r="AF227" s="33" t="n">
        <v>0</v>
      </c>
      <c r="AG227" s="33" t="n">
        <v>0</v>
      </c>
      <c r="AH227" s="33" t="n">
        <v>0</v>
      </c>
      <c r="AJ227" s="25" t="n">
        <v>-364</v>
      </c>
      <c r="AK227" s="25" t="n">
        <v>-1093</v>
      </c>
      <c r="AL227" s="25" t="n">
        <v>403</v>
      </c>
      <c r="AM227" s="25" t="n">
        <v>-1301</v>
      </c>
      <c r="AN227" s="25" t="n">
        <v>1164</v>
      </c>
      <c r="AO227" s="26">
        <f>AA227+AB227+AC227+AD227</f>
        <v/>
      </c>
      <c r="AP227" s="26">
        <f>AE227+AF227+AG227+AH227</f>
        <v/>
      </c>
      <c r="AQ227" s="33" t="n">
        <v>0</v>
      </c>
      <c r="AR227" s="33" t="n">
        <v>0</v>
      </c>
      <c r="AS227" s="33" t="n">
        <v>0</v>
      </c>
    </row>
    <row r="228">
      <c r="B228" s="6" t="inlineStr">
        <is>
          <t>Net Change in Cash (incl. Restricted)</t>
        </is>
      </c>
      <c r="G228" s="29">
        <f>G206+G214+G224+G227</f>
        <v/>
      </c>
      <c r="H228" s="29">
        <f>H206+H214+H224+H227</f>
        <v/>
      </c>
      <c r="I228" s="29">
        <f>I206+I214+I224+I227</f>
        <v/>
      </c>
      <c r="J228" s="29">
        <f>J206+J214+J224+J227</f>
        <v/>
      </c>
      <c r="K228" s="29">
        <f>K206+K214+K224+K227</f>
        <v/>
      </c>
      <c r="L228" s="29">
        <f>L206+L214+L224+L227</f>
        <v/>
      </c>
      <c r="M228" s="29">
        <f>M206+M214+M224+M227</f>
        <v/>
      </c>
      <c r="N228" s="29">
        <f>N206+N214+N224+N227</f>
        <v/>
      </c>
      <c r="O228" s="29">
        <f>O206+O214+O224+O227</f>
        <v/>
      </c>
      <c r="P228" s="29">
        <f>P206+P214+P224+P227</f>
        <v/>
      </c>
      <c r="Q228" s="29">
        <f>Q206+Q214+Q224+Q227</f>
        <v/>
      </c>
      <c r="R228" s="29">
        <f>R206+R214+R224+R227</f>
        <v/>
      </c>
      <c r="S228" s="29">
        <f>S206+S214+S224+S227</f>
        <v/>
      </c>
      <c r="T228" s="29">
        <f>T206+T214+T224+T227</f>
        <v/>
      </c>
      <c r="U228" s="29">
        <f>U206+U214+U224+U227</f>
        <v/>
      </c>
      <c r="V228" s="29">
        <f>V206+V214+V224+V227</f>
        <v/>
      </c>
      <c r="W228" s="29">
        <f>W206+W214+W224+W227</f>
        <v/>
      </c>
      <c r="X228" s="29">
        <f>X206+X214+X224+X227</f>
        <v/>
      </c>
      <c r="Y228" s="29">
        <f>Y206+Y214+Y224+Y227</f>
        <v/>
      </c>
      <c r="Z228" s="29">
        <f>Z206+Z214+Z224+Z227</f>
        <v/>
      </c>
      <c r="AA228" s="29">
        <f>AA206+AA214+AA224+AA227</f>
        <v/>
      </c>
      <c r="AB228" s="29">
        <f>AB206+AB214+AB224+AB227</f>
        <v/>
      </c>
      <c r="AC228" s="29">
        <f>AC206+AC214+AC224+AC227</f>
        <v/>
      </c>
      <c r="AD228" s="29">
        <f>AD206+AD214+AD224+AD227</f>
        <v/>
      </c>
      <c r="AE228" s="29">
        <f>AE206+AE214+AE224+AE227</f>
        <v/>
      </c>
      <c r="AF228" s="29">
        <f>AF206+AF214+AF224+AF227</f>
        <v/>
      </c>
      <c r="AG228" s="29">
        <f>AG206+AG214+AG224+AG227</f>
        <v/>
      </c>
      <c r="AH228" s="29">
        <f>AH206+AH214+AH224+AH227</f>
        <v/>
      </c>
      <c r="AJ228" s="29">
        <f>AJ206+AJ214+AJ224+AJ227</f>
        <v/>
      </c>
      <c r="AK228" s="29">
        <f>AK206+AK214+AK224+AK227</f>
        <v/>
      </c>
      <c r="AL228" s="29">
        <f>AL206+AL214+AL224+AL227</f>
        <v/>
      </c>
      <c r="AM228" s="29">
        <f>AM206+AM214+AM224+AM227</f>
        <v/>
      </c>
      <c r="AN228" s="29">
        <f>AN206+AN214+AN224+AN227</f>
        <v/>
      </c>
      <c r="AO228" s="30">
        <f>AA228+AB228+AC228+AD228</f>
        <v/>
      </c>
      <c r="AP228" s="30">
        <f>AE228+AF228+AG228+AH228</f>
        <v/>
      </c>
      <c r="AQ228" s="29">
        <f>AQ206+AQ214+AQ224+AQ227</f>
        <v/>
      </c>
      <c r="AR228" s="29">
        <f>AR206+AR214+AR224+AR227</f>
        <v/>
      </c>
      <c r="AS228" s="29">
        <f>AS206+AS214+AS224+AS227</f>
        <v/>
      </c>
    </row>
    <row r="229">
      <c r="D229" s="3" t="inlineStr">
        <is>
          <t>Recon: Net Change in Cash</t>
        </is>
      </c>
      <c r="G229" s="31">
        <f>IF(_reported!G24="","",G228-_reported!G24)</f>
        <v/>
      </c>
      <c r="H229" s="31">
        <f>IF(_reported!H24="","",H228-_reported!H24)</f>
        <v/>
      </c>
      <c r="I229" s="31">
        <f>IF(_reported!I24="","",I228-_reported!I24)</f>
        <v/>
      </c>
      <c r="J229" s="31">
        <f>IF(_reported!J24="","",J228-_reported!J24)</f>
        <v/>
      </c>
      <c r="K229" s="31">
        <f>IF(_reported!K24="","",K228-_reported!K24)</f>
        <v/>
      </c>
      <c r="L229" s="31">
        <f>IF(_reported!L24="","",L228-_reported!L24)</f>
        <v/>
      </c>
      <c r="M229" s="31">
        <f>IF(_reported!M24="","",M228-_reported!M24)</f>
        <v/>
      </c>
      <c r="N229" s="31">
        <f>IF(_reported!N24="","",N228-_reported!N24)</f>
        <v/>
      </c>
      <c r="O229" s="31">
        <f>IF(_reported!O24="","",O228-_reported!O24)</f>
        <v/>
      </c>
      <c r="P229" s="31">
        <f>IF(_reported!P24="","",P228-_reported!P24)</f>
        <v/>
      </c>
      <c r="Q229" s="31">
        <f>IF(_reported!Q24="","",Q228-_reported!Q24)</f>
        <v/>
      </c>
      <c r="R229" s="31">
        <f>IF(_reported!R24="","",R228-_reported!R24)</f>
        <v/>
      </c>
      <c r="S229" s="31">
        <f>IF(_reported!S24="","",S228-_reported!S24)</f>
        <v/>
      </c>
      <c r="T229" s="31">
        <f>IF(_reported!T24="","",T228-_reported!T24)</f>
        <v/>
      </c>
      <c r="U229" s="31">
        <f>IF(_reported!U24="","",U228-_reported!U24)</f>
        <v/>
      </c>
      <c r="V229" s="31">
        <f>IF(_reported!V24="","",V228-_reported!V24)</f>
        <v/>
      </c>
      <c r="W229" s="31">
        <f>IF(_reported!W24="","",W228-_reported!W24)</f>
        <v/>
      </c>
      <c r="X229" s="31">
        <f>IF(_reported!X24="","",X228-_reported!X24)</f>
        <v/>
      </c>
      <c r="Y229" s="31">
        <f>IF(_reported!Y24="","",Y228-_reported!Y24)</f>
        <v/>
      </c>
      <c r="Z229" s="31">
        <f>IF(_reported!Z24="","",Z228-_reported!Z24)</f>
        <v/>
      </c>
      <c r="AA229" s="31">
        <f>IF(_reported!AA24="","",AA228-_reported!AA24)</f>
        <v/>
      </c>
      <c r="AJ229" s="31">
        <f>IF(_reported!AJ24="","",AJ228-_reported!AJ24)</f>
        <v/>
      </c>
      <c r="AK229" s="31">
        <f>IF(_reported!AK24="","",AK228-_reported!AK24)</f>
        <v/>
      </c>
      <c r="AL229" s="31">
        <f>IF(_reported!AL24="","",AL228-_reported!AL24)</f>
        <v/>
      </c>
      <c r="AM229" s="31">
        <f>IF(_reported!AM24="","",AM228-_reported!AM24)</f>
        <v/>
      </c>
      <c r="AN229" s="31">
        <f>IF(_reported!AN24="","",AN228-_reported!AN24)</f>
        <v/>
      </c>
    </row>
    <row r="230"/>
    <row r="231">
      <c r="C231" s="8" t="inlineStr">
        <is>
          <t>Beginning Cash (incl. Restricted)</t>
        </is>
      </c>
      <c r="G231" s="25" t="n">
        <v>42377</v>
      </c>
      <c r="H231" s="25" t="n">
        <v>34155</v>
      </c>
      <c r="I231" s="25" t="n">
        <v>40667</v>
      </c>
      <c r="J231" s="25" t="n">
        <v>30177</v>
      </c>
      <c r="K231" s="25" t="n">
        <v>36477</v>
      </c>
      <c r="L231" s="25" t="n">
        <v>36599</v>
      </c>
      <c r="M231" s="25" t="n">
        <v>37700</v>
      </c>
      <c r="N231" s="25" t="n">
        <v>35178</v>
      </c>
      <c r="O231" s="25" t="n">
        <v>54253</v>
      </c>
      <c r="P231" s="25" t="n">
        <v>49734</v>
      </c>
      <c r="Q231" s="25" t="n">
        <v>50067</v>
      </c>
      <c r="R231" s="25" t="n">
        <v>50081</v>
      </c>
      <c r="S231" s="25" t="n">
        <v>73890</v>
      </c>
      <c r="T231" s="25" t="n">
        <v>73332</v>
      </c>
      <c r="U231" s="25" t="n">
        <v>71673</v>
      </c>
      <c r="V231" s="25" t="n">
        <v>78677</v>
      </c>
      <c r="W231" s="25" t="n">
        <v>82312</v>
      </c>
      <c r="X231" s="25" t="n">
        <v>69893</v>
      </c>
      <c r="Y231" s="25" t="n">
        <v>61453</v>
      </c>
      <c r="Z231" s="25" t="n">
        <v>70464</v>
      </c>
      <c r="AA231" s="25" t="n">
        <v>90106</v>
      </c>
      <c r="AB231" s="26">
        <f>AA232</f>
        <v/>
      </c>
      <c r="AC231" s="26">
        <f>AB232</f>
        <v/>
      </c>
      <c r="AD231" s="26">
        <f>AC232</f>
        <v/>
      </c>
      <c r="AE231" s="26">
        <f>AD232</f>
        <v/>
      </c>
      <c r="AF231" s="26">
        <f>AE232</f>
        <v/>
      </c>
      <c r="AG231" s="26">
        <f>AF232</f>
        <v/>
      </c>
      <c r="AH231" s="26">
        <f>AG232</f>
        <v/>
      </c>
      <c r="AJ231" s="25" t="n">
        <v>42377</v>
      </c>
      <c r="AK231" s="25" t="n">
        <v>36477</v>
      </c>
      <c r="AL231" s="25" t="n">
        <v>54253</v>
      </c>
      <c r="AM231" s="25" t="n">
        <v>73890</v>
      </c>
      <c r="AN231" s="25" t="n">
        <v>82312</v>
      </c>
      <c r="AO231" s="26">
        <f>AA231</f>
        <v/>
      </c>
      <c r="AP231" s="26">
        <f>AE231</f>
        <v/>
      </c>
      <c r="AQ231" s="26">
        <f>AP232</f>
        <v/>
      </c>
      <c r="AR231" s="26">
        <f>AQ232</f>
        <v/>
      </c>
      <c r="AS231" s="26">
        <f>AR232</f>
        <v/>
      </c>
    </row>
    <row r="232">
      <c r="B232" s="6" t="inlineStr">
        <is>
          <t>Ending Cash (incl. Restricted)</t>
        </is>
      </c>
      <c r="G232" s="29">
        <f>G231+G228</f>
        <v/>
      </c>
      <c r="H232" s="29">
        <f>H231+H228</f>
        <v/>
      </c>
      <c r="I232" s="29">
        <f>I231+I228</f>
        <v/>
      </c>
      <c r="J232" s="29">
        <f>J231+J228</f>
        <v/>
      </c>
      <c r="K232" s="29">
        <f>K231+K228</f>
        <v/>
      </c>
      <c r="L232" s="29">
        <f>L231+L228</f>
        <v/>
      </c>
      <c r="M232" s="29">
        <f>M231+M228</f>
        <v/>
      </c>
      <c r="N232" s="29">
        <f>N231+N228</f>
        <v/>
      </c>
      <c r="O232" s="29">
        <f>O231+O228</f>
        <v/>
      </c>
      <c r="P232" s="29">
        <f>P231+P228</f>
        <v/>
      </c>
      <c r="Q232" s="29">
        <f>Q231+Q228</f>
        <v/>
      </c>
      <c r="R232" s="29">
        <f>R231+R228</f>
        <v/>
      </c>
      <c r="S232" s="29">
        <f>S231+S228</f>
        <v/>
      </c>
      <c r="T232" s="29">
        <f>T231+T228</f>
        <v/>
      </c>
      <c r="U232" s="29">
        <f>U231+U228</f>
        <v/>
      </c>
      <c r="V232" s="29">
        <f>V231+V228</f>
        <v/>
      </c>
      <c r="W232" s="29">
        <f>W231+W228</f>
        <v/>
      </c>
      <c r="X232" s="29">
        <f>X231+X228</f>
        <v/>
      </c>
      <c r="Y232" s="29">
        <f>Y231+Y228</f>
        <v/>
      </c>
      <c r="Z232" s="29">
        <f>Z231+Z228</f>
        <v/>
      </c>
      <c r="AA232" s="29">
        <f>AA231+AA228</f>
        <v/>
      </c>
      <c r="AB232" s="29">
        <f>AB231+AB228</f>
        <v/>
      </c>
      <c r="AC232" s="29">
        <f>AC231+AC228</f>
        <v/>
      </c>
      <c r="AD232" s="29">
        <f>AD231+AD228</f>
        <v/>
      </c>
      <c r="AE232" s="29">
        <f>AE231+AE228</f>
        <v/>
      </c>
      <c r="AF232" s="29">
        <f>AF231+AF228</f>
        <v/>
      </c>
      <c r="AG232" s="29">
        <f>AG231+AG228</f>
        <v/>
      </c>
      <c r="AH232" s="29">
        <f>AH231+AH228</f>
        <v/>
      </c>
      <c r="AJ232" s="29">
        <f>AJ231+AJ228</f>
        <v/>
      </c>
      <c r="AK232" s="29">
        <f>AK231+AK228</f>
        <v/>
      </c>
      <c r="AL232" s="29">
        <f>AL231+AL228</f>
        <v/>
      </c>
      <c r="AM232" s="29">
        <f>AM231+AM228</f>
        <v/>
      </c>
      <c r="AN232" s="29">
        <f>AN231+AN228</f>
        <v/>
      </c>
      <c r="AO232" s="30">
        <f>AD232</f>
        <v/>
      </c>
      <c r="AP232" s="30">
        <f>AH232</f>
        <v/>
      </c>
      <c r="AQ232" s="29">
        <f>AQ231+AQ228</f>
        <v/>
      </c>
      <c r="AR232" s="29">
        <f>AR231+AR228</f>
        <v/>
      </c>
      <c r="AS232" s="29">
        <f>AS231+AS228</f>
        <v/>
      </c>
    </row>
    <row r="233">
      <c r="D233" s="3" t="inlineStr">
        <is>
          <t>Recon: Ending Cash</t>
        </is>
      </c>
      <c r="G233" s="31">
        <f>IF(_reported!G25="","",G232-_reported!G25)</f>
        <v/>
      </c>
      <c r="H233" s="31">
        <f>IF(_reported!H25="","",H232-_reported!H25)</f>
        <v/>
      </c>
      <c r="I233" s="31">
        <f>IF(_reported!I25="","",I232-_reported!I25)</f>
        <v/>
      </c>
      <c r="J233" s="31">
        <f>IF(_reported!J25="","",J232-_reported!J25)</f>
        <v/>
      </c>
      <c r="K233" s="31">
        <f>IF(_reported!K25="","",K232-_reported!K25)</f>
        <v/>
      </c>
      <c r="L233" s="31">
        <f>IF(_reported!L25="","",L232-_reported!L25)</f>
        <v/>
      </c>
      <c r="M233" s="31">
        <f>IF(_reported!M25="","",M232-_reported!M25)</f>
        <v/>
      </c>
      <c r="N233" s="31">
        <f>IF(_reported!N25="","",N232-_reported!N25)</f>
        <v/>
      </c>
      <c r="O233" s="31">
        <f>IF(_reported!O25="","",O232-_reported!O25)</f>
        <v/>
      </c>
      <c r="P233" s="31">
        <f>IF(_reported!P25="","",P232-_reported!P25)</f>
        <v/>
      </c>
      <c r="Q233" s="31">
        <f>IF(_reported!Q25="","",Q232-_reported!Q25)</f>
        <v/>
      </c>
      <c r="R233" s="31">
        <f>IF(_reported!R25="","",R232-_reported!R25)</f>
        <v/>
      </c>
      <c r="S233" s="31">
        <f>IF(_reported!S25="","",S232-_reported!S25)</f>
        <v/>
      </c>
      <c r="T233" s="31">
        <f>IF(_reported!T25="","",T232-_reported!T25)</f>
        <v/>
      </c>
      <c r="U233" s="31">
        <f>IF(_reported!U25="","",U232-_reported!U25)</f>
        <v/>
      </c>
      <c r="V233" s="31">
        <f>IF(_reported!V25="","",V232-_reported!V25)</f>
        <v/>
      </c>
      <c r="W233" s="31">
        <f>IF(_reported!W25="","",W232-_reported!W25)</f>
        <v/>
      </c>
      <c r="X233" s="31">
        <f>IF(_reported!X25="","",X232-_reported!X25)</f>
        <v/>
      </c>
      <c r="Y233" s="31">
        <f>IF(_reported!Y25="","",Y232-_reported!Y25)</f>
        <v/>
      </c>
      <c r="Z233" s="31">
        <f>IF(_reported!Z25="","",Z232-_reported!Z25)</f>
        <v/>
      </c>
      <c r="AA233" s="31">
        <f>IF(_reported!AA25="","",AA232-_reported!AA25)</f>
        <v/>
      </c>
      <c r="AJ233" s="31">
        <f>IF(_reported!AJ25="","",AJ232-_reported!AJ25)</f>
        <v/>
      </c>
      <c r="AK233" s="31">
        <f>IF(_reported!AK25="","",AK232-_reported!AK25)</f>
        <v/>
      </c>
      <c r="AL233" s="31">
        <f>IF(_reported!AL25="","",AL232-_reported!AL25)</f>
        <v/>
      </c>
      <c r="AM233" s="31">
        <f>IF(_reported!AM25="","",AM232-_reported!AM25)</f>
        <v/>
      </c>
      <c r="AN233" s="31">
        <f>IF(_reported!AN25="","",AN232-_reported!AN25)</f>
        <v/>
      </c>
    </row>
    <row r="234">
      <c r="C234" s="8" t="inlineStr">
        <is>
          <t>Restricted Cash (current + non-current, per ASC 230 recon)</t>
        </is>
      </c>
      <c r="G234" s="27" t="n">
        <v>321</v>
      </c>
      <c r="H234" s="27" t="n">
        <v>287</v>
      </c>
      <c r="I234" s="27" t="n">
        <v>233</v>
      </c>
      <c r="J234" s="27" t="n">
        <v>257</v>
      </c>
      <c r="K234" s="27" t="n">
        <v>206</v>
      </c>
      <c r="L234" s="27" t="n">
        <v>222</v>
      </c>
      <c r="M234" s="27" t="n">
        <v>231</v>
      </c>
      <c r="N234" s="27" t="n">
        <v>365</v>
      </c>
      <c r="O234" s="27" t="n">
        <v>391</v>
      </c>
      <c r="P234" s="27" t="n">
        <v>538</v>
      </c>
      <c r="Q234" s="27" t="n">
        <v>476</v>
      </c>
      <c r="R234" s="27" t="n">
        <v>503</v>
      </c>
      <c r="S234" s="27" t="n">
        <v>480</v>
      </c>
      <c r="T234" s="27" t="n">
        <v>495</v>
      </c>
      <c r="U234" s="27" t="n">
        <v>3586</v>
      </c>
      <c r="V234" s="27" t="n">
        <v>3533</v>
      </c>
      <c r="W234" s="27" t="n">
        <v>3686</v>
      </c>
      <c r="X234" s="27" t="n">
        <v>3712</v>
      </c>
      <c r="Y234" s="27" t="n">
        <v>3542</v>
      </c>
      <c r="Z234" s="27" t="n">
        <v>3296</v>
      </c>
      <c r="AA234" s="27" t="n">
        <v>2876</v>
      </c>
      <c r="AB234" s="28">
        <f>AA234</f>
        <v/>
      </c>
      <c r="AC234" s="28">
        <f>AB234</f>
        <v/>
      </c>
      <c r="AD234" s="28">
        <f>AC234</f>
        <v/>
      </c>
      <c r="AE234" s="28">
        <f>AD234</f>
        <v/>
      </c>
      <c r="AF234" s="28">
        <f>AE234</f>
        <v/>
      </c>
      <c r="AG234" s="28">
        <f>AF234</f>
        <v/>
      </c>
      <c r="AH234" s="28">
        <f>AG234</f>
        <v/>
      </c>
      <c r="AJ234" s="27" t="n">
        <v>257</v>
      </c>
      <c r="AK234" s="27" t="n">
        <v>365</v>
      </c>
      <c r="AL234" s="27" t="n">
        <v>503</v>
      </c>
      <c r="AM234" s="27" t="n">
        <v>3533</v>
      </c>
      <c r="AN234" s="27" t="n">
        <v>3296</v>
      </c>
      <c r="AO234" s="28">
        <f>AD234</f>
        <v/>
      </c>
      <c r="AP234" s="28">
        <f>AH234</f>
        <v/>
      </c>
      <c r="AQ234" s="28">
        <f>AP234</f>
        <v/>
      </c>
      <c r="AR234" s="28">
        <f>AQ234</f>
        <v/>
      </c>
      <c r="AS234" s="28">
        <f>AR234</f>
        <v/>
      </c>
    </row>
    <row r="235">
      <c r="D235" s="3" t="inlineStr">
        <is>
          <t>Recon: Cash Tie-out (CF Ending − BS Cash − Restricted)</t>
        </is>
      </c>
      <c r="G235" s="31">
        <f>G232-G118-G234</f>
        <v/>
      </c>
      <c r="H235" s="31">
        <f>H232-H118-H234</f>
        <v/>
      </c>
      <c r="I235" s="31">
        <f>I232-I118-I234</f>
        <v/>
      </c>
      <c r="J235" s="31">
        <f>J232-J118-J234</f>
        <v/>
      </c>
      <c r="K235" s="31">
        <f>K232-K118-K234</f>
        <v/>
      </c>
      <c r="L235" s="31">
        <f>L232-L118-L234</f>
        <v/>
      </c>
      <c r="M235" s="31">
        <f>M232-M118-M234</f>
        <v/>
      </c>
      <c r="N235" s="31">
        <f>N232-N118-N234</f>
        <v/>
      </c>
      <c r="O235" s="31">
        <f>O232-O118-O234</f>
        <v/>
      </c>
      <c r="P235" s="31">
        <f>P232-P118-P234</f>
        <v/>
      </c>
      <c r="Q235" s="31">
        <f>Q232-Q118-Q234</f>
        <v/>
      </c>
      <c r="R235" s="31">
        <f>R232-R118-R234</f>
        <v/>
      </c>
      <c r="S235" s="31">
        <f>S232-S118-S234</f>
        <v/>
      </c>
      <c r="T235" s="31">
        <f>T232-T118-T234</f>
        <v/>
      </c>
      <c r="U235" s="31">
        <f>U232-U118-U234</f>
        <v/>
      </c>
      <c r="V235" s="31">
        <f>V232-V118-V234</f>
        <v/>
      </c>
      <c r="W235" s="31">
        <f>W232-W118-W234</f>
        <v/>
      </c>
      <c r="X235" s="31">
        <f>X232-X118-X234</f>
        <v/>
      </c>
      <c r="Y235" s="31">
        <f>Y232-Y118-Y234</f>
        <v/>
      </c>
      <c r="Z235" s="31">
        <f>Z232-Z118-Z234</f>
        <v/>
      </c>
      <c r="AA235" s="31">
        <f>AA232-AA118-AA234</f>
        <v/>
      </c>
      <c r="AB235" s="44">
        <f>AB232-AB118-AB234</f>
        <v/>
      </c>
      <c r="AC235" s="44">
        <f>AC232-AC118-AC234</f>
        <v/>
      </c>
      <c r="AD235" s="44">
        <f>AD232-AD118-AD234</f>
        <v/>
      </c>
      <c r="AE235" s="44">
        <f>AE232-AE118-AE234</f>
        <v/>
      </c>
      <c r="AF235" s="44">
        <f>AF232-AF118-AF234</f>
        <v/>
      </c>
      <c r="AG235" s="44">
        <f>AG232-AG118-AG234</f>
        <v/>
      </c>
      <c r="AH235" s="44">
        <f>AH232-AH118-AH234</f>
        <v/>
      </c>
      <c r="AJ235" s="31">
        <f>AJ232-AJ118-AJ234</f>
        <v/>
      </c>
      <c r="AK235" s="31">
        <f>AK232-AK118-AK234</f>
        <v/>
      </c>
      <c r="AL235" s="31">
        <f>AL232-AL118-AL234</f>
        <v/>
      </c>
      <c r="AM235" s="31">
        <f>AM232-AM118-AM234</f>
        <v/>
      </c>
      <c r="AN235" s="31">
        <f>AN232-AN118-AN234</f>
        <v/>
      </c>
      <c r="AO235" s="44">
        <f>AO232-AO118-AO234</f>
        <v/>
      </c>
      <c r="AP235" s="44">
        <f>AP232-AP118-AP234</f>
        <v/>
      </c>
      <c r="AQ235" s="44">
        <f>AQ232-AQ118-AQ234</f>
        <v/>
      </c>
      <c r="AR235" s="44">
        <f>AR232-AR118-AR234</f>
        <v/>
      </c>
      <c r="AS235" s="44">
        <f>AS232-AS118-AS234</f>
        <v/>
      </c>
    </row>
    <row r="236"/>
    <row r="237"/>
    <row r="238">
      <c r="B238" s="20" t="inlineStr">
        <is>
          <t>Cash Flow Ratios &amp; Assumptions</t>
        </is>
      </c>
      <c r="C238" s="20" t="n"/>
      <c r="D238" s="20" t="n"/>
      <c r="E238" s="20" t="n"/>
      <c r="F238" s="20" t="n"/>
      <c r="G238" s="20" t="n"/>
      <c r="H238" s="20" t="n"/>
      <c r="I238" s="20" t="n"/>
      <c r="J238" s="20" t="n"/>
      <c r="K238" s="20" t="n"/>
      <c r="L238" s="20" t="n"/>
      <c r="M238" s="20" t="n"/>
      <c r="N238" s="20" t="n"/>
      <c r="O238" s="20" t="n"/>
      <c r="P238" s="20" t="n"/>
      <c r="Q238" s="20" t="n"/>
      <c r="R238" s="20" t="n"/>
      <c r="S238" s="20" t="n"/>
      <c r="T238" s="20" t="n"/>
      <c r="U238" s="20" t="n"/>
      <c r="V238" s="20" t="n"/>
      <c r="W238" s="20" t="n"/>
      <c r="X238" s="20" t="n"/>
      <c r="Y238" s="20" t="n"/>
      <c r="Z238" s="20" t="n"/>
      <c r="AA238" s="20" t="n"/>
      <c r="AB238" s="20" t="n"/>
      <c r="AC238" s="20" t="n"/>
      <c r="AD238" s="20" t="n"/>
      <c r="AE238" s="20" t="n"/>
      <c r="AF238" s="20" t="n"/>
      <c r="AG238" s="20" t="n"/>
      <c r="AH238" s="20" t="n"/>
      <c r="AJ238" s="20" t="n"/>
      <c r="AK238" s="20" t="n"/>
      <c r="AL238" s="20" t="n"/>
      <c r="AM238" s="20" t="n"/>
      <c r="AN238" s="20" t="n"/>
      <c r="AO238" s="20" t="n"/>
      <c r="AP238" s="20" t="n"/>
      <c r="AQ238" s="20" t="n"/>
      <c r="AR238" s="20" t="n"/>
      <c r="AS238" s="20" t="n"/>
    </row>
    <row r="239"/>
    <row r="240">
      <c r="D240" s="6" t="inlineStr">
        <is>
          <t>Free Cash Flow (CFO + Capex + P&amp;E Sale Proceeds/Incentives)</t>
        </is>
      </c>
      <c r="G240" s="45">
        <f>G206+G209+G210</f>
        <v/>
      </c>
      <c r="H240" s="45">
        <f>H206+H209+H210</f>
        <v/>
      </c>
      <c r="I240" s="45">
        <f>I206+I209+I210</f>
        <v/>
      </c>
      <c r="J240" s="45">
        <f>J206+J209+J210</f>
        <v/>
      </c>
      <c r="K240" s="45">
        <f>K206+K209+K210</f>
        <v/>
      </c>
      <c r="L240" s="45">
        <f>L206+L209+L210</f>
        <v/>
      </c>
      <c r="M240" s="45">
        <f>M206+M209+M210</f>
        <v/>
      </c>
      <c r="N240" s="45">
        <f>N206+N209+N210</f>
        <v/>
      </c>
      <c r="O240" s="45">
        <f>O206+O209+O210</f>
        <v/>
      </c>
      <c r="P240" s="45">
        <f>P206+P209+P210</f>
        <v/>
      </c>
      <c r="Q240" s="45">
        <f>Q206+Q209+Q210</f>
        <v/>
      </c>
      <c r="R240" s="45">
        <f>R206+R209+R210</f>
        <v/>
      </c>
      <c r="S240" s="45">
        <f>S206+S209+S210</f>
        <v/>
      </c>
      <c r="T240" s="45">
        <f>T206+T209+T210</f>
        <v/>
      </c>
      <c r="U240" s="45">
        <f>U206+U209+U210</f>
        <v/>
      </c>
      <c r="V240" s="45">
        <f>V206+V209+V210</f>
        <v/>
      </c>
      <c r="W240" s="45">
        <f>W206+W209+W210</f>
        <v/>
      </c>
      <c r="X240" s="45">
        <f>X206+X209+X210</f>
        <v/>
      </c>
      <c r="Y240" s="45">
        <f>Y206+Y209+Y210</f>
        <v/>
      </c>
      <c r="Z240" s="45">
        <f>Z206+Z209+Z210</f>
        <v/>
      </c>
      <c r="AA240" s="45">
        <f>AA206+AA209+AA210</f>
        <v/>
      </c>
      <c r="AB240" s="30">
        <f>AB206+AB209+AB210</f>
        <v/>
      </c>
      <c r="AC240" s="30">
        <f>AC206+AC209+AC210</f>
        <v/>
      </c>
      <c r="AD240" s="30">
        <f>AD206+AD209+AD210</f>
        <v/>
      </c>
      <c r="AE240" s="30">
        <f>AE206+AE209+AE210</f>
        <v/>
      </c>
      <c r="AF240" s="30">
        <f>AF206+AF209+AF210</f>
        <v/>
      </c>
      <c r="AG240" s="30">
        <f>AG206+AG209+AG210</f>
        <v/>
      </c>
      <c r="AH240" s="30">
        <f>AH206+AH209+AH210</f>
        <v/>
      </c>
      <c r="AJ240" s="45">
        <f>AJ206+AJ209+AJ210</f>
        <v/>
      </c>
      <c r="AK240" s="45">
        <f>AK206+AK209+AK210</f>
        <v/>
      </c>
      <c r="AL240" s="45">
        <f>AL206+AL209+AL210</f>
        <v/>
      </c>
      <c r="AM240" s="45">
        <f>AM206+AM209+AM210</f>
        <v/>
      </c>
      <c r="AN240" s="45">
        <f>AN206+AN209+AN210</f>
        <v/>
      </c>
      <c r="AO240" s="30">
        <f>AO206+AO209+AO210</f>
        <v/>
      </c>
      <c r="AP240" s="30">
        <f>AP206+AP209+AP210</f>
        <v/>
      </c>
      <c r="AQ240" s="30">
        <f>AQ206+AQ209+AQ210</f>
        <v/>
      </c>
      <c r="AR240" s="30">
        <f>AR206+AR209+AR210</f>
        <v/>
      </c>
      <c r="AS240" s="30">
        <f>AS206+AS209+AS210</f>
        <v/>
      </c>
    </row>
    <row r="241">
      <c r="D241" s="8" t="inlineStr">
        <is>
          <t>FCF less Finance Lease + Financing Obligation Principal</t>
        </is>
      </c>
      <c r="G241" s="42">
        <f>G206+G209+G210+G221+G222</f>
        <v/>
      </c>
      <c r="H241" s="42">
        <f>H206+H209+H210+H221+H222</f>
        <v/>
      </c>
      <c r="I241" s="42">
        <f>I206+I209+I210+I221+I222</f>
        <v/>
      </c>
      <c r="J241" s="42">
        <f>J206+J209+J210+J221+J222</f>
        <v/>
      </c>
      <c r="K241" s="42">
        <f>K206+K209+K210+K221+K222</f>
        <v/>
      </c>
      <c r="L241" s="42">
        <f>L206+L209+L210+L221+L222</f>
        <v/>
      </c>
      <c r="M241" s="42">
        <f>M206+M209+M210+M221+M222</f>
        <v/>
      </c>
      <c r="N241" s="42">
        <f>N206+N209+N210+N221+N222</f>
        <v/>
      </c>
      <c r="O241" s="42">
        <f>O206+O209+O210+O221+O222</f>
        <v/>
      </c>
      <c r="P241" s="42">
        <f>P206+P209+P210+P221+P222</f>
        <v/>
      </c>
      <c r="Q241" s="42">
        <f>Q206+Q209+Q210+Q221+Q222</f>
        <v/>
      </c>
      <c r="R241" s="42">
        <f>R206+R209+R210+R221+R222</f>
        <v/>
      </c>
      <c r="S241" s="42">
        <f>S206+S209+S210+S221+S222</f>
        <v/>
      </c>
      <c r="T241" s="42">
        <f>T206+T209+T210+T221+T222</f>
        <v/>
      </c>
      <c r="U241" s="42">
        <f>U206+U209+U210+U221+U222</f>
        <v/>
      </c>
      <c r="V241" s="42">
        <f>V206+V209+V210+V221+V222</f>
        <v/>
      </c>
      <c r="W241" s="42">
        <f>W206+W209+W210+W221+W222</f>
        <v/>
      </c>
      <c r="X241" s="42">
        <f>X206+X209+X210+X221+X222</f>
        <v/>
      </c>
      <c r="Y241" s="42">
        <f>Y206+Y209+Y210+Y221+Y222</f>
        <v/>
      </c>
      <c r="Z241" s="42">
        <f>Z206+Z209+Z210+Z221+Z222</f>
        <v/>
      </c>
      <c r="AA241" s="42">
        <f>AA206+AA209+AA210+AA221+AA222</f>
        <v/>
      </c>
      <c r="AB241" s="26">
        <f>AB206+AB209+AB210+AB221+AB222</f>
        <v/>
      </c>
      <c r="AC241" s="26">
        <f>AC206+AC209+AC210+AC221+AC222</f>
        <v/>
      </c>
      <c r="AD241" s="26">
        <f>AD206+AD209+AD210+AD221+AD222</f>
        <v/>
      </c>
      <c r="AE241" s="26">
        <f>AE206+AE209+AE210+AE221+AE222</f>
        <v/>
      </c>
      <c r="AF241" s="26">
        <f>AF206+AF209+AF210+AF221+AF222</f>
        <v/>
      </c>
      <c r="AG241" s="26">
        <f>AG206+AG209+AG210+AG221+AG222</f>
        <v/>
      </c>
      <c r="AH241" s="26">
        <f>AH206+AH209+AH210+AH221+AH222</f>
        <v/>
      </c>
      <c r="AJ241" s="42">
        <f>AJ206+AJ209+AJ210+AJ221+AJ222</f>
        <v/>
      </c>
      <c r="AK241" s="42">
        <f>AK206+AK209+AK210+AK221+AK222</f>
        <v/>
      </c>
      <c r="AL241" s="42">
        <f>AL206+AL209+AL210+AL221+AL222</f>
        <v/>
      </c>
      <c r="AM241" s="42">
        <f>AM206+AM209+AM210+AM221+AM222</f>
        <v/>
      </c>
      <c r="AN241" s="42">
        <f>AN206+AN209+AN210+AN221+AN222</f>
        <v/>
      </c>
      <c r="AO241" s="26">
        <f>AO206+AO209+AO210+AO221+AO222</f>
        <v/>
      </c>
      <c r="AP241" s="26">
        <f>AP206+AP209+AP210+AP221+AP222</f>
        <v/>
      </c>
      <c r="AQ241" s="26">
        <f>AQ206+AQ209+AQ210+AQ221+AQ222</f>
        <v/>
      </c>
      <c r="AR241" s="26">
        <f>AR206+AR209+AR210+AR221+AR222</f>
        <v/>
      </c>
      <c r="AS241" s="26">
        <f>AS206+AS209+AS210+AS221+AS222</f>
        <v/>
      </c>
    </row>
    <row r="242">
      <c r="D242" s="8" t="inlineStr">
        <is>
          <t>OCF Margin (CFO / Net Sales)</t>
        </is>
      </c>
      <c r="G242" s="35">
        <f>IFERROR(G206/G13,"")</f>
        <v/>
      </c>
      <c r="H242" s="35">
        <f>IFERROR(H206/H13,"")</f>
        <v/>
      </c>
      <c r="I242" s="35">
        <f>IFERROR(I206/I13,"")</f>
        <v/>
      </c>
      <c r="J242" s="35">
        <f>IFERROR(J206/J13,"")</f>
        <v/>
      </c>
      <c r="K242" s="35">
        <f>IFERROR(K206/K13,"")</f>
        <v/>
      </c>
      <c r="L242" s="35">
        <f>IFERROR(L206/L13,"")</f>
        <v/>
      </c>
      <c r="M242" s="35">
        <f>IFERROR(M206/M13,"")</f>
        <v/>
      </c>
      <c r="N242" s="35">
        <f>IFERROR(N206/N13,"")</f>
        <v/>
      </c>
      <c r="O242" s="35">
        <f>IFERROR(O206/O13,"")</f>
        <v/>
      </c>
      <c r="P242" s="35">
        <f>IFERROR(P206/P13,"")</f>
        <v/>
      </c>
      <c r="Q242" s="35">
        <f>IFERROR(Q206/Q13,"")</f>
        <v/>
      </c>
      <c r="R242" s="35">
        <f>IFERROR(R206/R13,"")</f>
        <v/>
      </c>
      <c r="S242" s="35">
        <f>IFERROR(S206/S13,"")</f>
        <v/>
      </c>
      <c r="T242" s="35">
        <f>IFERROR(T206/T13,"")</f>
        <v/>
      </c>
      <c r="U242" s="35">
        <f>IFERROR(U206/U13,"")</f>
        <v/>
      </c>
      <c r="V242" s="35">
        <f>IFERROR(V206/V13,"")</f>
        <v/>
      </c>
      <c r="W242" s="35">
        <f>IFERROR(W206/W13,"")</f>
        <v/>
      </c>
      <c r="X242" s="35">
        <f>IFERROR(X206/X13,"")</f>
        <v/>
      </c>
      <c r="Y242" s="35">
        <f>IFERROR(Y206/Y13,"")</f>
        <v/>
      </c>
      <c r="Z242" s="35">
        <f>IFERROR(Z206/Z13,"")</f>
        <v/>
      </c>
      <c r="AA242" s="35">
        <f>IFERROR(AA206/AA13,"")</f>
        <v/>
      </c>
      <c r="AB242" s="36">
        <f>IFERROR(AB206/AB13,"")</f>
        <v/>
      </c>
      <c r="AC242" s="36">
        <f>IFERROR(AC206/AC13,"")</f>
        <v/>
      </c>
      <c r="AD242" s="36">
        <f>IFERROR(AD206/AD13,"")</f>
        <v/>
      </c>
      <c r="AE242" s="36">
        <f>IFERROR(AE206/AE13,"")</f>
        <v/>
      </c>
      <c r="AF242" s="36">
        <f>IFERROR(AF206/AF13,"")</f>
        <v/>
      </c>
      <c r="AG242" s="36">
        <f>IFERROR(AG206/AG13,"")</f>
        <v/>
      </c>
      <c r="AH242" s="36">
        <f>IFERROR(AH206/AH13,"")</f>
        <v/>
      </c>
      <c r="AJ242" s="35">
        <f>IFERROR(AJ206/AJ13,"")</f>
        <v/>
      </c>
      <c r="AK242" s="35">
        <f>IFERROR(AK206/AK13,"")</f>
        <v/>
      </c>
      <c r="AL242" s="35">
        <f>IFERROR(AL206/AL13,"")</f>
        <v/>
      </c>
      <c r="AM242" s="35">
        <f>IFERROR(AM206/AM13,"")</f>
        <v/>
      </c>
      <c r="AN242" s="35">
        <f>IFERROR(AN206/AN13,"")</f>
        <v/>
      </c>
      <c r="AO242" s="36">
        <f>IFERROR(AO206/AO13,"")</f>
        <v/>
      </c>
      <c r="AP242" s="36">
        <f>IFERROR(AP206/AP13,"")</f>
        <v/>
      </c>
      <c r="AQ242" s="36">
        <f>IFERROR(AQ206/AQ13,"")</f>
        <v/>
      </c>
      <c r="AR242" s="36">
        <f>IFERROR(AR206/AR13,"")</f>
        <v/>
      </c>
      <c r="AS242" s="36">
        <f>IFERROR(AS206/AS13,"")</f>
        <v/>
      </c>
    </row>
    <row r="243">
      <c r="D243" s="8" t="inlineStr">
        <is>
          <t>FCF Margin (FCF / Net Sales)</t>
        </is>
      </c>
      <c r="G243" s="35">
        <f>IFERROR((G206+G209+G210)/G13,"")</f>
        <v/>
      </c>
      <c r="H243" s="35">
        <f>IFERROR((H206+H209+H210)/H13,"")</f>
        <v/>
      </c>
      <c r="I243" s="35">
        <f>IFERROR((I206+I209+I210)/I13,"")</f>
        <v/>
      </c>
      <c r="J243" s="35">
        <f>IFERROR((J206+J209+J210)/J13,"")</f>
        <v/>
      </c>
      <c r="K243" s="35">
        <f>IFERROR((K206+K209+K210)/K13,"")</f>
        <v/>
      </c>
      <c r="L243" s="35">
        <f>IFERROR((L206+L209+L210)/L13,"")</f>
        <v/>
      </c>
      <c r="M243" s="35">
        <f>IFERROR((M206+M209+M210)/M13,"")</f>
        <v/>
      </c>
      <c r="N243" s="35">
        <f>IFERROR((N206+N209+N210)/N13,"")</f>
        <v/>
      </c>
      <c r="O243" s="35">
        <f>IFERROR((O206+O209+O210)/O13,"")</f>
        <v/>
      </c>
      <c r="P243" s="35">
        <f>IFERROR((P206+P209+P210)/P13,"")</f>
        <v/>
      </c>
      <c r="Q243" s="35">
        <f>IFERROR((Q206+Q209+Q210)/Q13,"")</f>
        <v/>
      </c>
      <c r="R243" s="35">
        <f>IFERROR((R206+R209+R210)/R13,"")</f>
        <v/>
      </c>
      <c r="S243" s="35">
        <f>IFERROR((S206+S209+S210)/S13,"")</f>
        <v/>
      </c>
      <c r="T243" s="35">
        <f>IFERROR((T206+T209+T210)/T13,"")</f>
        <v/>
      </c>
      <c r="U243" s="35">
        <f>IFERROR((U206+U209+U210)/U13,"")</f>
        <v/>
      </c>
      <c r="V243" s="35">
        <f>IFERROR((V206+V209+V210)/V13,"")</f>
        <v/>
      </c>
      <c r="W243" s="35">
        <f>IFERROR((W206+W209+W210)/W13,"")</f>
        <v/>
      </c>
      <c r="X243" s="35">
        <f>IFERROR((X206+X209+X210)/X13,"")</f>
        <v/>
      </c>
      <c r="Y243" s="35">
        <f>IFERROR((Y206+Y209+Y210)/Y13,"")</f>
        <v/>
      </c>
      <c r="Z243" s="35">
        <f>IFERROR((Z206+Z209+Z210)/Z13,"")</f>
        <v/>
      </c>
      <c r="AA243" s="35">
        <f>IFERROR((AA206+AA209+AA210)/AA13,"")</f>
        <v/>
      </c>
      <c r="AB243" s="36">
        <f>IFERROR((AB206+AB209+AB210)/AB13,"")</f>
        <v/>
      </c>
      <c r="AC243" s="36">
        <f>IFERROR((AC206+AC209+AC210)/AC13,"")</f>
        <v/>
      </c>
      <c r="AD243" s="36">
        <f>IFERROR((AD206+AD209+AD210)/AD13,"")</f>
        <v/>
      </c>
      <c r="AE243" s="36">
        <f>IFERROR((AE206+AE209+AE210)/AE13,"")</f>
        <v/>
      </c>
      <c r="AF243" s="36">
        <f>IFERROR((AF206+AF209+AF210)/AF13,"")</f>
        <v/>
      </c>
      <c r="AG243" s="36">
        <f>IFERROR((AG206+AG209+AG210)/AG13,"")</f>
        <v/>
      </c>
      <c r="AH243" s="36">
        <f>IFERROR((AH206+AH209+AH210)/AH13,"")</f>
        <v/>
      </c>
      <c r="AJ243" s="35">
        <f>IFERROR((AJ206+AJ209+AJ210)/AJ13,"")</f>
        <v/>
      </c>
      <c r="AK243" s="35">
        <f>IFERROR((AK206+AK209+AK210)/AK13,"")</f>
        <v/>
      </c>
      <c r="AL243" s="35">
        <f>IFERROR((AL206+AL209+AL210)/AL13,"")</f>
        <v/>
      </c>
      <c r="AM243" s="35">
        <f>IFERROR((AM206+AM209+AM210)/AM13,"")</f>
        <v/>
      </c>
      <c r="AN243" s="35">
        <f>IFERROR((AN206+AN209+AN210)/AN13,"")</f>
        <v/>
      </c>
      <c r="AO243" s="36">
        <f>IFERROR((AO206+AO209+AO210)/AO13,"")</f>
        <v/>
      </c>
      <c r="AP243" s="36">
        <f>IFERROR((AP206+AP209+AP210)/AP13,"")</f>
        <v/>
      </c>
      <c r="AQ243" s="36">
        <f>IFERROR((AQ206+AQ209+AQ210)/AQ13,"")</f>
        <v/>
      </c>
      <c r="AR243" s="36">
        <f>IFERROR((AR206+AR209+AR210)/AR13,"")</f>
        <v/>
      </c>
      <c r="AS243" s="36">
        <f>IFERROR((AS206+AS209+AS210)/AS13,"")</f>
        <v/>
      </c>
    </row>
    <row r="244">
      <c r="D244" s="8" t="inlineStr">
        <is>
          <t>Capex % of Net Sales (purchases of P&amp;E, gross)</t>
        </is>
      </c>
      <c r="G244" s="35">
        <f>IFERROR(-G209/G13,"")</f>
        <v/>
      </c>
      <c r="H244" s="35">
        <f>IFERROR(-H209/H13,"")</f>
        <v/>
      </c>
      <c r="I244" s="35">
        <f>IFERROR(-I209/I13,"")</f>
        <v/>
      </c>
      <c r="J244" s="35">
        <f>IFERROR(-J209/J13,"")</f>
        <v/>
      </c>
      <c r="K244" s="35">
        <f>IFERROR(-K209/K13,"")</f>
        <v/>
      </c>
      <c r="L244" s="35">
        <f>IFERROR(-L209/L13,"")</f>
        <v/>
      </c>
      <c r="M244" s="35">
        <f>IFERROR(-M209/M13,"")</f>
        <v/>
      </c>
      <c r="N244" s="35">
        <f>IFERROR(-N209/N13,"")</f>
        <v/>
      </c>
      <c r="O244" s="35">
        <f>IFERROR(-O209/O13,"")</f>
        <v/>
      </c>
      <c r="P244" s="35">
        <f>IFERROR(-P209/P13,"")</f>
        <v/>
      </c>
      <c r="Q244" s="35">
        <f>IFERROR(-Q209/Q13,"")</f>
        <v/>
      </c>
      <c r="R244" s="35">
        <f>IFERROR(-R209/R13,"")</f>
        <v/>
      </c>
      <c r="S244" s="35">
        <f>IFERROR(-S209/S13,"")</f>
        <v/>
      </c>
      <c r="T244" s="35">
        <f>IFERROR(-T209/T13,"")</f>
        <v/>
      </c>
      <c r="U244" s="35">
        <f>IFERROR(-U209/U13,"")</f>
        <v/>
      </c>
      <c r="V244" s="35">
        <f>IFERROR(-V209/V13,"")</f>
        <v/>
      </c>
      <c r="W244" s="35">
        <f>IFERROR(-W209/W13,"")</f>
        <v/>
      </c>
      <c r="X244" s="35">
        <f>IFERROR(-X209/X13,"")</f>
        <v/>
      </c>
      <c r="Y244" s="35">
        <f>IFERROR(-Y209/Y13,"")</f>
        <v/>
      </c>
      <c r="Z244" s="35">
        <f>IFERROR(-Z209/Z13,"")</f>
        <v/>
      </c>
      <c r="AA244" s="35">
        <f>IFERROR(-AA209/AA13,"")</f>
        <v/>
      </c>
      <c r="AB244" s="36">
        <f>IFERROR(-AB209/AB13,"")</f>
        <v/>
      </c>
      <c r="AC244" s="36">
        <f>IFERROR(-AC209/AC13,"")</f>
        <v/>
      </c>
      <c r="AD244" s="36">
        <f>IFERROR(-AD209/AD13,"")</f>
        <v/>
      </c>
      <c r="AE244" s="36">
        <f>IFERROR(-AE209/AE13,"")</f>
        <v/>
      </c>
      <c r="AF244" s="36">
        <f>IFERROR(-AF209/AF13,"")</f>
        <v/>
      </c>
      <c r="AG244" s="36">
        <f>IFERROR(-AG209/AG13,"")</f>
        <v/>
      </c>
      <c r="AH244" s="36">
        <f>IFERROR(-AH209/AH13,"")</f>
        <v/>
      </c>
      <c r="AJ244" s="35">
        <f>IFERROR(-AJ209/AJ13,"")</f>
        <v/>
      </c>
      <c r="AK244" s="35">
        <f>IFERROR(-AK209/AK13,"")</f>
        <v/>
      </c>
      <c r="AL244" s="35">
        <f>IFERROR(-AL209/AL13,"")</f>
        <v/>
      </c>
      <c r="AM244" s="35">
        <f>IFERROR(-AM209/AM13,"")</f>
        <v/>
      </c>
      <c r="AN244" s="35">
        <f>IFERROR(-AN209/AN13,"")</f>
        <v/>
      </c>
      <c r="AO244" s="36">
        <f>IFERROR(-AO209/AO13,"")</f>
        <v/>
      </c>
      <c r="AP244" s="36">
        <f>IFERROR(-AP209/AP13,"")</f>
        <v/>
      </c>
      <c r="AQ244" s="36">
        <f>IFERROR(-AQ209/AQ13,"")</f>
        <v/>
      </c>
      <c r="AR244" s="36">
        <f>IFERROR(-AR209/AR13,"")</f>
        <v/>
      </c>
      <c r="AS244" s="36">
        <f>IFERROR(-AS209/AS13,"")</f>
        <v/>
      </c>
    </row>
    <row r="245">
      <c r="D245" s="8" t="inlineStr">
        <is>
          <t>SBC % of Net Sales</t>
        </is>
      </c>
      <c r="G245" s="35">
        <f>IFERROR(G196/G13,"")</f>
        <v/>
      </c>
      <c r="H245" s="35">
        <f>IFERROR(H196/H13,"")</f>
        <v/>
      </c>
      <c r="I245" s="35">
        <f>IFERROR(I196/I13,"")</f>
        <v/>
      </c>
      <c r="J245" s="35">
        <f>IFERROR(J196/J13,"")</f>
        <v/>
      </c>
      <c r="K245" s="35">
        <f>IFERROR(K196/K13,"")</f>
        <v/>
      </c>
      <c r="L245" s="35">
        <f>IFERROR(L196/L13,"")</f>
        <v/>
      </c>
      <c r="M245" s="35">
        <f>IFERROR(M196/M13,"")</f>
        <v/>
      </c>
      <c r="N245" s="35">
        <f>IFERROR(N196/N13,"")</f>
        <v/>
      </c>
      <c r="O245" s="35">
        <f>IFERROR(O196/O13,"")</f>
        <v/>
      </c>
      <c r="P245" s="35">
        <f>IFERROR(P196/P13,"")</f>
        <v/>
      </c>
      <c r="Q245" s="35">
        <f>IFERROR(Q196/Q13,"")</f>
        <v/>
      </c>
      <c r="R245" s="35">
        <f>IFERROR(R196/R13,"")</f>
        <v/>
      </c>
      <c r="S245" s="35">
        <f>IFERROR(S196/S13,"")</f>
        <v/>
      </c>
      <c r="T245" s="35">
        <f>IFERROR(T196/T13,"")</f>
        <v/>
      </c>
      <c r="U245" s="35">
        <f>IFERROR(U196/U13,"")</f>
        <v/>
      </c>
      <c r="V245" s="35">
        <f>IFERROR(V196/V13,"")</f>
        <v/>
      </c>
      <c r="W245" s="35">
        <f>IFERROR(W196/W13,"")</f>
        <v/>
      </c>
      <c r="X245" s="35">
        <f>IFERROR(X196/X13,"")</f>
        <v/>
      </c>
      <c r="Y245" s="35">
        <f>IFERROR(Y196/Y13,"")</f>
        <v/>
      </c>
      <c r="Z245" s="35">
        <f>IFERROR(Z196/Z13,"")</f>
        <v/>
      </c>
      <c r="AA245" s="35">
        <f>IFERROR(AA196/AA13,"")</f>
        <v/>
      </c>
      <c r="AB245" s="36">
        <f>IFERROR(AB196/AB13,"")</f>
        <v/>
      </c>
      <c r="AC245" s="36">
        <f>IFERROR(AC196/AC13,"")</f>
        <v/>
      </c>
      <c r="AD245" s="36">
        <f>IFERROR(AD196/AD13,"")</f>
        <v/>
      </c>
      <c r="AE245" s="36">
        <f>IFERROR(AE196/AE13,"")</f>
        <v/>
      </c>
      <c r="AF245" s="36">
        <f>IFERROR(AF196/AF13,"")</f>
        <v/>
      </c>
      <c r="AG245" s="36">
        <f>IFERROR(AG196/AG13,"")</f>
        <v/>
      </c>
      <c r="AH245" s="36">
        <f>IFERROR(AH196/AH13,"")</f>
        <v/>
      </c>
      <c r="AJ245" s="35">
        <f>IFERROR(AJ196/AJ13,"")</f>
        <v/>
      </c>
      <c r="AK245" s="35">
        <f>IFERROR(AK196/AK13,"")</f>
        <v/>
      </c>
      <c r="AL245" s="35">
        <f>IFERROR(AL196/AL13,"")</f>
        <v/>
      </c>
      <c r="AM245" s="35">
        <f>IFERROR(AM196/AM13,"")</f>
        <v/>
      </c>
      <c r="AN245" s="35">
        <f>IFERROR(AN196/AN13,"")</f>
        <v/>
      </c>
      <c r="AO245" s="36">
        <f>IFERROR(AO196/AO13,"")</f>
        <v/>
      </c>
      <c r="AP245" s="36">
        <f>IFERROR(AP196/AP13,"")</f>
        <v/>
      </c>
      <c r="AQ245" s="36">
        <f>IFERROR(AQ196/AQ13,"")</f>
        <v/>
      </c>
      <c r="AR245" s="36">
        <f>IFERROR(AR196/AR13,"")</f>
        <v/>
      </c>
      <c r="AS245" s="36">
        <f>IFERROR(AS196/AS13,"")</f>
        <v/>
      </c>
    </row>
    <row r="246">
      <c r="D246" s="8" t="inlineStr">
        <is>
          <t>D&amp;A % of Net Sales</t>
        </is>
      </c>
      <c r="G246" s="35">
        <f>IFERROR(G195/G13,"")</f>
        <v/>
      </c>
      <c r="H246" s="35">
        <f>IFERROR(H195/H13,"")</f>
        <v/>
      </c>
      <c r="I246" s="35">
        <f>IFERROR(I195/I13,"")</f>
        <v/>
      </c>
      <c r="J246" s="35">
        <f>IFERROR(J195/J13,"")</f>
        <v/>
      </c>
      <c r="K246" s="35">
        <f>IFERROR(K195/K13,"")</f>
        <v/>
      </c>
      <c r="L246" s="35">
        <f>IFERROR(L195/L13,"")</f>
        <v/>
      </c>
      <c r="M246" s="35">
        <f>IFERROR(M195/M13,"")</f>
        <v/>
      </c>
      <c r="N246" s="35">
        <f>IFERROR(N195/N13,"")</f>
        <v/>
      </c>
      <c r="O246" s="35">
        <f>IFERROR(O195/O13,"")</f>
        <v/>
      </c>
      <c r="P246" s="35">
        <f>IFERROR(P195/P13,"")</f>
        <v/>
      </c>
      <c r="Q246" s="35">
        <f>IFERROR(Q195/Q13,"")</f>
        <v/>
      </c>
      <c r="R246" s="35">
        <f>IFERROR(R195/R13,"")</f>
        <v/>
      </c>
      <c r="S246" s="35">
        <f>IFERROR(S195/S13,"")</f>
        <v/>
      </c>
      <c r="T246" s="35">
        <f>IFERROR(T195/T13,"")</f>
        <v/>
      </c>
      <c r="U246" s="35">
        <f>IFERROR(U195/U13,"")</f>
        <v/>
      </c>
      <c r="V246" s="35">
        <f>IFERROR(V195/V13,"")</f>
        <v/>
      </c>
      <c r="W246" s="35">
        <f>IFERROR(W195/W13,"")</f>
        <v/>
      </c>
      <c r="X246" s="35">
        <f>IFERROR(X195/X13,"")</f>
        <v/>
      </c>
      <c r="Y246" s="35">
        <f>IFERROR(Y195/Y13,"")</f>
        <v/>
      </c>
      <c r="Z246" s="35">
        <f>IFERROR(Z195/Z13,"")</f>
        <v/>
      </c>
      <c r="AA246" s="35">
        <f>IFERROR(AA195/AA13,"")</f>
        <v/>
      </c>
      <c r="AB246" s="36">
        <f>IFERROR(AB195/AB13,"")</f>
        <v/>
      </c>
      <c r="AC246" s="36">
        <f>IFERROR(AC195/AC13,"")</f>
        <v/>
      </c>
      <c r="AD246" s="36">
        <f>IFERROR(AD195/AD13,"")</f>
        <v/>
      </c>
      <c r="AE246" s="36">
        <f>IFERROR(AE195/AE13,"")</f>
        <v/>
      </c>
      <c r="AF246" s="36">
        <f>IFERROR(AF195/AF13,"")</f>
        <v/>
      </c>
      <c r="AG246" s="36">
        <f>IFERROR(AG195/AG13,"")</f>
        <v/>
      </c>
      <c r="AH246" s="36">
        <f>IFERROR(AH195/AH13,"")</f>
        <v/>
      </c>
      <c r="AJ246" s="35">
        <f>IFERROR(AJ195/AJ13,"")</f>
        <v/>
      </c>
      <c r="AK246" s="35">
        <f>IFERROR(AK195/AK13,"")</f>
        <v/>
      </c>
      <c r="AL246" s="35">
        <f>IFERROR(AL195/AL13,"")</f>
        <v/>
      </c>
      <c r="AM246" s="35">
        <f>IFERROR(AM195/AM13,"")</f>
        <v/>
      </c>
      <c r="AN246" s="35">
        <f>IFERROR(AN195/AN13,"")</f>
        <v/>
      </c>
      <c r="AO246" s="36">
        <f>IFERROR(AO195/AO13,"")</f>
        <v/>
      </c>
      <c r="AP246" s="36">
        <f>IFERROR(AP195/AP13,"")</f>
        <v/>
      </c>
      <c r="AQ246" s="36">
        <f>IFERROR(AQ195/AQ13,"")</f>
        <v/>
      </c>
      <c r="AR246" s="36">
        <f>IFERROR(AR195/AR13,"")</f>
        <v/>
      </c>
      <c r="AS246" s="36">
        <f>IFERROR(AS195/AS13,"")</f>
        <v/>
      </c>
    </row>
    <row r="247">
      <c r="D247" s="8" t="inlineStr">
        <is>
          <t>Capex / D&amp;A</t>
        </is>
      </c>
      <c r="G247" s="40">
        <f>IFERROR(-G209/G195,"")</f>
        <v/>
      </c>
      <c r="H247" s="40">
        <f>IFERROR(-H209/H195,"")</f>
        <v/>
      </c>
      <c r="I247" s="40">
        <f>IFERROR(-I209/I195,"")</f>
        <v/>
      </c>
      <c r="J247" s="40">
        <f>IFERROR(-J209/J195,"")</f>
        <v/>
      </c>
      <c r="K247" s="40">
        <f>IFERROR(-K209/K195,"")</f>
        <v/>
      </c>
      <c r="L247" s="40">
        <f>IFERROR(-L209/L195,"")</f>
        <v/>
      </c>
      <c r="M247" s="40">
        <f>IFERROR(-M209/M195,"")</f>
        <v/>
      </c>
      <c r="N247" s="40">
        <f>IFERROR(-N209/N195,"")</f>
        <v/>
      </c>
      <c r="O247" s="40">
        <f>IFERROR(-O209/O195,"")</f>
        <v/>
      </c>
      <c r="P247" s="40">
        <f>IFERROR(-P209/P195,"")</f>
        <v/>
      </c>
      <c r="Q247" s="40">
        <f>IFERROR(-Q209/Q195,"")</f>
        <v/>
      </c>
      <c r="R247" s="40">
        <f>IFERROR(-R209/R195,"")</f>
        <v/>
      </c>
      <c r="S247" s="40">
        <f>IFERROR(-S209/S195,"")</f>
        <v/>
      </c>
      <c r="T247" s="40">
        <f>IFERROR(-T209/T195,"")</f>
        <v/>
      </c>
      <c r="U247" s="40">
        <f>IFERROR(-U209/U195,"")</f>
        <v/>
      </c>
      <c r="V247" s="40">
        <f>IFERROR(-V209/V195,"")</f>
        <v/>
      </c>
      <c r="W247" s="40">
        <f>IFERROR(-W209/W195,"")</f>
        <v/>
      </c>
      <c r="X247" s="40">
        <f>IFERROR(-X209/X195,"")</f>
        <v/>
      </c>
      <c r="Y247" s="40">
        <f>IFERROR(-Y209/Y195,"")</f>
        <v/>
      </c>
      <c r="Z247" s="40">
        <f>IFERROR(-Z209/Z195,"")</f>
        <v/>
      </c>
      <c r="AA247" s="40">
        <f>IFERROR(-AA209/AA195,"")</f>
        <v/>
      </c>
      <c r="AB247" s="41">
        <f>IFERROR(-AB209/AB195,"")</f>
        <v/>
      </c>
      <c r="AC247" s="41">
        <f>IFERROR(-AC209/AC195,"")</f>
        <v/>
      </c>
      <c r="AD247" s="41">
        <f>IFERROR(-AD209/AD195,"")</f>
        <v/>
      </c>
      <c r="AE247" s="41">
        <f>IFERROR(-AE209/AE195,"")</f>
        <v/>
      </c>
      <c r="AF247" s="41">
        <f>IFERROR(-AF209/AF195,"")</f>
        <v/>
      </c>
      <c r="AG247" s="41">
        <f>IFERROR(-AG209/AG195,"")</f>
        <v/>
      </c>
      <c r="AH247" s="41">
        <f>IFERROR(-AH209/AH195,"")</f>
        <v/>
      </c>
      <c r="AJ247" s="40">
        <f>IFERROR(-AJ209/AJ195,"")</f>
        <v/>
      </c>
      <c r="AK247" s="40">
        <f>IFERROR(-AK209/AK195,"")</f>
        <v/>
      </c>
      <c r="AL247" s="40">
        <f>IFERROR(-AL209/AL195,"")</f>
        <v/>
      </c>
      <c r="AM247" s="40">
        <f>IFERROR(-AM209/AM195,"")</f>
        <v/>
      </c>
      <c r="AN247" s="40">
        <f>IFERROR(-AN209/AN195,"")</f>
        <v/>
      </c>
      <c r="AO247" s="41">
        <f>IFERROR(-AO209/AO195,"")</f>
        <v/>
      </c>
      <c r="AP247" s="41">
        <f>IFERROR(-AP209/AP195,"")</f>
        <v/>
      </c>
      <c r="AQ247" s="41">
        <f>IFERROR(-AQ209/AQ195,"")</f>
        <v/>
      </c>
      <c r="AR247" s="41">
        <f>IFERROR(-AR209/AR195,"")</f>
        <v/>
      </c>
      <c r="AS247" s="41">
        <f>IFERROR(-AS209/AS195,"")</f>
        <v/>
      </c>
    </row>
    <row r="248"/>
    <row r="249"/>
    <row r="250"/>
    <row r="251"/>
    <row r="252">
      <c r="B252" s="48" t="n"/>
      <c r="C252" s="48" t="n"/>
      <c r="D252" s="48" t="n"/>
      <c r="E252" s="48" t="n"/>
      <c r="F252" s="48" t="n"/>
      <c r="G252" s="48" t="n"/>
      <c r="H252" s="48" t="n"/>
      <c r="I252" s="48" t="n"/>
      <c r="J252" s="48" t="n"/>
      <c r="K252" s="48" t="n"/>
      <c r="L252" s="48" t="n"/>
      <c r="M252" s="48" t="n"/>
      <c r="N252" s="48" t="n"/>
      <c r="O252" s="48" t="n"/>
      <c r="P252" s="48" t="n"/>
      <c r="Q252" s="48" t="n"/>
      <c r="R252" s="48" t="n"/>
      <c r="S252" s="48" t="n"/>
      <c r="T252" s="48" t="n"/>
      <c r="U252" s="48" t="n"/>
      <c r="V252" s="48" t="n"/>
      <c r="W252" s="48" t="n"/>
      <c r="X252" s="48" t="n"/>
      <c r="Y252" s="48" t="n"/>
      <c r="Z252" s="48" t="n"/>
      <c r="AA252" s="48" t="n"/>
      <c r="AB252" s="48" t="n"/>
      <c r="AC252" s="48" t="n"/>
      <c r="AD252" s="48" t="n"/>
      <c r="AE252" s="48" t="n"/>
      <c r="AF252" s="48" t="n"/>
      <c r="AG252" s="48" t="n"/>
      <c r="AH252" s="48" t="n"/>
      <c r="AJ252" s="48" t="n"/>
      <c r="AK252" s="48" t="n"/>
      <c r="AL252" s="48" t="n"/>
      <c r="AM252" s="48" t="n"/>
      <c r="AN252" s="48" t="n"/>
      <c r="AO252" s="48" t="n"/>
      <c r="AP252" s="48" t="n"/>
      <c r="AQ252" s="48" t="n"/>
      <c r="AR252" s="48" t="n"/>
      <c r="AS252" s="48" t="n"/>
    </row>
    <row r="253"/>
    <row r="254">
      <c r="C254" s="6" t="n"/>
      <c r="G254" s="33" t="n"/>
      <c r="H254" s="33" t="n"/>
      <c r="I254" s="33" t="n"/>
      <c r="J254" s="33" t="n"/>
      <c r="K254" s="33" t="n"/>
      <c r="L254" s="33" t="n"/>
      <c r="M254" s="33" t="n"/>
      <c r="N254" s="33" t="n"/>
      <c r="O254" s="33" t="n"/>
      <c r="P254" s="33" t="n"/>
      <c r="Q254" s="33" t="n"/>
      <c r="R254" s="33" t="n"/>
      <c r="S254" s="33" t="n"/>
      <c r="T254" s="33" t="n"/>
      <c r="U254" s="33" t="n"/>
      <c r="V254" s="33" t="n"/>
      <c r="W254" s="33" t="n"/>
      <c r="X254" s="33" t="n"/>
      <c r="Y254" s="33" t="n"/>
      <c r="Z254" s="33" t="n"/>
      <c r="AA254" s="33" t="n"/>
      <c r="AB254" s="26" t="n"/>
      <c r="AC254" s="26" t="n"/>
      <c r="AD254" s="26" t="n"/>
      <c r="AE254" s="26" t="n"/>
      <c r="AF254" s="26" t="n"/>
      <c r="AG254" s="26" t="n"/>
      <c r="AH254" s="26" t="n"/>
      <c r="AJ254" s="33" t="n"/>
      <c r="AK254" s="33" t="n"/>
      <c r="AL254" s="33" t="n"/>
      <c r="AM254" s="33" t="n"/>
      <c r="AN254" s="33" t="n"/>
      <c r="AO254" s="26" t="n"/>
      <c r="AP254" s="26" t="n"/>
      <c r="AQ254" s="26" t="n"/>
      <c r="AR254" s="26" t="n"/>
      <c r="AS254" s="26" t="n"/>
    </row>
    <row r="255">
      <c r="D255" s="3" t="n"/>
      <c r="K255" s="36" t="n"/>
      <c r="L255" s="36" t="n"/>
      <c r="M255" s="36" t="n"/>
      <c r="N255" s="36" t="n"/>
      <c r="O255" s="36" t="n"/>
      <c r="P255" s="36" t="n"/>
      <c r="Q255" s="36" t="n"/>
      <c r="R255" s="36" t="n"/>
      <c r="S255" s="36" t="n"/>
      <c r="T255" s="36" t="n"/>
      <c r="U255" s="36" t="n"/>
      <c r="V255" s="36" t="n"/>
      <c r="W255" s="36" t="n"/>
      <c r="X255" s="36" t="n"/>
      <c r="Y255" s="36" t="n"/>
      <c r="Z255" s="36" t="n"/>
      <c r="AA255" s="36" t="n"/>
      <c r="AB255" s="37" t="n"/>
      <c r="AC255" s="37" t="n"/>
      <c r="AD255" s="37" t="n"/>
      <c r="AE255" s="37" t="n"/>
      <c r="AF255" s="37" t="n"/>
      <c r="AG255" s="37" t="n"/>
      <c r="AH255" s="37" t="n"/>
      <c r="AK255" s="36" t="n"/>
      <c r="AL255" s="36" t="n"/>
      <c r="AM255" s="36" t="n"/>
      <c r="AN255" s="36" t="n"/>
      <c r="AO255" s="36" t="n"/>
      <c r="AP255" s="36" t="n"/>
      <c r="AQ255" s="37" t="n"/>
      <c r="AR255" s="37" t="n"/>
      <c r="AS255" s="37" t="n"/>
    </row>
    <row r="256">
      <c r="C256" s="6" t="n"/>
      <c r="G256" s="33" t="n"/>
      <c r="H256" s="33" t="n"/>
      <c r="I256" s="33" t="n"/>
      <c r="J256" s="33" t="n"/>
      <c r="K256" s="33" t="n"/>
      <c r="L256" s="33" t="n"/>
      <c r="M256" s="33" t="n"/>
      <c r="N256" s="33" t="n"/>
      <c r="O256" s="33" t="n"/>
      <c r="P256" s="33" t="n"/>
      <c r="Q256" s="33" t="n"/>
      <c r="R256" s="33" t="n"/>
      <c r="S256" s="33" t="n"/>
      <c r="T256" s="33" t="n"/>
      <c r="U256" s="33" t="n"/>
      <c r="V256" s="33" t="n"/>
      <c r="W256" s="33" t="n"/>
      <c r="X256" s="33" t="n"/>
      <c r="Y256" s="33" t="n"/>
      <c r="Z256" s="33" t="n"/>
      <c r="AA256" s="33" t="n"/>
      <c r="AB256" s="26" t="n"/>
      <c r="AC256" s="26" t="n"/>
      <c r="AD256" s="26" t="n"/>
      <c r="AE256" s="26" t="n"/>
      <c r="AF256" s="26" t="n"/>
      <c r="AG256" s="26" t="n"/>
      <c r="AH256" s="26" t="n"/>
      <c r="AJ256" s="33" t="n"/>
      <c r="AK256" s="33" t="n"/>
      <c r="AL256" s="33" t="n"/>
      <c r="AM256" s="33" t="n"/>
      <c r="AN256" s="33" t="n"/>
      <c r="AO256" s="26" t="n"/>
      <c r="AP256" s="26" t="n"/>
      <c r="AQ256" s="26" t="n"/>
      <c r="AR256" s="26" t="n"/>
      <c r="AS256" s="26" t="n"/>
    </row>
    <row r="257">
      <c r="D257" s="3" t="n"/>
      <c r="K257" s="36" t="n"/>
      <c r="L257" s="36" t="n"/>
      <c r="M257" s="36" t="n"/>
      <c r="N257" s="36" t="n"/>
      <c r="O257" s="36" t="n"/>
      <c r="P257" s="36" t="n"/>
      <c r="Q257" s="36" t="n"/>
      <c r="R257" s="36" t="n"/>
      <c r="S257" s="36" t="n"/>
      <c r="T257" s="36" t="n"/>
      <c r="U257" s="36" t="n"/>
      <c r="V257" s="36" t="n"/>
      <c r="W257" s="36" t="n"/>
      <c r="X257" s="36" t="n"/>
      <c r="Y257" s="36" t="n"/>
      <c r="Z257" s="36" t="n"/>
      <c r="AA257" s="36" t="n"/>
      <c r="AB257" s="37" t="n"/>
      <c r="AC257" s="37" t="n"/>
      <c r="AD257" s="37" t="n"/>
      <c r="AE257" s="37" t="n"/>
      <c r="AF257" s="37" t="n"/>
      <c r="AG257" s="37" t="n"/>
      <c r="AH257" s="37" t="n"/>
      <c r="AK257" s="36" t="n"/>
      <c r="AL257" s="36" t="n"/>
      <c r="AM257" s="36" t="n"/>
      <c r="AN257" s="36" t="n"/>
      <c r="AO257" s="36" t="n"/>
      <c r="AP257" s="36" t="n"/>
      <c r="AQ257" s="37" t="n"/>
      <c r="AR257" s="37" t="n"/>
      <c r="AS257" s="37" t="n"/>
    </row>
    <row r="258">
      <c r="C258" s="6" t="n"/>
      <c r="G258" s="33" t="n"/>
      <c r="H258" s="33" t="n"/>
      <c r="I258" s="33" t="n"/>
      <c r="J258" s="33" t="n"/>
      <c r="K258" s="33" t="n"/>
      <c r="L258" s="33" t="n"/>
      <c r="M258" s="33" t="n"/>
      <c r="N258" s="33" t="n"/>
      <c r="O258" s="33" t="n"/>
      <c r="P258" s="33" t="n"/>
      <c r="Q258" s="33" t="n"/>
      <c r="R258" s="33" t="n"/>
      <c r="S258" s="33" t="n"/>
      <c r="T258" s="33" t="n"/>
      <c r="U258" s="33" t="n"/>
      <c r="V258" s="33" t="n"/>
      <c r="W258" s="33" t="n"/>
      <c r="X258" s="33" t="n"/>
      <c r="Y258" s="33" t="n"/>
      <c r="Z258" s="33" t="n"/>
      <c r="AA258" s="33" t="n"/>
      <c r="AB258" s="26" t="n"/>
      <c r="AC258" s="26" t="n"/>
      <c r="AD258" s="26" t="n"/>
      <c r="AE258" s="26" t="n"/>
      <c r="AF258" s="26" t="n"/>
      <c r="AG258" s="26" t="n"/>
      <c r="AH258" s="26" t="n"/>
      <c r="AJ258" s="33" t="n"/>
      <c r="AK258" s="33" t="n"/>
      <c r="AL258" s="33" t="n"/>
      <c r="AM258" s="33" t="n"/>
      <c r="AN258" s="33" t="n"/>
      <c r="AO258" s="26" t="n"/>
      <c r="AP258" s="26" t="n"/>
      <c r="AQ258" s="26" t="n"/>
      <c r="AR258" s="26" t="n"/>
      <c r="AS258" s="26" t="n"/>
    </row>
    <row r="259">
      <c r="D259" s="3" t="n"/>
      <c r="K259" s="36" t="n"/>
      <c r="L259" s="36" t="n"/>
      <c r="M259" s="36" t="n"/>
      <c r="N259" s="36" t="n"/>
      <c r="O259" s="36" t="n"/>
      <c r="P259" s="36" t="n"/>
      <c r="Q259" s="36" t="n"/>
      <c r="R259" s="36" t="n"/>
      <c r="S259" s="36" t="n"/>
      <c r="T259" s="36" t="n"/>
      <c r="U259" s="36" t="n"/>
      <c r="V259" s="36" t="n"/>
      <c r="W259" s="36" t="n"/>
      <c r="X259" s="36" t="n"/>
      <c r="Y259" s="36" t="n"/>
      <c r="Z259" s="36" t="n"/>
      <c r="AA259" s="36" t="n"/>
      <c r="AB259" s="37" t="n"/>
      <c r="AC259" s="37" t="n"/>
      <c r="AD259" s="37" t="n"/>
      <c r="AE259" s="37" t="n"/>
      <c r="AF259" s="37" t="n"/>
      <c r="AG259" s="37" t="n"/>
      <c r="AH259" s="37" t="n"/>
      <c r="AK259" s="36" t="n"/>
      <c r="AL259" s="36" t="n"/>
      <c r="AM259" s="36" t="n"/>
      <c r="AN259" s="36" t="n"/>
      <c r="AO259" s="36" t="n"/>
      <c r="AP259" s="36" t="n"/>
      <c r="AQ259" s="37" t="n"/>
      <c r="AR259" s="37" t="n"/>
      <c r="AS259" s="37" t="n"/>
    </row>
    <row r="260">
      <c r="C260" s="6" t="n"/>
      <c r="G260" s="30" t="n"/>
      <c r="H260" s="30" t="n"/>
      <c r="I260" s="30" t="n"/>
      <c r="J260" s="30" t="n"/>
      <c r="K260" s="30" t="n"/>
      <c r="L260" s="30" t="n"/>
      <c r="M260" s="30" t="n"/>
      <c r="N260" s="30" t="n"/>
      <c r="O260" s="30" t="n"/>
      <c r="P260" s="30" t="n"/>
      <c r="Q260" s="30" t="n"/>
      <c r="R260" s="30" t="n"/>
      <c r="S260" s="30" t="n"/>
      <c r="T260" s="30" t="n"/>
      <c r="U260" s="30" t="n"/>
      <c r="V260" s="30" t="n"/>
      <c r="W260" s="30" t="n"/>
      <c r="X260" s="30" t="n"/>
      <c r="Y260" s="30" t="n"/>
      <c r="Z260" s="30" t="n"/>
      <c r="AA260" s="30" t="n"/>
      <c r="AB260" s="30" t="n"/>
      <c r="AC260" s="30" t="n"/>
      <c r="AD260" s="30" t="n"/>
      <c r="AE260" s="30" t="n"/>
      <c r="AF260" s="30" t="n"/>
      <c r="AG260" s="30" t="n"/>
      <c r="AH260" s="30" t="n"/>
      <c r="AJ260" s="30" t="n"/>
      <c r="AK260" s="30" t="n"/>
      <c r="AL260" s="30" t="n"/>
      <c r="AM260" s="30" t="n"/>
      <c r="AN260" s="30" t="n"/>
      <c r="AO260" s="30" t="n"/>
      <c r="AP260" s="30" t="n"/>
      <c r="AQ260" s="30" t="n"/>
      <c r="AR260" s="30" t="n"/>
      <c r="AS260" s="30" t="n"/>
    </row>
    <row r="261">
      <c r="D261" s="3" t="n"/>
      <c r="G261" s="46" t="n"/>
      <c r="H261" s="46" t="n"/>
      <c r="I261" s="46" t="n"/>
      <c r="J261" s="46" t="n"/>
      <c r="K261" s="46" t="n"/>
      <c r="L261" s="46" t="n"/>
      <c r="M261" s="46" t="n"/>
      <c r="N261" s="46" t="n"/>
      <c r="O261" s="46" t="n"/>
      <c r="P261" s="46" t="n"/>
      <c r="Q261" s="46" t="n"/>
      <c r="R261" s="46" t="n"/>
      <c r="S261" s="46" t="n"/>
      <c r="T261" s="46" t="n"/>
      <c r="U261" s="46" t="n"/>
      <c r="V261" s="46" t="n"/>
      <c r="W261" s="46" t="n"/>
      <c r="X261" s="46" t="n"/>
      <c r="Y261" s="46" t="n"/>
      <c r="Z261" s="46" t="n"/>
      <c r="AA261" s="46" t="n"/>
      <c r="AB261" s="46" t="n"/>
      <c r="AC261" s="46" t="n"/>
      <c r="AD261" s="46" t="n"/>
      <c r="AE261" s="46" t="n"/>
      <c r="AF261" s="46" t="n"/>
      <c r="AG261" s="46" t="n"/>
      <c r="AH261" s="46" t="n"/>
      <c r="AJ261" s="46" t="n"/>
      <c r="AK261" s="46" t="n"/>
      <c r="AL261" s="46" t="n"/>
      <c r="AM261" s="46" t="n"/>
      <c r="AN261" s="46" t="n"/>
      <c r="AO261" s="46" t="n"/>
      <c r="AP261" s="46" t="n"/>
      <c r="AQ261" s="46" t="n"/>
      <c r="AR261" s="46" t="n"/>
      <c r="AS261" s="46" t="n"/>
    </row>
    <row r="262">
      <c r="C262" s="8" t="n"/>
      <c r="K262" s="36" t="n"/>
      <c r="L262" s="36" t="n"/>
      <c r="M262" s="36" t="n"/>
      <c r="N262" s="36" t="n"/>
      <c r="O262" s="36" t="n"/>
      <c r="P262" s="36" t="n"/>
      <c r="Q262" s="36" t="n"/>
      <c r="R262" s="36" t="n"/>
      <c r="S262" s="36" t="n"/>
      <c r="T262" s="36" t="n"/>
      <c r="U262" s="36" t="n"/>
      <c r="V262" s="36" t="n"/>
      <c r="W262" s="36" t="n"/>
      <c r="X262" s="36" t="n"/>
      <c r="Y262" s="36" t="n"/>
      <c r="Z262" s="36" t="n"/>
      <c r="AA262" s="36" t="n"/>
      <c r="AB262" s="37" t="n"/>
      <c r="AC262" s="37" t="n"/>
      <c r="AD262" s="37" t="n"/>
      <c r="AE262" s="37" t="n"/>
      <c r="AF262" s="37" t="n"/>
      <c r="AG262" s="37" t="n"/>
      <c r="AH262" s="37" t="n"/>
      <c r="AK262" s="36" t="n"/>
      <c r="AL262" s="36" t="n"/>
      <c r="AM262" s="36" t="n"/>
      <c r="AN262" s="36" t="n"/>
      <c r="AO262" s="36" t="n"/>
      <c r="AP262" s="36" t="n"/>
      <c r="AQ262" s="37" t="n"/>
      <c r="AR262" s="37" t="n"/>
      <c r="AS262" s="37" t="n"/>
    </row>
    <row r="263">
      <c r="C263" s="8" t="n"/>
      <c r="K263" s="36" t="n"/>
      <c r="L263" s="36" t="n"/>
      <c r="M263" s="36" t="n"/>
      <c r="N263" s="36" t="n"/>
      <c r="O263" s="36" t="n"/>
      <c r="P263" s="36" t="n"/>
      <c r="Q263" s="36" t="n"/>
      <c r="R263" s="36" t="n"/>
      <c r="S263" s="36" t="n"/>
      <c r="T263" s="36" t="n"/>
      <c r="U263" s="36" t="n"/>
      <c r="V263" s="36" t="n"/>
      <c r="W263" s="36" t="n"/>
      <c r="X263" s="36" t="n"/>
      <c r="Y263" s="36" t="n"/>
      <c r="Z263" s="36" t="n"/>
      <c r="AA263" s="36" t="n"/>
      <c r="AB263" s="37" t="n"/>
      <c r="AC263" s="37" t="n"/>
      <c r="AD263" s="37" t="n"/>
      <c r="AE263" s="37" t="n"/>
      <c r="AF263" s="37" t="n"/>
      <c r="AG263" s="37" t="n"/>
      <c r="AH263" s="37" t="n"/>
      <c r="AK263" s="36" t="n"/>
      <c r="AL263" s="36" t="n"/>
      <c r="AM263" s="36" t="n"/>
      <c r="AN263" s="36" t="n"/>
      <c r="AO263" s="36" t="n"/>
      <c r="AP263" s="36" t="n"/>
      <c r="AQ263" s="37" t="n"/>
      <c r="AR263" s="37" t="n"/>
      <c r="AS263" s="37" t="n"/>
    </row>
    <row r="264">
      <c r="C264" s="8" t="n"/>
      <c r="K264" s="36" t="n"/>
      <c r="L264" s="36" t="n"/>
      <c r="M264" s="36" t="n"/>
      <c r="N264" s="36" t="n"/>
      <c r="O264" s="36" t="n"/>
      <c r="P264" s="36" t="n"/>
      <c r="Q264" s="36" t="n"/>
      <c r="R264" s="36" t="n"/>
      <c r="S264" s="36" t="n"/>
      <c r="T264" s="36" t="n"/>
      <c r="U264" s="36" t="n"/>
      <c r="V264" s="36" t="n"/>
      <c r="W264" s="36" t="n"/>
      <c r="X264" s="36" t="n"/>
      <c r="Y264" s="36" t="n"/>
      <c r="Z264" s="36" t="n"/>
      <c r="AA264" s="36" t="n"/>
      <c r="AB264" s="37" t="n"/>
      <c r="AC264" s="37" t="n"/>
      <c r="AD264" s="37" t="n"/>
      <c r="AE264" s="37" t="n"/>
      <c r="AF264" s="37" t="n"/>
      <c r="AG264" s="37" t="n"/>
      <c r="AH264" s="37" t="n"/>
      <c r="AK264" s="36" t="n"/>
      <c r="AL264" s="36" t="n"/>
      <c r="AM264" s="36" t="n"/>
      <c r="AN264" s="36" t="n"/>
      <c r="AO264" s="36" t="n"/>
      <c r="AP264" s="36" t="n"/>
      <c r="AQ264" s="37" t="n"/>
      <c r="AR264" s="37" t="n"/>
      <c r="AS264" s="37" t="n"/>
    </row>
    <row r="265">
      <c r="C265" s="8" t="n"/>
      <c r="K265" s="36" t="n"/>
      <c r="L265" s="36" t="n"/>
      <c r="M265" s="36" t="n"/>
      <c r="N265" s="36" t="n"/>
      <c r="O265" s="36" t="n"/>
      <c r="P265" s="36" t="n"/>
      <c r="Q265" s="36" t="n"/>
      <c r="R265" s="36" t="n"/>
      <c r="S265" s="36" t="n"/>
      <c r="T265" s="36" t="n"/>
      <c r="U265" s="36" t="n"/>
      <c r="V265" s="36" t="n"/>
      <c r="W265" s="36" t="n"/>
      <c r="X265" s="36" t="n"/>
      <c r="Y265" s="36" t="n"/>
      <c r="Z265" s="36" t="n"/>
      <c r="AA265" s="36" t="n"/>
      <c r="AB265" s="37" t="n"/>
      <c r="AC265" s="37" t="n"/>
      <c r="AD265" s="37" t="n"/>
      <c r="AE265" s="37" t="n"/>
      <c r="AF265" s="37" t="n"/>
      <c r="AG265" s="37" t="n"/>
      <c r="AH265" s="37" t="n"/>
      <c r="AK265" s="36" t="n"/>
      <c r="AL265" s="36" t="n"/>
      <c r="AM265" s="36" t="n"/>
      <c r="AN265" s="36" t="n"/>
      <c r="AO265" s="36" t="n"/>
      <c r="AP265" s="36" t="n"/>
      <c r="AQ265" s="37" t="n"/>
      <c r="AR265" s="37" t="n"/>
      <c r="AS265" s="37" t="n"/>
    </row>
    <row r="266">
      <c r="C266" s="8" t="n"/>
      <c r="K266" s="36" t="n"/>
      <c r="L266" s="36" t="n"/>
      <c r="M266" s="36" t="n"/>
      <c r="N266" s="36" t="n"/>
      <c r="O266" s="36" t="n"/>
      <c r="P266" s="36" t="n"/>
      <c r="Q266" s="36" t="n"/>
      <c r="R266" s="36" t="n"/>
      <c r="S266" s="36" t="n"/>
      <c r="T266" s="36" t="n"/>
      <c r="U266" s="36" t="n"/>
      <c r="V266" s="36" t="n"/>
      <c r="W266" s="36" t="n"/>
      <c r="X266" s="36" t="n"/>
      <c r="Y266" s="36" t="n"/>
      <c r="Z266" s="36" t="n"/>
      <c r="AA266" s="36" t="n"/>
      <c r="AB266" s="37" t="n"/>
      <c r="AC266" s="37" t="n"/>
      <c r="AD266" s="37" t="n"/>
      <c r="AE266" s="37" t="n"/>
      <c r="AF266" s="37" t="n"/>
      <c r="AG266" s="37" t="n"/>
      <c r="AH266" s="37" t="n"/>
      <c r="AK266" s="36" t="n"/>
      <c r="AL266" s="36" t="n"/>
      <c r="AM266" s="36" t="n"/>
      <c r="AN266" s="36" t="n"/>
      <c r="AO266" s="36" t="n"/>
      <c r="AP266" s="36" t="n"/>
      <c r="AQ266" s="37" t="n"/>
      <c r="AR266" s="37" t="n"/>
      <c r="AS266" s="37" t="n"/>
    </row>
    <row r="267">
      <c r="D267" s="3" t="n"/>
    </row>
    <row r="268">
      <c r="C268" s="8" t="n"/>
      <c r="G268" s="36" t="n"/>
      <c r="H268" s="36" t="n"/>
      <c r="I268" s="36" t="n"/>
      <c r="J268" s="36" t="n"/>
      <c r="K268" s="36" t="n"/>
      <c r="L268" s="36" t="n"/>
      <c r="M268" s="36" t="n"/>
      <c r="N268" s="36" t="n"/>
      <c r="O268" s="36" t="n"/>
      <c r="P268" s="36" t="n"/>
      <c r="Q268" s="36" t="n"/>
      <c r="R268" s="36" t="n"/>
      <c r="S268" s="36" t="n"/>
      <c r="T268" s="36" t="n"/>
      <c r="U268" s="36" t="n"/>
      <c r="V268" s="36" t="n"/>
      <c r="W268" s="36" t="n"/>
      <c r="X268" s="36" t="n"/>
      <c r="Y268" s="36" t="n"/>
      <c r="Z268" s="36" t="n"/>
      <c r="AA268" s="36" t="n"/>
      <c r="AB268" s="37" t="n"/>
      <c r="AC268" s="37" t="n"/>
      <c r="AD268" s="37" t="n"/>
      <c r="AE268" s="37" t="n"/>
      <c r="AF268" s="37" t="n"/>
      <c r="AG268" s="37" t="n"/>
      <c r="AH268" s="37" t="n"/>
      <c r="AJ268" s="36" t="n"/>
      <c r="AK268" s="36" t="n"/>
      <c r="AL268" s="36" t="n"/>
      <c r="AM268" s="36" t="n"/>
      <c r="AN268" s="36" t="n"/>
      <c r="AO268" s="36" t="n"/>
      <c r="AP268" s="36" t="n"/>
      <c r="AQ268" s="37" t="n"/>
      <c r="AR268" s="37" t="n"/>
      <c r="AS268" s="37" t="n"/>
    </row>
    <row r="269"/>
    <row r="270"/>
    <row r="271">
      <c r="B271" s="48" t="n"/>
      <c r="C271" s="48" t="n"/>
      <c r="D271" s="48" t="n"/>
      <c r="E271" s="48" t="n"/>
      <c r="F271" s="48" t="n"/>
      <c r="G271" s="48" t="n"/>
      <c r="H271" s="48" t="n"/>
      <c r="I271" s="48" t="n"/>
      <c r="J271" s="48" t="n"/>
      <c r="K271" s="48" t="n"/>
      <c r="L271" s="48" t="n"/>
      <c r="M271" s="48" t="n"/>
      <c r="N271" s="48" t="n"/>
      <c r="O271" s="48" t="n"/>
      <c r="P271" s="48" t="n"/>
      <c r="Q271" s="48" t="n"/>
      <c r="R271" s="48" t="n"/>
      <c r="S271" s="48" t="n"/>
      <c r="T271" s="48" t="n"/>
      <c r="U271" s="48" t="n"/>
      <c r="V271" s="48" t="n"/>
      <c r="W271" s="48" t="n"/>
      <c r="X271" s="48" t="n"/>
      <c r="Y271" s="48" t="n"/>
      <c r="Z271" s="48" t="n"/>
      <c r="AA271" s="48" t="n"/>
      <c r="AB271" s="48" t="n"/>
      <c r="AC271" s="48" t="n"/>
      <c r="AD271" s="48" t="n"/>
      <c r="AE271" s="48" t="n"/>
      <c r="AF271" s="48" t="n"/>
      <c r="AG271" s="48" t="n"/>
      <c r="AH271" s="48" t="n"/>
      <c r="AJ271" s="48" t="n"/>
      <c r="AK271" s="48" t="n"/>
      <c r="AL271" s="48" t="n"/>
      <c r="AM271" s="48" t="n"/>
      <c r="AN271" s="48" t="n"/>
      <c r="AO271" s="48" t="n"/>
      <c r="AP271" s="48" t="n"/>
      <c r="AQ271" s="48" t="n"/>
      <c r="AR271" s="48" t="n"/>
      <c r="AS271" s="48" t="n"/>
    </row>
    <row r="272"/>
    <row r="273">
      <c r="C273" s="8" t="n"/>
      <c r="G273" s="36" t="n"/>
      <c r="H273" s="36" t="n"/>
      <c r="I273" s="36" t="n"/>
      <c r="J273" s="36" t="n"/>
      <c r="K273" s="36" t="n"/>
      <c r="L273" s="36" t="n"/>
      <c r="M273" s="36" t="n"/>
      <c r="N273" s="36" t="n"/>
      <c r="O273" s="36" t="n"/>
      <c r="P273" s="36" t="n"/>
      <c r="Q273" s="36" t="n"/>
      <c r="R273" s="36" t="n"/>
      <c r="S273" s="36" t="n"/>
      <c r="T273" s="36" t="n"/>
      <c r="U273" s="36" t="n"/>
      <c r="V273" s="36" t="n"/>
      <c r="W273" s="36" t="n"/>
      <c r="X273" s="36" t="n"/>
      <c r="Y273" s="36" t="n"/>
      <c r="Z273" s="36" t="n"/>
      <c r="AA273" s="36" t="n"/>
      <c r="AB273" s="37" t="n"/>
      <c r="AC273" s="37" t="n"/>
      <c r="AD273" s="37" t="n"/>
      <c r="AE273" s="37" t="n"/>
      <c r="AF273" s="37" t="n"/>
      <c r="AG273" s="37" t="n"/>
      <c r="AH273" s="37" t="n"/>
      <c r="AJ273" s="36" t="n"/>
      <c r="AK273" s="36" t="n"/>
      <c r="AL273" s="36" t="n"/>
      <c r="AM273" s="36" t="n"/>
      <c r="AN273" s="36" t="n"/>
      <c r="AO273" s="36" t="n"/>
      <c r="AP273" s="36" t="n"/>
      <c r="AQ273" s="37" t="n"/>
      <c r="AR273" s="37" t="n"/>
      <c r="AS273" s="37" t="n"/>
    </row>
    <row r="274">
      <c r="C274" s="8" t="n"/>
      <c r="G274" s="36" t="n"/>
      <c r="H274" s="36" t="n"/>
      <c r="I274" s="36" t="n"/>
      <c r="J274" s="36" t="n"/>
      <c r="K274" s="36" t="n"/>
      <c r="L274" s="36" t="n"/>
      <c r="M274" s="36" t="n"/>
      <c r="N274" s="36" t="n"/>
      <c r="O274" s="36" t="n"/>
      <c r="P274" s="36" t="n"/>
      <c r="Q274" s="36" t="n"/>
      <c r="R274" s="36" t="n"/>
      <c r="S274" s="36" t="n"/>
      <c r="T274" s="36" t="n"/>
      <c r="U274" s="36" t="n"/>
      <c r="V274" s="36" t="n"/>
      <c r="W274" s="36" t="n"/>
      <c r="X274" s="36" t="n"/>
      <c r="Y274" s="36" t="n"/>
      <c r="Z274" s="36" t="n"/>
      <c r="AA274" s="36" t="n"/>
      <c r="AB274" s="37" t="n"/>
      <c r="AC274" s="37" t="n"/>
      <c r="AD274" s="37" t="n"/>
      <c r="AE274" s="37" t="n"/>
      <c r="AF274" s="37" t="n"/>
      <c r="AG274" s="37" t="n"/>
      <c r="AH274" s="37" t="n"/>
      <c r="AJ274" s="36" t="n"/>
      <c r="AK274" s="36" t="n"/>
      <c r="AL274" s="36" t="n"/>
      <c r="AM274" s="36" t="n"/>
      <c r="AN274" s="36" t="n"/>
      <c r="AO274" s="36" t="n"/>
      <c r="AP274" s="36" t="n"/>
      <c r="AQ274" s="37" t="n"/>
      <c r="AR274" s="37" t="n"/>
      <c r="AS274" s="37" t="n"/>
    </row>
    <row r="275">
      <c r="C275" s="8" t="n"/>
      <c r="G275" s="36" t="n"/>
      <c r="H275" s="36" t="n"/>
      <c r="I275" s="36" t="n"/>
      <c r="J275" s="36" t="n"/>
      <c r="K275" s="36" t="n"/>
      <c r="L275" s="36" t="n"/>
      <c r="M275" s="36" t="n"/>
      <c r="N275" s="36" t="n"/>
      <c r="O275" s="36" t="n"/>
      <c r="P275" s="36" t="n"/>
      <c r="Q275" s="36" t="n"/>
      <c r="R275" s="36" t="n"/>
      <c r="S275" s="36" t="n"/>
      <c r="T275" s="36" t="n"/>
      <c r="U275" s="36" t="n"/>
      <c r="V275" s="36" t="n"/>
      <c r="W275" s="36" t="n"/>
      <c r="X275" s="36" t="n"/>
      <c r="Y275" s="36" t="n"/>
      <c r="Z275" s="36" t="n"/>
      <c r="AA275" s="36" t="n"/>
      <c r="AB275" s="37" t="n"/>
      <c r="AC275" s="37" t="n"/>
      <c r="AD275" s="37" t="n"/>
      <c r="AE275" s="37" t="n"/>
      <c r="AF275" s="37" t="n"/>
      <c r="AG275" s="37" t="n"/>
      <c r="AH275" s="37" t="n"/>
      <c r="AJ275" s="36" t="n"/>
      <c r="AK275" s="36" t="n"/>
      <c r="AL275" s="36" t="n"/>
      <c r="AM275" s="36" t="n"/>
      <c r="AN275" s="36" t="n"/>
      <c r="AO275" s="36" t="n"/>
      <c r="AP275" s="36" t="n"/>
      <c r="AQ275" s="37" t="n"/>
      <c r="AR275" s="37" t="n"/>
      <c r="AS275" s="37" t="n"/>
    </row>
    <row r="276">
      <c r="C276" s="8" t="n"/>
      <c r="G276" s="36" t="n"/>
      <c r="H276" s="36" t="n"/>
      <c r="I276" s="36" t="n"/>
      <c r="J276" s="36" t="n"/>
      <c r="K276" s="36" t="n"/>
      <c r="L276" s="36" t="n"/>
      <c r="M276" s="36" t="n"/>
      <c r="N276" s="36" t="n"/>
      <c r="O276" s="36" t="n"/>
      <c r="P276" s="36" t="n"/>
      <c r="Q276" s="36" t="n"/>
      <c r="R276" s="36" t="n"/>
      <c r="S276" s="36" t="n"/>
      <c r="T276" s="36" t="n"/>
      <c r="U276" s="36" t="n"/>
      <c r="V276" s="36" t="n"/>
      <c r="W276" s="36" t="n"/>
      <c r="X276" s="36" t="n"/>
      <c r="Y276" s="36" t="n"/>
      <c r="Z276" s="36" t="n"/>
      <c r="AA276" s="36" t="n"/>
      <c r="AB276" s="37" t="n"/>
      <c r="AC276" s="37" t="n"/>
      <c r="AD276" s="37" t="n"/>
      <c r="AE276" s="37" t="n"/>
      <c r="AF276" s="37" t="n"/>
      <c r="AG276" s="37" t="n"/>
      <c r="AH276" s="37" t="n"/>
      <c r="AJ276" s="36" t="n"/>
      <c r="AK276" s="36" t="n"/>
      <c r="AL276" s="36" t="n"/>
      <c r="AM276" s="36" t="n"/>
      <c r="AN276" s="36" t="n"/>
      <c r="AO276" s="36" t="n"/>
      <c r="AP276" s="36" t="n"/>
      <c r="AQ276" s="37" t="n"/>
      <c r="AR276" s="37" t="n"/>
      <c r="AS276" s="37" t="n"/>
    </row>
    <row r="277">
      <c r="C277" s="8" t="n"/>
      <c r="G277" s="36" t="n"/>
      <c r="H277" s="36" t="n"/>
      <c r="I277" s="36" t="n"/>
      <c r="J277" s="36" t="n"/>
      <c r="K277" s="36" t="n"/>
      <c r="L277" s="36" t="n"/>
      <c r="M277" s="36" t="n"/>
      <c r="N277" s="36" t="n"/>
      <c r="O277" s="36" t="n"/>
      <c r="P277" s="36" t="n"/>
      <c r="Q277" s="36" t="n"/>
      <c r="R277" s="36" t="n"/>
      <c r="S277" s="36" t="n"/>
      <c r="T277" s="36" t="n"/>
      <c r="U277" s="36" t="n"/>
      <c r="V277" s="36" t="n"/>
      <c r="W277" s="36" t="n"/>
      <c r="X277" s="36" t="n"/>
      <c r="Y277" s="36" t="n"/>
      <c r="Z277" s="36" t="n"/>
      <c r="AA277" s="36" t="n"/>
      <c r="AB277" s="37" t="n"/>
      <c r="AC277" s="37" t="n"/>
      <c r="AD277" s="37" t="n"/>
      <c r="AE277" s="37" t="n"/>
      <c r="AF277" s="37" t="n"/>
      <c r="AG277" s="37" t="n"/>
      <c r="AH277" s="37" t="n"/>
      <c r="AJ277" s="36" t="n"/>
      <c r="AK277" s="36" t="n"/>
      <c r="AL277" s="36" t="n"/>
      <c r="AM277" s="36" t="n"/>
      <c r="AN277" s="36" t="n"/>
      <c r="AO277" s="36" t="n"/>
      <c r="AP277" s="36" t="n"/>
      <c r="AQ277" s="37" t="n"/>
      <c r="AR277" s="37" t="n"/>
      <c r="AS277" s="37" t="n"/>
    </row>
    <row r="278">
      <c r="C278" s="8" t="n"/>
      <c r="G278" s="36" t="n"/>
      <c r="H278" s="36" t="n"/>
      <c r="I278" s="36" t="n"/>
      <c r="J278" s="36" t="n"/>
      <c r="K278" s="36" t="n"/>
      <c r="L278" s="36" t="n"/>
      <c r="M278" s="36" t="n"/>
      <c r="N278" s="36" t="n"/>
      <c r="O278" s="36" t="n"/>
      <c r="P278" s="36" t="n"/>
      <c r="Q278" s="36" t="n"/>
      <c r="R278" s="36" t="n"/>
      <c r="S278" s="36" t="n"/>
      <c r="T278" s="36" t="n"/>
      <c r="U278" s="36" t="n"/>
      <c r="V278" s="36" t="n"/>
      <c r="W278" s="36" t="n"/>
      <c r="X278" s="36" t="n"/>
      <c r="Y278" s="36" t="n"/>
      <c r="Z278" s="36" t="n"/>
      <c r="AA278" s="36" t="n"/>
      <c r="AB278" s="37" t="n"/>
      <c r="AC278" s="37" t="n"/>
      <c r="AD278" s="37" t="n"/>
      <c r="AE278" s="37" t="n"/>
      <c r="AF278" s="37" t="n"/>
      <c r="AG278" s="37" t="n"/>
      <c r="AH278" s="37" t="n"/>
      <c r="AJ278" s="36" t="n"/>
      <c r="AK278" s="36" t="n"/>
      <c r="AL278" s="36" t="n"/>
      <c r="AM278" s="36" t="n"/>
      <c r="AN278" s="36" t="n"/>
      <c r="AO278" s="36" t="n"/>
      <c r="AP278" s="36" t="n"/>
      <c r="AQ278" s="37" t="n"/>
      <c r="AR278" s="37" t="n"/>
      <c r="AS278" s="37" t="n"/>
    </row>
    <row r="279">
      <c r="C279" s="8" t="n"/>
      <c r="G279" s="36" t="n"/>
      <c r="H279" s="36" t="n"/>
      <c r="I279" s="36" t="n"/>
      <c r="J279" s="36" t="n"/>
      <c r="K279" s="36" t="n"/>
      <c r="L279" s="36" t="n"/>
      <c r="M279" s="36" t="n"/>
      <c r="N279" s="36" t="n"/>
      <c r="O279" s="36" t="n"/>
      <c r="P279" s="36" t="n"/>
      <c r="Q279" s="36" t="n"/>
      <c r="R279" s="36" t="n"/>
      <c r="S279" s="36" t="n"/>
      <c r="T279" s="36" t="n"/>
      <c r="U279" s="36" t="n"/>
      <c r="V279" s="36" t="n"/>
      <c r="W279" s="36" t="n"/>
      <c r="X279" s="36" t="n"/>
      <c r="Y279" s="36" t="n"/>
      <c r="Z279" s="36" t="n"/>
      <c r="AA279" s="36" t="n"/>
      <c r="AB279" s="37" t="n"/>
      <c r="AC279" s="37" t="n"/>
      <c r="AD279" s="37" t="n"/>
      <c r="AE279" s="37" t="n"/>
      <c r="AF279" s="37" t="n"/>
      <c r="AG279" s="37" t="n"/>
      <c r="AH279" s="37" t="n"/>
      <c r="AJ279" s="36" t="n"/>
      <c r="AK279" s="36" t="n"/>
      <c r="AL279" s="36" t="n"/>
      <c r="AM279" s="36" t="n"/>
      <c r="AN279" s="36" t="n"/>
      <c r="AO279" s="36" t="n"/>
      <c r="AP279" s="36" t="n"/>
      <c r="AQ279" s="37" t="n"/>
      <c r="AR279" s="37" t="n"/>
      <c r="AS279" s="37" t="n"/>
    </row>
    <row r="280">
      <c r="C280" s="8" t="n"/>
      <c r="H280" s="36" t="n"/>
      <c r="I280" s="36" t="n"/>
      <c r="J280" s="36" t="n"/>
      <c r="K280" s="36" t="n"/>
      <c r="L280" s="36" t="n"/>
      <c r="M280" s="36" t="n"/>
      <c r="N280" s="36" t="n"/>
      <c r="O280" s="36" t="n"/>
      <c r="P280" s="36" t="n"/>
      <c r="Q280" s="36" t="n"/>
      <c r="R280" s="36" t="n"/>
      <c r="S280" s="36" t="n"/>
      <c r="T280" s="36" t="n"/>
      <c r="U280" s="36" t="n"/>
      <c r="V280" s="36" t="n"/>
      <c r="W280" s="36" t="n"/>
      <c r="X280" s="36" t="n"/>
      <c r="Y280" s="36" t="n"/>
      <c r="Z280" s="36" t="n"/>
      <c r="AA280" s="36" t="n"/>
      <c r="AB280" s="37" t="n"/>
      <c r="AC280" s="37" t="n"/>
      <c r="AD280" s="37" t="n"/>
      <c r="AE280" s="37" t="n"/>
      <c r="AF280" s="37" t="n"/>
      <c r="AG280" s="37" t="n"/>
      <c r="AH280" s="37" t="n"/>
      <c r="AK280" s="36" t="n"/>
      <c r="AL280" s="36" t="n"/>
      <c r="AM280" s="36" t="n"/>
      <c r="AN280" s="36" t="n"/>
      <c r="AO280" s="36" t="n"/>
      <c r="AP280" s="36" t="n"/>
      <c r="AQ280" s="37" t="n"/>
      <c r="AR280" s="37" t="n"/>
      <c r="AS280" s="37" t="n"/>
    </row>
    <row r="281">
      <c r="C281" s="8" t="n"/>
      <c r="G281" s="36" t="n"/>
      <c r="H281" s="36" t="n"/>
      <c r="I281" s="36" t="n"/>
      <c r="J281" s="36" t="n"/>
      <c r="K281" s="36" t="n"/>
      <c r="L281" s="36" t="n"/>
      <c r="M281" s="36" t="n"/>
      <c r="N281" s="36" t="n"/>
      <c r="O281" s="36" t="n"/>
      <c r="P281" s="36" t="n"/>
      <c r="Q281" s="36" t="n"/>
      <c r="R281" s="36" t="n"/>
      <c r="S281" s="36" t="n"/>
      <c r="T281" s="36" t="n"/>
      <c r="U281" s="36" t="n"/>
      <c r="V281" s="36" t="n"/>
      <c r="W281" s="36" t="n"/>
      <c r="X281" s="36" t="n"/>
      <c r="Y281" s="36" t="n"/>
      <c r="Z281" s="36" t="n"/>
      <c r="AA281" s="36" t="n"/>
      <c r="AB281" s="37" t="n"/>
      <c r="AC281" s="37" t="n"/>
      <c r="AD281" s="37" t="n"/>
      <c r="AE281" s="37" t="n"/>
      <c r="AF281" s="37" t="n"/>
      <c r="AG281" s="37" t="n"/>
      <c r="AH281" s="37" t="n"/>
      <c r="AJ281" s="36" t="n"/>
      <c r="AK281" s="36" t="n"/>
      <c r="AL281" s="36" t="n"/>
      <c r="AM281" s="36" t="n"/>
      <c r="AN281" s="36" t="n"/>
      <c r="AO281" s="36" t="n"/>
      <c r="AP281" s="36" t="n"/>
      <c r="AQ281" s="37" t="n"/>
      <c r="AR281" s="37" t="n"/>
      <c r="AS281" s="37" t="n"/>
    </row>
    <row r="282">
      <c r="C282" s="8" t="n"/>
      <c r="H282" s="36" t="n"/>
      <c r="I282" s="36" t="n"/>
      <c r="J282" s="36" t="n"/>
      <c r="K282" s="36" t="n"/>
      <c r="L282" s="36" t="n"/>
      <c r="M282" s="36" t="n"/>
      <c r="N282" s="36" t="n"/>
      <c r="O282" s="36" t="n"/>
      <c r="P282" s="36" t="n"/>
      <c r="Q282" s="36" t="n"/>
      <c r="R282" s="36" t="n"/>
      <c r="S282" s="36" t="n"/>
      <c r="T282" s="36" t="n"/>
      <c r="U282" s="36" t="n"/>
      <c r="V282" s="36" t="n"/>
      <c r="W282" s="36" t="n"/>
      <c r="X282" s="36" t="n"/>
      <c r="Y282" s="36" t="n"/>
      <c r="Z282" s="36" t="n"/>
      <c r="AA282" s="36" t="n"/>
      <c r="AB282" s="37" t="n"/>
      <c r="AC282" s="37" t="n"/>
      <c r="AD282" s="37" t="n"/>
      <c r="AE282" s="37" t="n"/>
      <c r="AF282" s="37" t="n"/>
      <c r="AG282" s="37" t="n"/>
      <c r="AH282" s="37" t="n"/>
      <c r="AK282" s="36" t="n"/>
      <c r="AL282" s="36" t="n"/>
      <c r="AM282" s="36" t="n"/>
      <c r="AN282" s="36" t="n"/>
      <c r="AO282" s="36" t="n"/>
      <c r="AP282" s="36" t="n"/>
      <c r="AQ282" s="37" t="n"/>
      <c r="AR282" s="37" t="n"/>
      <c r="AS282" s="37" t="n"/>
    </row>
    <row r="283"/>
    <row r="284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N25"/>
  <sheetViews>
    <sheetView showGridLines="0" workbookViewId="0">
      <selection activeCell="A1" sqref="A1"/>
    </sheetView>
  </sheetViews>
  <sheetFormatPr baseColWidth="8" defaultRowHeight="15"/>
  <sheetData>
    <row r="1"/>
    <row r="2">
      <c r="B2" s="1" t="inlineStr">
        <is>
          <t>Amazon.com, Inc.</t>
        </is>
      </c>
    </row>
    <row r="3">
      <c r="B3" s="3" t="inlineStr">
        <is>
          <t>As-reported subtotals (for reconciliation only; signs match model rows)</t>
        </is>
      </c>
    </row>
    <row r="4"/>
    <row r="5">
      <c r="G5" s="5" t="inlineStr">
        <is>
          <t>Q1'21</t>
        </is>
      </c>
      <c r="H5" s="5" t="inlineStr">
        <is>
          <t>Q2'21</t>
        </is>
      </c>
      <c r="I5" s="5" t="inlineStr">
        <is>
          <t>Q3'21</t>
        </is>
      </c>
      <c r="J5" s="5" t="inlineStr">
        <is>
          <t>Q4'21</t>
        </is>
      </c>
      <c r="K5" s="5" t="inlineStr">
        <is>
          <t>Q1'22</t>
        </is>
      </c>
      <c r="L5" s="5" t="inlineStr">
        <is>
          <t>Q2'22</t>
        </is>
      </c>
      <c r="M5" s="5" t="inlineStr">
        <is>
          <t>Q3'22</t>
        </is>
      </c>
      <c r="N5" s="5" t="inlineStr">
        <is>
          <t>Q4'22</t>
        </is>
      </c>
      <c r="O5" s="5" t="inlineStr">
        <is>
          <t>Q1'23</t>
        </is>
      </c>
      <c r="P5" s="5" t="inlineStr">
        <is>
          <t>Q2'23</t>
        </is>
      </c>
      <c r="Q5" s="5" t="inlineStr">
        <is>
          <t>Q3'23</t>
        </is>
      </c>
      <c r="R5" s="5" t="inlineStr">
        <is>
          <t>Q4'23</t>
        </is>
      </c>
      <c r="S5" s="5" t="inlineStr">
        <is>
          <t>Q1'24</t>
        </is>
      </c>
      <c r="T5" s="5" t="inlineStr">
        <is>
          <t>Q2'24</t>
        </is>
      </c>
      <c r="U5" s="5" t="inlineStr">
        <is>
          <t>Q3'24</t>
        </is>
      </c>
      <c r="V5" s="5" t="inlineStr">
        <is>
          <t>Q4'24</t>
        </is>
      </c>
      <c r="W5" s="5" t="inlineStr">
        <is>
          <t>Q1'25</t>
        </is>
      </c>
      <c r="X5" s="5" t="inlineStr">
        <is>
          <t>Q2'25</t>
        </is>
      </c>
      <c r="Y5" s="5" t="inlineStr">
        <is>
          <t>Q3'25</t>
        </is>
      </c>
      <c r="Z5" s="5" t="inlineStr">
        <is>
          <t>Q4'25</t>
        </is>
      </c>
      <c r="AA5" s="5" t="inlineStr">
        <is>
          <t>Q1'26</t>
        </is>
      </c>
      <c r="AJ5" s="5" t="inlineStr">
        <is>
          <t>FY21</t>
        </is>
      </c>
      <c r="AK5" s="5" t="inlineStr">
        <is>
          <t>FY22</t>
        </is>
      </c>
      <c r="AL5" s="5" t="inlineStr">
        <is>
          <t>FY23</t>
        </is>
      </c>
      <c r="AM5" s="5" t="inlineStr">
        <is>
          <t>FY24</t>
        </is>
      </c>
      <c r="AN5" s="5" t="inlineStr">
        <is>
          <t>FY25</t>
        </is>
      </c>
    </row>
    <row r="6"/>
    <row r="7"/>
    <row r="8"/>
    <row r="9">
      <c r="B9" t="inlineStr">
        <is>
          <t>Total Net Sales</t>
        </is>
      </c>
      <c r="G9" s="42" t="n">
        <v>108518</v>
      </c>
      <c r="H9" s="42" t="n">
        <v>113080</v>
      </c>
      <c r="I9" s="42" t="n">
        <v>110812</v>
      </c>
      <c r="J9" s="42" t="n">
        <v>137412</v>
      </c>
      <c r="K9" s="42" t="n">
        <v>116444</v>
      </c>
      <c r="L9" s="42" t="n">
        <v>121234</v>
      </c>
      <c r="M9" s="42" t="n">
        <v>127101</v>
      </c>
      <c r="N9" s="42" t="n">
        <v>149204</v>
      </c>
      <c r="O9" s="42" t="n">
        <v>127358</v>
      </c>
      <c r="P9" s="42" t="n">
        <v>134383</v>
      </c>
      <c r="Q9" s="42" t="n">
        <v>143083</v>
      </c>
      <c r="R9" s="42" t="n">
        <v>169961</v>
      </c>
      <c r="S9" s="42" t="n">
        <v>143313</v>
      </c>
      <c r="T9" s="42" t="n">
        <v>147977</v>
      </c>
      <c r="U9" s="42" t="n">
        <v>158877</v>
      </c>
      <c r="V9" s="42" t="n">
        <v>187792</v>
      </c>
      <c r="W9" s="42" t="n">
        <v>155667</v>
      </c>
      <c r="X9" s="42" t="n">
        <v>167702</v>
      </c>
      <c r="Y9" s="42" t="n">
        <v>180169</v>
      </c>
      <c r="Z9" s="42" t="n">
        <v>213386</v>
      </c>
      <c r="AA9" s="42" t="n">
        <v>181519</v>
      </c>
      <c r="AJ9" s="42" t="n">
        <v>469822</v>
      </c>
      <c r="AK9" s="42" t="n">
        <v>513983</v>
      </c>
      <c r="AL9" s="42" t="n">
        <v>574785</v>
      </c>
      <c r="AM9" s="42" t="n">
        <v>637959</v>
      </c>
      <c r="AN9" s="42" t="n">
        <v>716924</v>
      </c>
    </row>
    <row r="10">
      <c r="B10" t="inlineStr">
        <is>
          <t>Total Operating Expenses (Less: form, filed)</t>
        </is>
      </c>
      <c r="G10" s="42" t="n">
        <v>-99653</v>
      </c>
      <c r="H10" s="42" t="n">
        <v>-105378</v>
      </c>
      <c r="I10" s="42" t="n">
        <v>-105960</v>
      </c>
      <c r="J10" s="42" t="n">
        <v>-133952</v>
      </c>
      <c r="K10" s="42" t="n">
        <v>-112775</v>
      </c>
      <c r="L10" s="42" t="n">
        <v>-117917</v>
      </c>
      <c r="M10" s="42" t="n">
        <v>-124576</v>
      </c>
      <c r="N10" s="42" t="n">
        <v>-146467</v>
      </c>
      <c r="O10" s="42" t="n">
        <v>-122584</v>
      </c>
      <c r="P10" s="42" t="n">
        <v>-126702</v>
      </c>
      <c r="Q10" s="42" t="n">
        <v>-131895</v>
      </c>
      <c r="R10" s="42" t="n">
        <v>-156752</v>
      </c>
      <c r="S10" s="42" t="n">
        <v>-128006</v>
      </c>
      <c r="T10" s="42" t="n">
        <v>-133305</v>
      </c>
      <c r="U10" s="42" t="n">
        <v>-141466</v>
      </c>
      <c r="V10" s="42" t="n">
        <v>-166589</v>
      </c>
      <c r="W10" s="42" t="n">
        <v>-137262</v>
      </c>
      <c r="X10" s="42" t="n">
        <v>-148531</v>
      </c>
      <c r="Y10" s="42" t="n">
        <v>-162747</v>
      </c>
      <c r="Z10" s="42" t="n">
        <v>-188409</v>
      </c>
      <c r="AA10" s="42" t="n">
        <v>-157667</v>
      </c>
      <c r="AJ10" s="42" t="n">
        <v>-444943</v>
      </c>
      <c r="AK10" s="42" t="n">
        <v>-501735</v>
      </c>
      <c r="AL10" s="42" t="n">
        <v>-537933</v>
      </c>
      <c r="AM10" s="42" t="n">
        <v>-569366</v>
      </c>
      <c r="AN10" s="42" t="n">
        <v>-636949</v>
      </c>
    </row>
    <row r="11">
      <c r="B11" t="inlineStr">
        <is>
          <t>Operating Income</t>
        </is>
      </c>
      <c r="G11" s="42" t="n">
        <v>8865</v>
      </c>
      <c r="H11" s="42" t="n">
        <v>7702</v>
      </c>
      <c r="I11" s="42" t="n">
        <v>4852</v>
      </c>
      <c r="J11" s="42" t="n">
        <v>3460</v>
      </c>
      <c r="K11" s="42" t="n">
        <v>3669</v>
      </c>
      <c r="L11" s="42" t="n">
        <v>3317</v>
      </c>
      <c r="M11" s="42" t="n">
        <v>2525</v>
      </c>
      <c r="N11" s="42" t="n">
        <v>2737</v>
      </c>
      <c r="O11" s="42" t="n">
        <v>4774</v>
      </c>
      <c r="P11" s="42" t="n">
        <v>7681</v>
      </c>
      <c r="Q11" s="42" t="n">
        <v>11188</v>
      </c>
      <c r="R11" s="42" t="n">
        <v>13209</v>
      </c>
      <c r="S11" s="42" t="n">
        <v>15307</v>
      </c>
      <c r="T11" s="42" t="n">
        <v>14672</v>
      </c>
      <c r="U11" s="42" t="n">
        <v>17411</v>
      </c>
      <c r="V11" s="42" t="n">
        <v>21203</v>
      </c>
      <c r="W11" s="42" t="n">
        <v>18405</v>
      </c>
      <c r="X11" s="42" t="n">
        <v>19171</v>
      </c>
      <c r="Y11" s="42" t="n">
        <v>17422</v>
      </c>
      <c r="Z11" s="42" t="n">
        <v>24977</v>
      </c>
      <c r="AA11" s="42" t="n">
        <v>23852</v>
      </c>
      <c r="AJ11" s="42" t="n">
        <v>24879</v>
      </c>
      <c r="AK11" s="42" t="n">
        <v>12248</v>
      </c>
      <c r="AL11" s="42" t="n">
        <v>36852</v>
      </c>
      <c r="AM11" s="42" t="n">
        <v>68593</v>
      </c>
      <c r="AN11" s="42" t="n">
        <v>79975</v>
      </c>
    </row>
    <row r="12">
      <c r="B12" t="inlineStr">
        <is>
          <t>Total Non-Operating Income (Expense)</t>
        </is>
      </c>
      <c r="G12" s="42" t="n">
        <v>1403</v>
      </c>
      <c r="H12" s="42" t="n">
        <v>932</v>
      </c>
      <c r="I12" s="42" t="n">
        <v>-537</v>
      </c>
      <c r="J12" s="42" t="n">
        <v>11474</v>
      </c>
      <c r="K12" s="42" t="n">
        <v>-8934</v>
      </c>
      <c r="L12" s="42" t="n">
        <v>-5970</v>
      </c>
      <c r="M12" s="42" t="n">
        <v>419</v>
      </c>
      <c r="N12" s="42" t="n">
        <v>-3699</v>
      </c>
      <c r="O12" s="42" t="n">
        <v>-655</v>
      </c>
      <c r="P12" s="42" t="n">
        <v>-118</v>
      </c>
      <c r="Q12" s="42" t="n">
        <v>1001</v>
      </c>
      <c r="R12" s="42" t="n">
        <v>477</v>
      </c>
      <c r="S12" s="42" t="n">
        <v>-2324</v>
      </c>
      <c r="T12" s="42" t="n">
        <v>573</v>
      </c>
      <c r="U12" s="42" t="n">
        <v>626</v>
      </c>
      <c r="V12" s="42" t="n">
        <v>1146</v>
      </c>
      <c r="W12" s="42" t="n">
        <v>3274</v>
      </c>
      <c r="X12" s="42" t="n">
        <v>1686</v>
      </c>
      <c r="Y12" s="42" t="n">
        <v>10748</v>
      </c>
      <c r="Z12" s="42" t="n">
        <v>1628</v>
      </c>
      <c r="AA12" s="42" t="n">
        <v>15982</v>
      </c>
      <c r="AJ12" s="42" t="n">
        <v>13272</v>
      </c>
      <c r="AK12" s="42" t="n">
        <v>-18184</v>
      </c>
      <c r="AL12" s="42" t="n">
        <v>705</v>
      </c>
      <c r="AM12" s="42" t="n">
        <v>21</v>
      </c>
      <c r="AN12" s="42" t="n">
        <v>17336</v>
      </c>
    </row>
    <row r="13">
      <c r="B13" t="inlineStr">
        <is>
          <t>Income Before Income Taxes</t>
        </is>
      </c>
      <c r="G13" s="42" t="n">
        <v>10268</v>
      </c>
      <c r="H13" s="42" t="n">
        <v>8634</v>
      </c>
      <c r="I13" s="42" t="n">
        <v>4315</v>
      </c>
      <c r="J13" s="42" t="n">
        <v>14934</v>
      </c>
      <c r="K13" s="42" t="n">
        <v>-5265</v>
      </c>
      <c r="L13" s="42" t="n">
        <v>-2653</v>
      </c>
      <c r="M13" s="42" t="n">
        <v>2944</v>
      </c>
      <c r="N13" s="42" t="n">
        <v>-962</v>
      </c>
      <c r="O13" s="42" t="n">
        <v>4119</v>
      </c>
      <c r="P13" s="42" t="n">
        <v>7563</v>
      </c>
      <c r="Q13" s="42" t="n">
        <v>12189</v>
      </c>
      <c r="R13" s="42" t="n">
        <v>13686</v>
      </c>
      <c r="S13" s="42" t="n">
        <v>12983</v>
      </c>
      <c r="T13" s="42" t="n">
        <v>15245</v>
      </c>
      <c r="U13" s="42" t="n">
        <v>18037</v>
      </c>
      <c r="V13" s="42" t="n">
        <v>22349</v>
      </c>
      <c r="W13" s="42" t="n">
        <v>21679</v>
      </c>
      <c r="X13" s="42" t="n">
        <v>20857</v>
      </c>
      <c r="Y13" s="42" t="n">
        <v>28170</v>
      </c>
      <c r="Z13" s="42" t="n">
        <v>26605</v>
      </c>
      <c r="AA13" s="42" t="n">
        <v>39834</v>
      </c>
      <c r="AJ13" s="42" t="n">
        <v>38151</v>
      </c>
      <c r="AK13" s="42" t="n">
        <v>-5936</v>
      </c>
      <c r="AL13" s="42" t="n">
        <v>37557</v>
      </c>
      <c r="AM13" s="42" t="n">
        <v>68614</v>
      </c>
      <c r="AN13" s="42" t="n">
        <v>97311</v>
      </c>
    </row>
    <row r="14">
      <c r="B14" t="inlineStr">
        <is>
          <t>Net Income</t>
        </is>
      </c>
      <c r="G14" s="42" t="n">
        <v>8107</v>
      </c>
      <c r="H14" s="42" t="n">
        <v>7778</v>
      </c>
      <c r="I14" s="42" t="n">
        <v>3156</v>
      </c>
      <c r="J14" s="42" t="n">
        <v>14323</v>
      </c>
      <c r="K14" s="42" t="n">
        <v>-3844</v>
      </c>
      <c r="L14" s="42" t="n">
        <v>-2028</v>
      </c>
      <c r="M14" s="42" t="n">
        <v>2872</v>
      </c>
      <c r="N14" s="42" t="n">
        <v>278</v>
      </c>
      <c r="O14" s="42" t="n">
        <v>3172</v>
      </c>
      <c r="P14" s="42" t="n">
        <v>6750</v>
      </c>
      <c r="Q14" s="42" t="n">
        <v>9879</v>
      </c>
      <c r="R14" s="42" t="n">
        <v>10624</v>
      </c>
      <c r="S14" s="42" t="n">
        <v>10431</v>
      </c>
      <c r="T14" s="42" t="n">
        <v>13485</v>
      </c>
      <c r="U14" s="42" t="n">
        <v>15328</v>
      </c>
      <c r="V14" s="42" t="n">
        <v>20004</v>
      </c>
      <c r="W14" s="42" t="n">
        <v>17127</v>
      </c>
      <c r="X14" s="42" t="n">
        <v>18164</v>
      </c>
      <c r="Y14" s="42" t="n">
        <v>21187</v>
      </c>
      <c r="Z14" s="42" t="n">
        <v>21192</v>
      </c>
      <c r="AA14" s="42" t="n">
        <v>30255</v>
      </c>
      <c r="AJ14" s="42" t="n">
        <v>33364</v>
      </c>
      <c r="AK14" s="42" t="n">
        <v>-2722</v>
      </c>
      <c r="AL14" s="42" t="n">
        <v>30425</v>
      </c>
      <c r="AM14" s="42" t="n">
        <v>59248</v>
      </c>
      <c r="AN14" s="42" t="n">
        <v>77670</v>
      </c>
    </row>
    <row r="15">
      <c r="B15" t="inlineStr">
        <is>
          <t>Total Current Assets</t>
        </is>
      </c>
      <c r="G15" s="42" t="n">
        <v>121408</v>
      </c>
      <c r="H15" s="42" t="n">
        <v>140848</v>
      </c>
      <c r="I15" s="42" t="n">
        <v>138531</v>
      </c>
      <c r="J15" s="42" t="n">
        <v>161580</v>
      </c>
      <c r="K15" s="42" t="n">
        <v>133876</v>
      </c>
      <c r="L15" s="42" t="n">
        <v>133667</v>
      </c>
      <c r="M15" s="42" t="n">
        <v>131463</v>
      </c>
      <c r="N15" s="42" t="n">
        <v>146791</v>
      </c>
      <c r="O15" s="42" t="n">
        <v>136221</v>
      </c>
      <c r="P15" s="42" t="n">
        <v>140482</v>
      </c>
      <c r="Q15" s="42" t="n">
        <v>142995</v>
      </c>
      <c r="R15" s="42" t="n">
        <v>172351</v>
      </c>
      <c r="S15" s="42" t="n">
        <v>163989</v>
      </c>
      <c r="T15" s="42" t="n">
        <v>173307</v>
      </c>
      <c r="U15" s="42" t="n">
        <v>175792</v>
      </c>
      <c r="V15" s="42" t="n">
        <v>190867</v>
      </c>
      <c r="W15" s="42" t="n">
        <v>184645</v>
      </c>
      <c r="X15" s="42" t="n">
        <v>191420</v>
      </c>
      <c r="Y15" s="42" t="n">
        <v>196866</v>
      </c>
      <c r="Z15" s="42" t="n">
        <v>229083</v>
      </c>
      <c r="AA15" s="42" t="n">
        <v>255155</v>
      </c>
      <c r="AJ15" s="42" t="n">
        <v>161580</v>
      </c>
      <c r="AK15" s="42" t="n">
        <v>146791</v>
      </c>
      <c r="AL15" s="42" t="n">
        <v>172351</v>
      </c>
      <c r="AM15" s="42" t="n">
        <v>190867</v>
      </c>
      <c r="AN15" s="42" t="n">
        <v>229083</v>
      </c>
    </row>
    <row r="16">
      <c r="B16" t="inlineStr">
        <is>
          <t>Total Assets</t>
        </is>
      </c>
      <c r="G16" s="42" t="n">
        <v>323077</v>
      </c>
      <c r="H16" s="42" t="n">
        <v>360319</v>
      </c>
      <c r="I16" s="42" t="n">
        <v>382406</v>
      </c>
      <c r="J16" s="42" t="n">
        <v>420549</v>
      </c>
      <c r="K16" s="42" t="n">
        <v>410767</v>
      </c>
      <c r="L16" s="42" t="n">
        <v>419728</v>
      </c>
      <c r="M16" s="42" t="n">
        <v>428362</v>
      </c>
      <c r="N16" s="42" t="n">
        <v>462675</v>
      </c>
      <c r="O16" s="42" t="n">
        <v>464378</v>
      </c>
      <c r="P16" s="42" t="n">
        <v>477607</v>
      </c>
      <c r="Q16" s="42" t="n">
        <v>486883</v>
      </c>
      <c r="R16" s="42" t="n">
        <v>527854</v>
      </c>
      <c r="S16" s="42" t="n">
        <v>530969</v>
      </c>
      <c r="T16" s="42" t="n">
        <v>554818</v>
      </c>
      <c r="U16" s="42" t="n">
        <v>584626</v>
      </c>
      <c r="V16" s="42" t="n">
        <v>624894</v>
      </c>
      <c r="W16" s="42" t="n">
        <v>643256</v>
      </c>
      <c r="X16" s="42" t="n">
        <v>682170</v>
      </c>
      <c r="Y16" s="42" t="n">
        <v>727921</v>
      </c>
      <c r="Z16" s="42" t="n">
        <v>818042</v>
      </c>
      <c r="AA16" s="42" t="n">
        <v>916630</v>
      </c>
      <c r="AJ16" s="42" t="n">
        <v>420549</v>
      </c>
      <c r="AK16" s="42" t="n">
        <v>462675</v>
      </c>
      <c r="AL16" s="42" t="n">
        <v>527854</v>
      </c>
      <c r="AM16" s="42" t="n">
        <v>624894</v>
      </c>
      <c r="AN16" s="42" t="n">
        <v>818042</v>
      </c>
    </row>
    <row r="17">
      <c r="B17" t="inlineStr">
        <is>
          <t>Total Current Liabilities</t>
        </is>
      </c>
      <c r="G17" s="42" t="n">
        <v>115404</v>
      </c>
      <c r="H17" s="42" t="n">
        <v>117792</v>
      </c>
      <c r="I17" s="42" t="n">
        <v>123994</v>
      </c>
      <c r="J17" s="42" t="n">
        <v>142266</v>
      </c>
      <c r="K17" s="42" t="n">
        <v>139508</v>
      </c>
      <c r="L17" s="42" t="n">
        <v>140291</v>
      </c>
      <c r="M17" s="42" t="n">
        <v>140363</v>
      </c>
      <c r="N17" s="42" t="n">
        <v>155393</v>
      </c>
      <c r="O17" s="42" t="n">
        <v>147570</v>
      </c>
      <c r="P17" s="42" t="n">
        <v>148238</v>
      </c>
      <c r="Q17" s="42" t="n">
        <v>145214</v>
      </c>
      <c r="R17" s="42" t="n">
        <v>164917</v>
      </c>
      <c r="S17" s="42" t="n">
        <v>152965</v>
      </c>
      <c r="T17" s="42" t="n">
        <v>158172</v>
      </c>
      <c r="U17" s="42" t="n">
        <v>161477</v>
      </c>
      <c r="V17" s="42" t="n">
        <v>179431</v>
      </c>
      <c r="W17" s="42" t="n">
        <v>176171</v>
      </c>
      <c r="X17" s="42" t="n">
        <v>186921</v>
      </c>
      <c r="Y17" s="42" t="n">
        <v>195196</v>
      </c>
      <c r="Z17" s="42" t="n">
        <v>218005</v>
      </c>
      <c r="AA17" s="42" t="n">
        <v>216756</v>
      </c>
      <c r="AJ17" s="42" t="n">
        <v>142266</v>
      </c>
      <c r="AK17" s="42" t="n">
        <v>155393</v>
      </c>
      <c r="AL17" s="42" t="n">
        <v>164917</v>
      </c>
      <c r="AM17" s="42" t="n">
        <v>179431</v>
      </c>
      <c r="AN17" s="42" t="n">
        <v>218005</v>
      </c>
    </row>
    <row r="18">
      <c r="B18" t="inlineStr">
        <is>
          <t>Total Liabilities (derived: TLE - equity; no filed face line)</t>
        </is>
      </c>
      <c r="G18" s="42" t="n">
        <v>219757</v>
      </c>
      <c r="H18" s="42" t="n">
        <v>245516</v>
      </c>
      <c r="I18" s="42" t="n">
        <v>261842</v>
      </c>
      <c r="J18" s="42" t="n">
        <v>282304</v>
      </c>
      <c r="K18" s="42" t="n">
        <v>276766</v>
      </c>
      <c r="L18" s="42" t="n">
        <v>288326</v>
      </c>
      <c r="M18" s="42" t="n">
        <v>290873</v>
      </c>
      <c r="N18" s="42" t="n">
        <v>316632</v>
      </c>
      <c r="O18" s="42" t="n">
        <v>309852</v>
      </c>
      <c r="P18" s="42" t="n">
        <v>309005</v>
      </c>
      <c r="Q18" s="42" t="n">
        <v>303910</v>
      </c>
      <c r="R18" s="42" t="n">
        <v>325979</v>
      </c>
      <c r="S18" s="42" t="n">
        <v>314308</v>
      </c>
      <c r="T18" s="42" t="n">
        <v>318371</v>
      </c>
      <c r="U18" s="42" t="n">
        <v>325475</v>
      </c>
      <c r="V18" s="42" t="n">
        <v>338924</v>
      </c>
      <c r="W18" s="42" t="n">
        <v>337389</v>
      </c>
      <c r="X18" s="42" t="n">
        <v>348395</v>
      </c>
      <c r="Y18" s="42" t="n">
        <v>358290</v>
      </c>
      <c r="Z18" s="42" t="n">
        <v>406977</v>
      </c>
      <c r="AA18" s="42" t="n">
        <v>474716</v>
      </c>
      <c r="AJ18" s="42" t="n">
        <v>282304</v>
      </c>
      <c r="AK18" s="42" t="n">
        <v>316632</v>
      </c>
      <c r="AL18" s="42" t="n">
        <v>325979</v>
      </c>
      <c r="AM18" s="42" t="n">
        <v>338924</v>
      </c>
      <c r="AN18" s="42" t="n">
        <v>406977</v>
      </c>
    </row>
    <row r="19">
      <c r="B19" t="inlineStr">
        <is>
          <t>Total Stockholders' Equity</t>
        </is>
      </c>
      <c r="G19" s="42" t="n">
        <v>103320</v>
      </c>
      <c r="H19" s="42" t="n">
        <v>114803</v>
      </c>
      <c r="I19" s="42" t="n">
        <v>120564</v>
      </c>
      <c r="J19" s="42" t="n">
        <v>138245</v>
      </c>
      <c r="K19" s="42" t="n">
        <v>134001</v>
      </c>
      <c r="L19" s="42" t="n">
        <v>131402</v>
      </c>
      <c r="M19" s="42" t="n">
        <v>137489</v>
      </c>
      <c r="N19" s="42" t="n">
        <v>146043</v>
      </c>
      <c r="O19" s="42" t="n">
        <v>154526</v>
      </c>
      <c r="P19" s="42" t="n">
        <v>168602</v>
      </c>
      <c r="Q19" s="42" t="n">
        <v>182973</v>
      </c>
      <c r="R19" s="42" t="n">
        <v>201875</v>
      </c>
      <c r="S19" s="42" t="n">
        <v>216661</v>
      </c>
      <c r="T19" s="42" t="n">
        <v>236447</v>
      </c>
      <c r="U19" s="42" t="n">
        <v>259151</v>
      </c>
      <c r="V19" s="42" t="n">
        <v>285970</v>
      </c>
      <c r="W19" s="42" t="n">
        <v>305867</v>
      </c>
      <c r="X19" s="42" t="n">
        <v>333775</v>
      </c>
      <c r="Y19" s="42" t="n">
        <v>369631</v>
      </c>
      <c r="Z19" s="42" t="n">
        <v>411065</v>
      </c>
      <c r="AA19" s="42" t="n">
        <v>441914</v>
      </c>
      <c r="AJ19" s="42" t="n">
        <v>138245</v>
      </c>
      <c r="AK19" s="42" t="n">
        <v>146043</v>
      </c>
      <c r="AL19" s="42" t="n">
        <v>201875</v>
      </c>
      <c r="AM19" s="42" t="n">
        <v>285970</v>
      </c>
      <c r="AN19" s="42" t="n">
        <v>411065</v>
      </c>
    </row>
    <row r="20">
      <c r="B20" t="inlineStr">
        <is>
          <t>Total Liabilities and Stockholders' Equity</t>
        </is>
      </c>
      <c r="G20" s="42" t="n">
        <v>323077</v>
      </c>
      <c r="H20" s="42" t="n">
        <v>360319</v>
      </c>
      <c r="I20" s="42" t="n">
        <v>382406</v>
      </c>
      <c r="J20" s="42" t="n">
        <v>420549</v>
      </c>
      <c r="K20" s="42" t="n">
        <v>410767</v>
      </c>
      <c r="L20" s="42" t="n">
        <v>419728</v>
      </c>
      <c r="M20" s="42" t="n">
        <v>428362</v>
      </c>
      <c r="N20" s="42" t="n">
        <v>462675</v>
      </c>
      <c r="O20" s="42" t="n">
        <v>464378</v>
      </c>
      <c r="P20" s="42" t="n">
        <v>477607</v>
      </c>
      <c r="Q20" s="42" t="n">
        <v>486883</v>
      </c>
      <c r="R20" s="42" t="n">
        <v>527854</v>
      </c>
      <c r="S20" s="42" t="n">
        <v>530969</v>
      </c>
      <c r="T20" s="42" t="n">
        <v>554818</v>
      </c>
      <c r="U20" s="42" t="n">
        <v>584626</v>
      </c>
      <c r="V20" s="42" t="n">
        <v>624894</v>
      </c>
      <c r="W20" s="42" t="n">
        <v>643256</v>
      </c>
      <c r="X20" s="42" t="n">
        <v>682170</v>
      </c>
      <c r="Y20" s="42" t="n">
        <v>727921</v>
      </c>
      <c r="Z20" s="42" t="n">
        <v>818042</v>
      </c>
      <c r="AA20" s="42" t="n">
        <v>916630</v>
      </c>
      <c r="AJ20" s="42" t="n">
        <v>420549</v>
      </c>
      <c r="AK20" s="42" t="n">
        <v>462675</v>
      </c>
      <c r="AL20" s="42" t="n">
        <v>527854</v>
      </c>
      <c r="AM20" s="42" t="n">
        <v>624894</v>
      </c>
      <c r="AN20" s="42" t="n">
        <v>818042</v>
      </c>
    </row>
    <row r="21">
      <c r="B21" t="inlineStr">
        <is>
          <t>CFO</t>
        </is>
      </c>
      <c r="G21" s="42" t="n">
        <v>4213</v>
      </c>
      <c r="H21" s="42" t="n">
        <v>12715</v>
      </c>
      <c r="I21" s="42" t="n">
        <v>7313</v>
      </c>
      <c r="J21" s="42" t="n">
        <v>22086</v>
      </c>
      <c r="K21" s="42" t="n">
        <v>-2790</v>
      </c>
      <c r="L21" s="42" t="n">
        <v>8965</v>
      </c>
      <c r="M21" s="42" t="n">
        <v>11404</v>
      </c>
      <c r="N21" s="42" t="n">
        <v>29173</v>
      </c>
      <c r="O21" s="42" t="n">
        <v>4788</v>
      </c>
      <c r="P21" s="42" t="n">
        <v>16476</v>
      </c>
      <c r="Q21" s="42" t="n">
        <v>21217</v>
      </c>
      <c r="R21" s="42" t="n">
        <v>42465</v>
      </c>
      <c r="S21" s="42" t="n">
        <v>18989</v>
      </c>
      <c r="T21" s="42" t="n">
        <v>25281</v>
      </c>
      <c r="U21" s="42" t="n">
        <v>25971</v>
      </c>
      <c r="V21" s="42" t="n">
        <v>45636</v>
      </c>
      <c r="W21" s="42" t="n">
        <v>17015</v>
      </c>
      <c r="X21" s="42" t="n">
        <v>32515</v>
      </c>
      <c r="Y21" s="42" t="n">
        <v>35525</v>
      </c>
      <c r="Z21" s="42" t="n">
        <v>54459</v>
      </c>
      <c r="AA21" s="42" t="n">
        <v>26032</v>
      </c>
      <c r="AJ21" s="42" t="n">
        <v>46327</v>
      </c>
      <c r="AK21" s="42" t="n">
        <v>46752</v>
      </c>
      <c r="AL21" s="42" t="n">
        <v>84946</v>
      </c>
      <c r="AM21" s="42" t="n">
        <v>115877</v>
      </c>
      <c r="AN21" s="42" t="n">
        <v>139514</v>
      </c>
    </row>
    <row r="22">
      <c r="B22" t="inlineStr">
        <is>
          <t>CFI</t>
        </is>
      </c>
      <c r="G22" s="42" t="n">
        <v>-8666</v>
      </c>
      <c r="H22" s="42" t="n">
        <v>-22080</v>
      </c>
      <c r="I22" s="42" t="n">
        <v>-14828</v>
      </c>
      <c r="J22" s="42" t="n">
        <v>-12580</v>
      </c>
      <c r="K22" s="42" t="n">
        <v>906</v>
      </c>
      <c r="L22" s="42" t="n">
        <v>-12078</v>
      </c>
      <c r="M22" s="42" t="n">
        <v>-15608</v>
      </c>
      <c r="N22" s="42" t="n">
        <v>-10821</v>
      </c>
      <c r="O22" s="42" t="n">
        <v>-15806</v>
      </c>
      <c r="P22" s="42" t="n">
        <v>-9673</v>
      </c>
      <c r="Q22" s="42" t="n">
        <v>-11753</v>
      </c>
      <c r="R22" s="42" t="n">
        <v>-12601</v>
      </c>
      <c r="S22" s="42" t="n">
        <v>-17862</v>
      </c>
      <c r="T22" s="42" t="n">
        <v>-22138</v>
      </c>
      <c r="U22" s="42" t="n">
        <v>-16899</v>
      </c>
      <c r="V22" s="42" t="n">
        <v>-37443</v>
      </c>
      <c r="W22" s="42" t="n">
        <v>-29803</v>
      </c>
      <c r="X22" s="42" t="n">
        <v>-39424</v>
      </c>
      <c r="Y22" s="42" t="n">
        <v>-26073</v>
      </c>
      <c r="Z22" s="42" t="n">
        <v>-47245</v>
      </c>
      <c r="AA22" s="42" t="n">
        <v>-64212</v>
      </c>
      <c r="AJ22" s="42" t="n">
        <v>-58154</v>
      </c>
      <c r="AK22" s="42" t="n">
        <v>-37601</v>
      </c>
      <c r="AL22" s="42" t="n">
        <v>-49833</v>
      </c>
      <c r="AM22" s="42" t="n">
        <v>-94342</v>
      </c>
      <c r="AN22" s="42" t="n">
        <v>-142545</v>
      </c>
    </row>
    <row r="23">
      <c r="B23" t="inlineStr">
        <is>
          <t>CFF</t>
        </is>
      </c>
      <c r="G23" s="42" t="n">
        <v>-3476</v>
      </c>
      <c r="H23" s="42" t="n">
        <v>15643</v>
      </c>
      <c r="I23" s="42" t="n">
        <v>-2776</v>
      </c>
      <c r="J23" s="42" t="n">
        <v>-3100</v>
      </c>
      <c r="K23" s="42" t="n">
        <v>1990</v>
      </c>
      <c r="L23" s="42" t="n">
        <v>4626</v>
      </c>
      <c r="M23" s="42" t="n">
        <v>3016</v>
      </c>
      <c r="N23" s="42" t="n">
        <v>86</v>
      </c>
      <c r="O23" s="42" t="n">
        <v>6354</v>
      </c>
      <c r="P23" s="42" t="n">
        <v>-6539</v>
      </c>
      <c r="Q23" s="42" t="n">
        <v>-8948</v>
      </c>
      <c r="R23" s="42" t="n">
        <v>-6746</v>
      </c>
      <c r="S23" s="42" t="n">
        <v>-1256</v>
      </c>
      <c r="T23" s="42" t="n">
        <v>-4490</v>
      </c>
      <c r="U23" s="42" t="n">
        <v>-2758</v>
      </c>
      <c r="V23" s="42" t="n">
        <v>-3308</v>
      </c>
      <c r="W23" s="42" t="n">
        <v>-47</v>
      </c>
      <c r="X23" s="42" t="n">
        <v>-2539</v>
      </c>
      <c r="Y23" s="42" t="n">
        <v>-44</v>
      </c>
      <c r="Z23" s="42" t="n">
        <v>12291</v>
      </c>
      <c r="AA23" s="42" t="n">
        <v>52767</v>
      </c>
      <c r="AJ23" s="42" t="n">
        <v>6291</v>
      </c>
      <c r="AK23" s="42" t="n">
        <v>9718</v>
      </c>
      <c r="AL23" s="42" t="n">
        <v>-15879</v>
      </c>
      <c r="AM23" s="42" t="n">
        <v>-11812</v>
      </c>
      <c r="AN23" s="42" t="n">
        <v>9661</v>
      </c>
    </row>
    <row r="24">
      <c r="B24" t="inlineStr">
        <is>
          <t>Net Change in Cash (incl. Restricted)</t>
        </is>
      </c>
      <c r="G24" s="42" t="n">
        <v>-8222</v>
      </c>
      <c r="H24" s="42" t="n">
        <v>6512</v>
      </c>
      <c r="I24" s="42" t="n">
        <v>-10490</v>
      </c>
      <c r="J24" s="42" t="n">
        <v>6300</v>
      </c>
      <c r="K24" s="42" t="n">
        <v>122</v>
      </c>
      <c r="L24" s="42" t="n">
        <v>1101</v>
      </c>
      <c r="M24" s="42" t="n">
        <v>-2522</v>
      </c>
      <c r="N24" s="42" t="n">
        <v>19075</v>
      </c>
      <c r="O24" s="42" t="n">
        <v>-4519</v>
      </c>
      <c r="P24" s="42" t="n">
        <v>333</v>
      </c>
      <c r="Q24" s="42" t="n">
        <v>14</v>
      </c>
      <c r="R24" s="42" t="n">
        <v>23809</v>
      </c>
      <c r="S24" s="42" t="n">
        <v>-558</v>
      </c>
      <c r="T24" s="42" t="n">
        <v>-1659</v>
      </c>
      <c r="U24" s="42" t="n">
        <v>7004</v>
      </c>
      <c r="V24" s="42" t="n">
        <v>3635</v>
      </c>
      <c r="W24" s="42" t="n">
        <v>-12419</v>
      </c>
      <c r="X24" s="42" t="n">
        <v>-8440</v>
      </c>
      <c r="Y24" s="42" t="n">
        <v>9011</v>
      </c>
      <c r="Z24" s="42" t="n">
        <v>19642</v>
      </c>
      <c r="AA24" s="42" t="n">
        <v>14586</v>
      </c>
      <c r="AJ24" s="42" t="n">
        <v>-5900</v>
      </c>
      <c r="AK24" s="42" t="n">
        <v>17776</v>
      </c>
      <c r="AL24" s="42" t="n">
        <v>19637</v>
      </c>
      <c r="AM24" s="42" t="n">
        <v>8422</v>
      </c>
      <c r="AN24" s="42" t="n">
        <v>7794</v>
      </c>
    </row>
    <row r="25">
      <c r="B25" t="inlineStr">
        <is>
          <t>Cash + Restricted Cash, End of Period</t>
        </is>
      </c>
      <c r="G25" s="42" t="n">
        <v>34155</v>
      </c>
      <c r="H25" s="42" t="n">
        <v>40667</v>
      </c>
      <c r="I25" s="42" t="n">
        <v>30177</v>
      </c>
      <c r="J25" s="42" t="n">
        <v>36477</v>
      </c>
      <c r="K25" s="42" t="n">
        <v>36599</v>
      </c>
      <c r="L25" s="42" t="n">
        <v>37700</v>
      </c>
      <c r="M25" s="42" t="n">
        <v>35178</v>
      </c>
      <c r="N25" s="42" t="n">
        <v>54253</v>
      </c>
      <c r="O25" s="42" t="n">
        <v>49734</v>
      </c>
      <c r="P25" s="42" t="n">
        <v>50067</v>
      </c>
      <c r="Q25" s="42" t="n">
        <v>50081</v>
      </c>
      <c r="R25" s="42" t="n">
        <v>73890</v>
      </c>
      <c r="S25" s="42" t="n">
        <v>73332</v>
      </c>
      <c r="T25" s="42" t="n">
        <v>71673</v>
      </c>
      <c r="U25" s="42" t="n">
        <v>78677</v>
      </c>
      <c r="V25" s="42" t="n">
        <v>82312</v>
      </c>
      <c r="W25" s="42" t="n">
        <v>69893</v>
      </c>
      <c r="X25" s="42" t="n">
        <v>61453</v>
      </c>
      <c r="Y25" s="42" t="n">
        <v>70464</v>
      </c>
      <c r="Z25" s="42" t="n">
        <v>90106</v>
      </c>
      <c r="AA25" s="42" t="n">
        <v>104692</v>
      </c>
      <c r="AJ25" s="42" t="n">
        <v>36477</v>
      </c>
      <c r="AK25" s="42" t="n">
        <v>54253</v>
      </c>
      <c r="AL25" s="42" t="n">
        <v>73890</v>
      </c>
      <c r="AM25" s="42" t="n">
        <v>82312</v>
      </c>
      <c r="AN25" s="42" t="n">
        <v>90106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0" workbookViewId="0">
      <selection activeCell="A1" sqref="A1"/>
    </sheetView>
  </sheetViews>
  <sheetFormatPr baseColWidth="8" defaultRowHeight="15"/>
  <sheetData>
    <row r="1"/>
    <row r="2"/>
    <row r="3">
      <c r="A3" s="22" t="inlineStr">
        <is>
          <t>X</t>
        </is>
      </c>
      <c r="B3" s="6" t="inlineStr">
        <is>
          <t>Company Name</t>
        </is>
      </c>
      <c r="F3" t="inlineStr">
        <is>
          <t>Amazon.com, Inc.</t>
        </is>
      </c>
    </row>
    <row r="4"/>
    <row r="5">
      <c r="B5" s="6" t="inlineStr">
        <is>
          <t>Sub-header</t>
        </is>
      </c>
      <c r="F5" t="inlineStr">
        <is>
          <t>Dollars in millions, except per share</t>
        </is>
      </c>
    </row>
    <row r="6"/>
    <row r="7">
      <c r="B7" s="6" t="inlineStr">
        <is>
          <t>Last Fiscal Year End</t>
        </is>
      </c>
      <c r="F7" s="23" t="n">
        <v>46022</v>
      </c>
    </row>
    <row r="8"/>
    <row r="9">
      <c r="B9" s="6" t="inlineStr">
        <is>
          <t>Today</t>
        </is>
      </c>
      <c r="F9" s="23" t="n">
        <v>46216</v>
      </c>
    </row>
    <row r="10">
      <c r="B10" s="6" t="inlineStr">
        <is>
          <t>Share Price</t>
        </is>
      </c>
      <c r="F10" s="12" t="n">
        <v>247.31</v>
      </c>
    </row>
    <row r="11"/>
    <row r="12">
      <c r="B12" s="6" t="inlineStr">
        <is>
          <t>Minimum Cash (% of revenue)</t>
        </is>
      </c>
      <c r="F12" s="47" t="n">
        <v>0.25</v>
      </c>
    </row>
    <row r="13"/>
    <row r="14">
      <c r="A14" s="22" t="inlineStr">
        <is>
          <t>X</t>
        </is>
      </c>
      <c r="B14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2026-07-14T05:05:26Z</dcterms:created>
  <dcterms:modified xmlns:dcterms="http://purl.org/dc/terms/" xmlns:xsi="http://www.w3.org/2001/XMLSchema-instance" xsi:type="dcterms:W3CDTF">2026-07-14T05:05:48Z</dcterms:modified>
</cp:coreProperties>
</file>