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%_);(#,##0.0%)"/>
  </numFmts>
  <fonts count="16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3366FF"/>
      <sz val="10"/>
    </font>
    <font>
      <name val="Calibri"/>
      <color rgb="003366FF"/>
      <sz val="10"/>
    </font>
    <font>
      <name val="Calibri"/>
      <i val="1"/>
      <color rgb="003366FF"/>
      <sz val="10"/>
    </font>
    <font>
      <name val="Calibri"/>
      <b val="1"/>
      <color rgb="00000000"/>
      <sz val="12"/>
    </font>
    <font>
      <name val="Calibri"/>
      <i val="1"/>
      <color rgb="00000000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b val="1"/>
      <color rgb="00000000"/>
      <sz val="14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808080"/>
      <sz val="10"/>
    </font>
    <font>
      <name val="Calibri"/>
      <i val="1"/>
      <color rgb="0000AA00"/>
      <sz val="10"/>
    </font>
    <font>
      <name val="Calibri"/>
      <b val="1"/>
      <i val="1"/>
      <color rgb="00808080"/>
      <sz val="10"/>
    </font>
    <font>
      <name val="Calibri"/>
      <b val="1"/>
      <color rgb="00FF00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7" fontId="3" fillId="0" borderId="0" pivotButton="0" quotePrefix="0" xfId="0"/>
    <xf numFmtId="164" fontId="3" fillId="0" borderId="0" pivotButton="0" quotePrefix="0" xfId="0"/>
    <xf numFmtId="0" fontId="9" fillId="0" borderId="0" pivotButton="0" quotePrefix="0" xfId="0"/>
    <xf numFmtId="0" fontId="6" fillId="0" borderId="0" pivotButton="0" quotePrefix="0" xfId="0"/>
    <xf numFmtId="0" fontId="10" fillId="2" borderId="0" applyAlignment="1" pivotButton="0" quotePrefix="0" xfId="0">
      <alignment horizontal="centerContinuous"/>
    </xf>
    <xf numFmtId="0" fontId="7" fillId="0" borderId="0" applyAlignment="1" pivotButton="0" quotePrefix="0" xfId="0">
      <alignment horizontal="center"/>
    </xf>
    <xf numFmtId="14" fontId="8" fillId="0" borderId="0" applyAlignment="1" pivotButton="0" quotePrefix="0" xfId="0">
      <alignment horizontal="center"/>
    </xf>
    <xf numFmtId="0" fontId="11" fillId="2" borderId="0" applyAlignment="1" pivotButton="0" quotePrefix="0" xfId="0">
      <alignment horizontal="centerContinuous"/>
    </xf>
    <xf numFmtId="0" fontId="7" fillId="0" borderId="0" pivotButton="0" quotePrefix="0" xfId="0"/>
    <xf numFmtId="5" fontId="3" fillId="0" borderId="0" pivotButton="0" quotePrefix="0" xfId="0"/>
    <xf numFmtId="0" fontId="8" fillId="0" borderId="0" pivotButton="0" quotePrefix="0" xfId="0"/>
    <xf numFmtId="5" fontId="7" fillId="0" borderId="1" pivotButton="0" quotePrefix="0" xfId="0"/>
    <xf numFmtId="0" fontId="12" fillId="0" borderId="0" pivotButton="0" quotePrefix="0" xfId="0"/>
    <xf numFmtId="37" fontId="13" fillId="0" borderId="0" pivotButton="0" quotePrefix="0" xfId="0"/>
    <xf numFmtId="37" fontId="3" fillId="0" borderId="0" pivotButton="0" quotePrefix="0" xfId="0"/>
    <xf numFmtId="0" fontId="14" fillId="0" borderId="0" pivotButton="0" quotePrefix="0" xfId="0"/>
    <xf numFmtId="5" fontId="8" fillId="0" borderId="0" pivotButton="0" quotePrefix="0" xfId="0"/>
    <xf numFmtId="164" fontId="8" fillId="0" borderId="0" pivotButton="0" quotePrefix="0" xfId="0"/>
    <xf numFmtId="0" fontId="11" fillId="3" borderId="0" applyAlignment="1" pivotButton="0" quotePrefix="0" xfId="0">
      <alignment horizontal="centerContinuous"/>
    </xf>
    <xf numFmtId="0" fontId="15" fillId="0" borderId="0" pivotButton="0" quotePrefix="0" xfId="0"/>
    <xf numFmtId="37" fontId="7" fillId="0" borderId="1" pivotButton="0" quotePrefix="0" xfId="0"/>
    <xf numFmtId="0" fontId="11" fillId="4" borderId="0" applyAlignment="1" pivotButton="0" quotePrefix="0" xfId="0">
      <alignment horizontal="centerContinuous"/>
    </xf>
    <xf numFmtId="0" fontId="5" fillId="0" borderId="0" pivotButton="0" quotePrefix="0" xfId="0"/>
    <xf numFmtId="7" fontId="8" fillId="0" borderId="0" pivotButton="0" quotePrefix="0" xfId="0"/>
    <xf numFmtId="37" fontId="8" fillId="0" borderId="0" pivotButton="0" quotePrefix="0" xfId="0"/>
    <xf numFmtId="5" fontId="12" fillId="0" borderId="0" pivotButton="0" quotePrefix="0" xfId="0"/>
    <xf numFmtId="0" fontId="11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E7C3F"/>
    <outlinePr summaryBelow="1" summaryRight="1"/>
    <pageSetUpPr/>
  </sheetPr>
  <dimension ref="A1:AR285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1.7" customWidth="1" min="3" max="3"/>
    <col width="9.699999999999999" customWidth="1" min="4" max="4"/>
    <col width="5" customWidth="1" min="5" max="5"/>
    <col width="5" customWidth="1" min="6" max="6"/>
    <col width="10.7" customWidth="1" min="7" max="7"/>
    <col width="10.7" customWidth="1" min="8" max="8"/>
    <col width="10.7" customWidth="1" min="9" max="9"/>
    <col width="10.7" customWidth="1" min="10" max="10"/>
    <col width="10.7" customWidth="1" min="11" max="11"/>
    <col width="10.7" customWidth="1" min="12" max="12"/>
    <col width="10.7" customWidth="1" min="13" max="13"/>
    <col width="10.7" customWidth="1" min="14" max="14"/>
    <col width="10.7" customWidth="1" min="15" max="15"/>
    <col width="10.7" customWidth="1" min="16" max="16"/>
    <col width="10.7" customWidth="1" min="17" max="17"/>
    <col width="10.7" customWidth="1" min="18" max="18"/>
    <col width="10.7" customWidth="1" min="19" max="19"/>
    <col width="10.7" customWidth="1" min="20" max="20"/>
    <col width="10.7" customWidth="1" min="21" max="21"/>
    <col width="10.7" customWidth="1" min="22" max="22"/>
    <col width="10.7" customWidth="1" min="23" max="23"/>
    <col width="10.7" customWidth="1" min="24" max="24"/>
    <col width="10.7" customWidth="1" min="25" max="25"/>
    <col width="10.7" customWidth="1" min="26" max="26"/>
    <col width="10.7" customWidth="1" min="27" max="27"/>
    <col width="10.7" customWidth="1" min="28" max="28"/>
    <col width="10.7" customWidth="1" min="29" max="29"/>
    <col width="10.7" customWidth="1" min="30" max="30"/>
    <col width="2.5" customWidth="1" min="31" max="31"/>
    <col width="10.7" customWidth="1" min="32" max="32"/>
    <col width="10.7" customWidth="1" min="33" max="33"/>
    <col width="10.7" customWidth="1" min="34" max="34"/>
    <col width="10.7" customWidth="1" min="35" max="35"/>
    <col width="10.7" customWidth="1" min="36" max="36"/>
    <col width="10.7" customWidth="1" min="37" max="37"/>
    <col width="10.7" customWidth="1" min="38" max="38"/>
    <col width="10.7" customWidth="1" min="39" max="39"/>
    <col width="10.7" customWidth="1" min="40" max="40"/>
    <col width="10.7" customWidth="1" min="41" max="41"/>
    <col width="2.7" customWidth="1" min="42" max="42"/>
    <col width="10.7" customWidth="1" min="43" max="43"/>
    <col width="10.7" customWidth="1" min="44" max="44"/>
  </cols>
  <sheetData>
    <row r="1">
      <c r="B1" s="7">
        <f>"Financial Statements for "&amp;name</f>
        <v/>
      </c>
    </row>
    <row r="2">
      <c r="B2" s="8">
        <f>Subheader</f>
        <v/>
      </c>
    </row>
    <row r="4">
      <c r="B4" s="9" t="n"/>
      <c r="C4" s="9" t="n"/>
      <c r="D4" s="9" t="n"/>
      <c r="E4" s="9" t="n"/>
      <c r="F4" s="9" t="n"/>
      <c r="G4" s="9" t="inlineStr">
        <is>
          <t>Historical Quarters</t>
        </is>
      </c>
      <c r="H4" s="9" t="n"/>
      <c r="I4" s="9" t="n"/>
      <c r="J4" s="9" t="n"/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9" t="n"/>
      <c r="V4" s="9" t="n"/>
      <c r="W4" s="9" t="inlineStr">
        <is>
          <t>Projected Quarters</t>
        </is>
      </c>
      <c r="X4" s="9" t="n"/>
      <c r="Y4" s="9" t="n"/>
      <c r="Z4" s="9" t="n"/>
      <c r="AA4" s="9" t="n"/>
      <c r="AB4" s="9" t="n"/>
      <c r="AC4" s="9" t="n"/>
      <c r="AD4" s="9" t="n"/>
      <c r="AF4" s="9" t="inlineStr">
        <is>
          <t>Historical Annuals</t>
        </is>
      </c>
      <c r="AG4" s="9" t="n"/>
      <c r="AH4" s="9" t="n"/>
      <c r="AI4" s="9" t="n"/>
      <c r="AJ4" s="9" t="n"/>
      <c r="AK4" s="9" t="inlineStr">
        <is>
          <t>Projected Annuals</t>
        </is>
      </c>
      <c r="AL4" s="9" t="n"/>
      <c r="AM4" s="9" t="n"/>
      <c r="AN4" s="9" t="n"/>
      <c r="AO4" s="9" t="n"/>
      <c r="AQ4" s="10" t="inlineStr">
        <is>
          <t>CAGR</t>
        </is>
      </c>
      <c r="AR4" s="10" t="inlineStr">
        <is>
          <t>Step</t>
        </is>
      </c>
    </row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W5" s="10" t="inlineStr">
        <is>
          <t>Q2'26</t>
        </is>
      </c>
      <c r="X5" s="10" t="inlineStr">
        <is>
          <t>Q3'26E</t>
        </is>
      </c>
      <c r="Y5" s="10" t="inlineStr">
        <is>
          <t>Q4'26E</t>
        </is>
      </c>
      <c r="Z5" s="10" t="inlineStr">
        <is>
          <t>Q1'27E</t>
        </is>
      </c>
      <c r="AA5" s="10" t="inlineStr">
        <is>
          <t>Q2'27E</t>
        </is>
      </c>
      <c r="AB5" s="10" t="inlineStr">
        <is>
          <t>Q3'27E</t>
        </is>
      </c>
      <c r="AC5" s="10" t="inlineStr">
        <is>
          <t>Q4'27E</t>
        </is>
      </c>
      <c r="AD5" s="10" t="inlineStr">
        <is>
          <t>Q1'28E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  <c r="AK5" s="10" t="inlineStr">
        <is>
          <t>FY26E</t>
        </is>
      </c>
      <c r="AL5" s="10" t="inlineStr">
        <is>
          <t>FY27E</t>
        </is>
      </c>
      <c r="AM5" s="10" t="inlineStr">
        <is>
          <t>FY28E</t>
        </is>
      </c>
      <c r="AN5" s="10" t="inlineStr">
        <is>
          <t>FY29E</t>
        </is>
      </c>
      <c r="AO5" s="10" t="inlineStr">
        <is>
          <t>FY30E</t>
        </is>
      </c>
    </row>
    <row r="6">
      <c r="G6" s="11" t="n">
        <v>44737</v>
      </c>
      <c r="H6" s="11" t="n">
        <v>44828</v>
      </c>
      <c r="I6" s="11" t="n">
        <v>44926</v>
      </c>
      <c r="J6" s="11" t="n">
        <v>45017</v>
      </c>
      <c r="K6" s="11" t="n">
        <v>45108</v>
      </c>
      <c r="L6" s="11" t="n">
        <v>45199</v>
      </c>
      <c r="M6" s="11" t="n">
        <v>45290</v>
      </c>
      <c r="N6" s="11" t="n">
        <v>45381</v>
      </c>
      <c r="O6" s="11" t="n">
        <v>45472</v>
      </c>
      <c r="P6" s="11" t="n">
        <v>45563</v>
      </c>
      <c r="Q6" s="11" t="n">
        <v>45654</v>
      </c>
      <c r="R6" s="11" t="n">
        <v>45745</v>
      </c>
      <c r="S6" s="11" t="n">
        <v>45836</v>
      </c>
      <c r="T6" s="11" t="n">
        <v>45927</v>
      </c>
      <c r="U6" s="11" t="n">
        <v>46018</v>
      </c>
      <c r="V6" s="11" t="n">
        <v>46109</v>
      </c>
      <c r="W6" s="11" t="n">
        <v>46200</v>
      </c>
      <c r="X6" s="11" t="n">
        <v>46291</v>
      </c>
      <c r="Y6" s="11" t="n">
        <v>46382</v>
      </c>
      <c r="Z6" s="11" t="n">
        <v>46473</v>
      </c>
      <c r="AA6" s="11" t="n">
        <v>46564</v>
      </c>
      <c r="AB6" s="11" t="n">
        <v>46655</v>
      </c>
      <c r="AC6" s="11" t="n">
        <v>46746</v>
      </c>
      <c r="AD6" s="11" t="n">
        <v>46837</v>
      </c>
      <c r="AF6" s="11" t="n">
        <v>44555</v>
      </c>
      <c r="AG6" s="11" t="n">
        <v>44926</v>
      </c>
      <c r="AH6" s="11" t="n">
        <v>45290</v>
      </c>
      <c r="AI6" s="11" t="n">
        <v>45654</v>
      </c>
      <c r="AJ6" s="11" t="n">
        <v>46018</v>
      </c>
      <c r="AK6" s="11" t="n">
        <v>46382</v>
      </c>
      <c r="AL6" s="11" t="n">
        <v>46746</v>
      </c>
      <c r="AM6" s="11" t="n">
        <v>47117</v>
      </c>
      <c r="AN6" s="11" t="n">
        <v>47481</v>
      </c>
      <c r="AO6" s="11" t="n">
        <v>47845</v>
      </c>
    </row>
    <row r="8">
      <c r="B8" s="12" t="inlineStr">
        <is>
          <t>Income Statement</t>
        </is>
      </c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F8" s="12" t="n"/>
      <c r="AG8" s="12" t="n"/>
      <c r="AH8" s="12" t="n"/>
      <c r="AI8" s="12" t="n"/>
      <c r="AJ8" s="12" t="n"/>
      <c r="AK8" s="12" t="n"/>
      <c r="AL8" s="12" t="n"/>
      <c r="AM8" s="12" t="n"/>
      <c r="AN8" s="12" t="n"/>
      <c r="AO8" s="12" t="n"/>
    </row>
    <row r="10">
      <c r="A10" s="1" t="inlineStr">
        <is>
          <t>x</t>
        </is>
      </c>
      <c r="B10" s="13" t="inlineStr">
        <is>
          <t>Revenue</t>
        </is>
      </c>
      <c r="G10" s="14" t="n">
        <v>6550</v>
      </c>
      <c r="H10" s="14" t="n">
        <v>5565</v>
      </c>
      <c r="I10" s="14" t="n">
        <v>5599</v>
      </c>
      <c r="J10" s="14" t="n">
        <v>5353</v>
      </c>
      <c r="K10" s="14" t="n">
        <v>5359</v>
      </c>
      <c r="L10" s="14" t="n">
        <v>5800</v>
      </c>
      <c r="M10" s="14" t="n">
        <v>6168</v>
      </c>
      <c r="N10" s="14" t="n">
        <v>5473</v>
      </c>
      <c r="O10" s="14" t="n">
        <v>5835</v>
      </c>
      <c r="P10" s="14" t="n">
        <v>6819</v>
      </c>
      <c r="Q10" s="14" t="n">
        <v>7658</v>
      </c>
      <c r="R10" s="14" t="n">
        <v>7438</v>
      </c>
      <c r="S10" s="14" t="n">
        <v>7685</v>
      </c>
      <c r="T10" s="14" t="n">
        <v>9246</v>
      </c>
      <c r="U10" s="14" t="n">
        <v>10270</v>
      </c>
      <c r="V10" s="14" t="n">
        <v>10253</v>
      </c>
      <c r="W10" s="16">
        <f>W78</f>
        <v/>
      </c>
      <c r="X10" s="16">
        <f>X78</f>
        <v/>
      </c>
      <c r="Y10" s="16">
        <f>Y78</f>
        <v/>
      </c>
      <c r="Z10" s="16">
        <f>Z78</f>
        <v/>
      </c>
      <c r="AA10" s="16">
        <f>AA78</f>
        <v/>
      </c>
      <c r="AB10" s="16">
        <f>AB78</f>
        <v/>
      </c>
      <c r="AC10" s="16">
        <f>AC78</f>
        <v/>
      </c>
      <c r="AD10" s="16">
        <f>AD78</f>
        <v/>
      </c>
      <c r="AF10" s="14" t="n">
        <v>16434</v>
      </c>
      <c r="AG10" s="14" t="n">
        <v>23601</v>
      </c>
      <c r="AH10" s="14" t="n">
        <v>22680</v>
      </c>
      <c r="AI10" s="14" t="n">
        <v>25785</v>
      </c>
      <c r="AJ10" s="14" t="n">
        <v>34639</v>
      </c>
      <c r="AK10" s="16">
        <f>V10+W10+X10+Y10</f>
        <v/>
      </c>
      <c r="AL10" s="16">
        <f>Z10+AA10+AB10+AC10</f>
        <v/>
      </c>
      <c r="AM10" s="16">
        <f>AM78</f>
        <v/>
      </c>
      <c r="AN10" s="16">
        <f>AN78</f>
        <v/>
      </c>
      <c r="AO10" s="16">
        <f>AO78</f>
        <v/>
      </c>
    </row>
    <row r="12">
      <c r="C12" s="15" t="inlineStr">
        <is>
          <t>Less: Cost of sales</t>
        </is>
      </c>
      <c r="G12" s="14" t="n">
        <v>-3115</v>
      </c>
      <c r="H12" s="14" t="n">
        <v>-2799</v>
      </c>
      <c r="I12" s="14" t="n">
        <v>-2753</v>
      </c>
      <c r="J12" s="14" t="n">
        <v>-2689</v>
      </c>
      <c r="K12" s="14" t="n">
        <v>-2704</v>
      </c>
      <c r="L12" s="14" t="n">
        <v>-2843</v>
      </c>
      <c r="M12" s="14" t="n">
        <v>-3042</v>
      </c>
      <c r="N12" s="14" t="n">
        <v>-2683</v>
      </c>
      <c r="O12" s="14" t="n">
        <v>-2740</v>
      </c>
      <c r="P12" s="14" t="n">
        <v>-3167</v>
      </c>
      <c r="Q12" s="14" t="n">
        <v>-3524</v>
      </c>
      <c r="R12" s="14" t="n">
        <v>-3451</v>
      </c>
      <c r="S12" s="14" t="n">
        <v>-4366</v>
      </c>
      <c r="T12" s="14" t="n">
        <v>-4206</v>
      </c>
      <c r="U12" s="14" t="n">
        <v>-4433</v>
      </c>
      <c r="V12" s="14" t="n">
        <v>-4576</v>
      </c>
      <c r="W12" s="21">
        <f>-W10*(1-W80)</f>
        <v/>
      </c>
      <c r="X12" s="21">
        <f>-X10*(1-X80)</f>
        <v/>
      </c>
      <c r="Y12" s="21">
        <f>-Y10*(1-Y80)</f>
        <v/>
      </c>
      <c r="Z12" s="21">
        <f>-Z10*(1-Z80)</f>
        <v/>
      </c>
      <c r="AA12" s="21">
        <f>-AA10*(1-AA80)</f>
        <v/>
      </c>
      <c r="AB12" s="21">
        <f>-AB10*(1-AB80)</f>
        <v/>
      </c>
      <c r="AC12" s="21">
        <f>-AC10*(1-AC80)</f>
        <v/>
      </c>
      <c r="AD12" s="21">
        <f>-AD10*(1-AD80)</f>
        <v/>
      </c>
      <c r="AF12" s="14" t="n">
        <v>-8505</v>
      </c>
      <c r="AG12" s="14" t="n">
        <v>-11550</v>
      </c>
      <c r="AH12" s="14" t="n">
        <v>-11278</v>
      </c>
      <c r="AI12" s="14" t="n">
        <v>-12114</v>
      </c>
      <c r="AJ12" s="14" t="n">
        <v>-16456</v>
      </c>
      <c r="AK12" s="21">
        <f>V12+W12+X12+Y12</f>
        <v/>
      </c>
      <c r="AL12" s="21">
        <f>Z12+AA12+AB12+AC12</f>
        <v/>
      </c>
      <c r="AM12" s="21">
        <f>-AM10*(1-AM80)</f>
        <v/>
      </c>
      <c r="AN12" s="21">
        <f>-AN10*(1-AN80)</f>
        <v/>
      </c>
      <c r="AO12" s="21">
        <f>-AO10*(1-AO80)</f>
        <v/>
      </c>
    </row>
    <row r="13">
      <c r="C13" s="15" t="inlineStr">
        <is>
          <t>Less: Amortization of acquisition-related intangibles (COGS)</t>
        </is>
      </c>
      <c r="G13" s="14" t="n">
        <v>-407</v>
      </c>
      <c r="H13" s="14" t="n">
        <v>-412</v>
      </c>
      <c r="I13" s="14" t="n">
        <v>-443</v>
      </c>
      <c r="J13" s="14" t="n">
        <v>-305</v>
      </c>
      <c r="K13" s="14" t="n">
        <v>-212</v>
      </c>
      <c r="L13" s="14" t="n">
        <v>-210</v>
      </c>
      <c r="M13" s="14" t="n">
        <v>-215</v>
      </c>
      <c r="N13" s="14" t="n">
        <v>-230</v>
      </c>
      <c r="O13" s="14" t="n">
        <v>-231</v>
      </c>
      <c r="P13" s="14" t="n">
        <v>-233</v>
      </c>
      <c r="Q13" s="14" t="n">
        <v>-252</v>
      </c>
      <c r="R13" s="14" t="n">
        <v>-251</v>
      </c>
      <c r="S13" s="14" t="n">
        <v>-260</v>
      </c>
      <c r="T13" s="14" t="n">
        <v>-260</v>
      </c>
      <c r="U13" s="14" t="n">
        <v>-260</v>
      </c>
      <c r="V13" s="14" t="n">
        <v>-261</v>
      </c>
      <c r="W13" s="21">
        <f>-W88</f>
        <v/>
      </c>
      <c r="X13" s="21">
        <f>-X88</f>
        <v/>
      </c>
      <c r="Y13" s="21">
        <f>-Y88</f>
        <v/>
      </c>
      <c r="Z13" s="21">
        <f>-Z88</f>
        <v/>
      </c>
      <c r="AA13" s="21">
        <f>-AA88</f>
        <v/>
      </c>
      <c r="AB13" s="21">
        <f>-AB88</f>
        <v/>
      </c>
      <c r="AC13" s="21">
        <f>-AC88</f>
        <v/>
      </c>
      <c r="AD13" s="21">
        <f>-AD88</f>
        <v/>
      </c>
      <c r="AF13" s="14" t="n">
        <v>0</v>
      </c>
      <c r="AG13" s="14" t="n">
        <v>-1448</v>
      </c>
      <c r="AH13" s="14" t="n">
        <v>-942</v>
      </c>
      <c r="AI13" s="14" t="n">
        <v>-946</v>
      </c>
      <c r="AJ13" s="14" t="n">
        <v>-1031</v>
      </c>
      <c r="AK13" s="21">
        <f>V13+W13+X13+Y13</f>
        <v/>
      </c>
      <c r="AL13" s="21">
        <f>Z13+AA13+AB13+AC13</f>
        <v/>
      </c>
      <c r="AM13" s="21">
        <f>-AM88</f>
        <v/>
      </c>
      <c r="AN13" s="21">
        <f>-AN88</f>
        <v/>
      </c>
      <c r="AO13" s="21">
        <f>-AO88</f>
        <v/>
      </c>
    </row>
    <row r="15">
      <c r="A15" s="1" t="inlineStr">
        <is>
          <t>x</t>
        </is>
      </c>
      <c r="B15" s="13" t="inlineStr">
        <is>
          <t>Gross Profit</t>
        </is>
      </c>
      <c r="G15" s="16">
        <f>G10+G12+G13</f>
        <v/>
      </c>
      <c r="H15" s="16">
        <f>H10+H12+H13</f>
        <v/>
      </c>
      <c r="I15" s="16">
        <f>I10+I12+I13</f>
        <v/>
      </c>
      <c r="J15" s="16">
        <f>J10+J12+J13</f>
        <v/>
      </c>
      <c r="K15" s="16">
        <f>K10+K12+K13</f>
        <v/>
      </c>
      <c r="L15" s="16">
        <f>L10+L12+L13</f>
        <v/>
      </c>
      <c r="M15" s="16">
        <f>M10+M12+M13</f>
        <v/>
      </c>
      <c r="N15" s="16">
        <f>N10+N12+N13</f>
        <v/>
      </c>
      <c r="O15" s="16">
        <f>O10+O12+O13</f>
        <v/>
      </c>
      <c r="P15" s="16">
        <f>P10+P12+P13</f>
        <v/>
      </c>
      <c r="Q15" s="16">
        <f>Q10+Q12+Q13</f>
        <v/>
      </c>
      <c r="R15" s="16">
        <f>R10+R12+R13</f>
        <v/>
      </c>
      <c r="S15" s="16">
        <f>S10+S12+S13</f>
        <v/>
      </c>
      <c r="T15" s="16">
        <f>T10+T12+T13</f>
        <v/>
      </c>
      <c r="U15" s="16">
        <f>U10+U12+U13</f>
        <v/>
      </c>
      <c r="V15" s="16">
        <f>V10+V12+V13</f>
        <v/>
      </c>
      <c r="W15" s="16">
        <f>W10+W12+W13</f>
        <v/>
      </c>
      <c r="X15" s="16">
        <f>X10+X12+X13</f>
        <v/>
      </c>
      <c r="Y15" s="16">
        <f>Y10+Y12+Y13</f>
        <v/>
      </c>
      <c r="Z15" s="16">
        <f>Z10+Z12+Z13</f>
        <v/>
      </c>
      <c r="AA15" s="16">
        <f>AA10+AA12+AA13</f>
        <v/>
      </c>
      <c r="AB15" s="16">
        <f>AB10+AB12+AB13</f>
        <v/>
      </c>
      <c r="AC15" s="16">
        <f>AC10+AC12+AC13</f>
        <v/>
      </c>
      <c r="AD15" s="16">
        <f>AD10+AD12+AD13</f>
        <v/>
      </c>
      <c r="AF15" s="16">
        <f>AF10+AF12+AF13</f>
        <v/>
      </c>
      <c r="AG15" s="16">
        <f>AG10+AG12+AG13</f>
        <v/>
      </c>
      <c r="AH15" s="16">
        <f>AH10+AH12+AH13</f>
        <v/>
      </c>
      <c r="AI15" s="16">
        <f>AI10+AI12+AI13</f>
        <v/>
      </c>
      <c r="AJ15" s="16">
        <f>AJ10+AJ12+AJ13</f>
        <v/>
      </c>
      <c r="AK15" s="16">
        <f>V15+W15+X15+Y15</f>
        <v/>
      </c>
      <c r="AL15" s="16">
        <f>Z15+AA15+AB15+AC15</f>
        <v/>
      </c>
      <c r="AM15" s="16">
        <f>AM10+AM12+AM13</f>
        <v/>
      </c>
      <c r="AN15" s="16">
        <f>AN10+AN12+AN13</f>
        <v/>
      </c>
      <c r="AO15" s="16">
        <f>AO10+AO12+AO13</f>
        <v/>
      </c>
    </row>
    <row r="16">
      <c r="D16" s="17" t="inlineStr">
        <is>
          <t>Recon: Gross Profit</t>
        </is>
      </c>
      <c r="G16" s="18">
        <f>IF(_reported!G10="","",G15-_reported!G10)</f>
        <v/>
      </c>
      <c r="H16" s="18">
        <f>IF(_reported!H10="","",H15-_reported!H10)</f>
        <v/>
      </c>
      <c r="I16" s="18">
        <f>IF(_reported!I10="","",I15-_reported!I10)</f>
        <v/>
      </c>
      <c r="J16" s="18">
        <f>IF(_reported!J10="","",J15-_reported!J10)</f>
        <v/>
      </c>
      <c r="K16" s="18">
        <f>IF(_reported!K10="","",K15-_reported!K10)</f>
        <v/>
      </c>
      <c r="L16" s="18">
        <f>IF(_reported!L10="","",L15-_reported!L10)</f>
        <v/>
      </c>
      <c r="M16" s="18">
        <f>IF(_reported!M10="","",M15-_reported!M10)</f>
        <v/>
      </c>
      <c r="N16" s="18">
        <f>IF(_reported!N10="","",N15-_reported!N10)</f>
        <v/>
      </c>
      <c r="O16" s="18">
        <f>IF(_reported!O10="","",O15-_reported!O10)</f>
        <v/>
      </c>
      <c r="P16" s="18">
        <f>IF(_reported!P10="","",P15-_reported!P10)</f>
        <v/>
      </c>
      <c r="Q16" s="18">
        <f>IF(_reported!Q10="","",Q15-_reported!Q10)</f>
        <v/>
      </c>
      <c r="R16" s="18">
        <f>IF(_reported!R10="","",R15-_reported!R10)</f>
        <v/>
      </c>
      <c r="S16" s="18">
        <f>IF(_reported!S10="","",S15-_reported!S10)</f>
        <v/>
      </c>
      <c r="T16" s="18">
        <f>IF(_reported!T10="","",T15-_reported!T10)</f>
        <v/>
      </c>
      <c r="U16" s="18">
        <f>IF(_reported!U10="","",U15-_reported!U10)</f>
        <v/>
      </c>
      <c r="V16" s="18">
        <f>IF(_reported!V10="","",V15-_reported!V10)</f>
        <v/>
      </c>
      <c r="AF16" s="18">
        <f>IF(_reported!AF10="","",AF15-_reported!AF10)</f>
        <v/>
      </c>
      <c r="AG16" s="18">
        <f>IF(_reported!AG10="","",AG15-_reported!AG10)</f>
        <v/>
      </c>
      <c r="AH16" s="18">
        <f>IF(_reported!AH10="","",AH15-_reported!AH10)</f>
        <v/>
      </c>
      <c r="AI16" s="18">
        <f>IF(_reported!AI10="","",AI15-_reported!AI10)</f>
        <v/>
      </c>
      <c r="AJ16" s="18">
        <f>IF(_reported!AJ10="","",AJ15-_reported!AJ10)</f>
        <v/>
      </c>
    </row>
    <row r="18">
      <c r="C18" s="15" t="inlineStr">
        <is>
          <t>Less: Research and development</t>
        </is>
      </c>
      <c r="G18" s="14" t="n">
        <v>-1300</v>
      </c>
      <c r="H18" s="14" t="n">
        <v>-1279</v>
      </c>
      <c r="I18" s="14" t="n">
        <v>-1366</v>
      </c>
      <c r="J18" s="14" t="n">
        <v>-1411</v>
      </c>
      <c r="K18" s="14" t="n">
        <v>-1443</v>
      </c>
      <c r="L18" s="14" t="n">
        <v>-1507</v>
      </c>
      <c r="M18" s="14" t="n">
        <v>-1511</v>
      </c>
      <c r="N18" s="14" t="n">
        <v>-1525</v>
      </c>
      <c r="O18" s="14" t="n">
        <v>-1583</v>
      </c>
      <c r="P18" s="14" t="n">
        <v>-1636</v>
      </c>
      <c r="Q18" s="14" t="n">
        <v>-1712</v>
      </c>
      <c r="R18" s="14" t="n">
        <v>-1728</v>
      </c>
      <c r="S18" s="14" t="n">
        <v>-1894</v>
      </c>
      <c r="T18" s="14" t="n">
        <v>-2139</v>
      </c>
      <c r="U18" s="14" t="n">
        <v>-2330</v>
      </c>
      <c r="V18" s="14" t="n">
        <v>-2397</v>
      </c>
      <c r="W18" s="21">
        <f>-W10*W81</f>
        <v/>
      </c>
      <c r="X18" s="21">
        <f>-X10*X81</f>
        <v/>
      </c>
      <c r="Y18" s="21">
        <f>-Y10*Y81</f>
        <v/>
      </c>
      <c r="Z18" s="21">
        <f>-Z10*Z81</f>
        <v/>
      </c>
      <c r="AA18" s="21">
        <f>-AA10*AA81</f>
        <v/>
      </c>
      <c r="AB18" s="21">
        <f>-AB10*AB81</f>
        <v/>
      </c>
      <c r="AC18" s="21">
        <f>-AC10*AC81</f>
        <v/>
      </c>
      <c r="AD18" s="21">
        <f>-AD10*AD81</f>
        <v/>
      </c>
      <c r="AF18" s="14" t="n">
        <v>-2845</v>
      </c>
      <c r="AG18" s="14" t="n">
        <v>-5005</v>
      </c>
      <c r="AH18" s="14" t="n">
        <v>-5872</v>
      </c>
      <c r="AI18" s="14" t="n">
        <v>-6456</v>
      </c>
      <c r="AJ18" s="14" t="n">
        <v>-8091</v>
      </c>
      <c r="AK18" s="21">
        <f>V18+W18+X18+Y18</f>
        <v/>
      </c>
      <c r="AL18" s="21">
        <f>Z18+AA18+AB18+AC18</f>
        <v/>
      </c>
      <c r="AM18" s="21">
        <f>-AM10*AM81</f>
        <v/>
      </c>
      <c r="AN18" s="21">
        <f>-AN10*AN81</f>
        <v/>
      </c>
      <c r="AO18" s="21">
        <f>-AO10*AO81</f>
        <v/>
      </c>
    </row>
    <row r="19">
      <c r="C19" s="15" t="inlineStr">
        <is>
          <t>Less: Marketing, general and administrative</t>
        </is>
      </c>
      <c r="G19" s="14" t="n">
        <v>-586</v>
      </c>
      <c r="H19" s="14" t="n">
        <v>-549</v>
      </c>
      <c r="I19" s="14" t="n">
        <v>-585</v>
      </c>
      <c r="J19" s="14" t="n">
        <v>-575</v>
      </c>
      <c r="K19" s="14" t="n">
        <v>-539</v>
      </c>
      <c r="L19" s="14" t="n">
        <v>-566</v>
      </c>
      <c r="M19" s="14" t="n">
        <v>-638</v>
      </c>
      <c r="N19" s="14" t="n">
        <v>-607</v>
      </c>
      <c r="O19" s="14" t="n">
        <v>-640</v>
      </c>
      <c r="P19" s="14" t="n">
        <v>-707</v>
      </c>
      <c r="Q19" s="14" t="n">
        <v>-781</v>
      </c>
      <c r="R19" s="14" t="n">
        <v>-886</v>
      </c>
      <c r="S19" s="14" t="n">
        <v>-991</v>
      </c>
      <c r="T19" s="14" t="n">
        <v>-1069</v>
      </c>
      <c r="U19" s="14" t="n">
        <v>-1198</v>
      </c>
      <c r="V19" s="14" t="n">
        <v>-1253</v>
      </c>
      <c r="W19" s="21">
        <f>-W10*W82</f>
        <v/>
      </c>
      <c r="X19" s="21">
        <f>-X10*X82</f>
        <v/>
      </c>
      <c r="Y19" s="21">
        <f>-Y10*Y82</f>
        <v/>
      </c>
      <c r="Z19" s="21">
        <f>-Z10*Z82</f>
        <v/>
      </c>
      <c r="AA19" s="21">
        <f>-AA10*AA82</f>
        <v/>
      </c>
      <c r="AB19" s="21">
        <f>-AB10*AB82</f>
        <v/>
      </c>
      <c r="AC19" s="21">
        <f>-AC10*AC82</f>
        <v/>
      </c>
      <c r="AD19" s="21">
        <f>-AD10*AD82</f>
        <v/>
      </c>
      <c r="AF19" s="14" t="n">
        <v>-1436</v>
      </c>
      <c r="AG19" s="14" t="n">
        <v>-2234</v>
      </c>
      <c r="AH19" s="14" t="n">
        <v>-2318</v>
      </c>
      <c r="AI19" s="14" t="n">
        <v>-2735</v>
      </c>
      <c r="AJ19" s="14" t="n">
        <v>-4144</v>
      </c>
      <c r="AK19" s="21">
        <f>V19+W19+X19+Y19</f>
        <v/>
      </c>
      <c r="AL19" s="21">
        <f>Z19+AA19+AB19+AC19</f>
        <v/>
      </c>
      <c r="AM19" s="21">
        <f>-AM10*AM82</f>
        <v/>
      </c>
      <c r="AN19" s="21">
        <f>-AN10*AN82</f>
        <v/>
      </c>
      <c r="AO19" s="21">
        <f>-AO10*AO82</f>
        <v/>
      </c>
    </row>
    <row r="20">
      <c r="C20" s="15" t="inlineStr">
        <is>
          <t>Less: Amortization of acquisition-related intangibles (OpEx)</t>
        </is>
      </c>
      <c r="G20" s="14" t="n">
        <v>-616</v>
      </c>
      <c r="H20" s="14" t="n">
        <v>-590</v>
      </c>
      <c r="I20" s="14" t="n">
        <v>-601</v>
      </c>
      <c r="J20" s="14" t="n">
        <v>-518</v>
      </c>
      <c r="K20" s="14" t="n">
        <v>-481</v>
      </c>
      <c r="L20" s="14" t="n">
        <v>-450</v>
      </c>
      <c r="M20" s="14" t="n">
        <v>-420</v>
      </c>
      <c r="N20" s="14" t="n">
        <v>-392</v>
      </c>
      <c r="O20" s="14" t="n">
        <v>-372</v>
      </c>
      <c r="P20" s="14" t="n">
        <v>-352</v>
      </c>
      <c r="Q20" s="14" t="n">
        <v>-332</v>
      </c>
      <c r="R20" s="14" t="n">
        <v>-316</v>
      </c>
      <c r="S20" s="14" t="n">
        <v>-308</v>
      </c>
      <c r="T20" s="14" t="n">
        <v>-302</v>
      </c>
      <c r="U20" s="14" t="n">
        <v>-297</v>
      </c>
      <c r="V20" s="14" t="n">
        <v>-290</v>
      </c>
      <c r="W20" s="21">
        <f>-W89</f>
        <v/>
      </c>
      <c r="X20" s="21">
        <f>-X89</f>
        <v/>
      </c>
      <c r="Y20" s="21">
        <f>-Y89</f>
        <v/>
      </c>
      <c r="Z20" s="21">
        <f>-Z89</f>
        <v/>
      </c>
      <c r="AA20" s="21">
        <f>-AA89</f>
        <v/>
      </c>
      <c r="AB20" s="21">
        <f>-AB89</f>
        <v/>
      </c>
      <c r="AC20" s="21">
        <f>-AC89</f>
        <v/>
      </c>
      <c r="AD20" s="21">
        <f>-AD89</f>
        <v/>
      </c>
      <c r="AF20" s="14" t="n">
        <v>0</v>
      </c>
      <c r="AG20" s="14" t="n">
        <v>-2100</v>
      </c>
      <c r="AH20" s="14" t="n">
        <v>-1869</v>
      </c>
      <c r="AI20" s="14" t="n">
        <v>-1448</v>
      </c>
      <c r="AJ20" s="14" t="n">
        <v>-1223</v>
      </c>
      <c r="AK20" s="21">
        <f>V20+W20+X20+Y20</f>
        <v/>
      </c>
      <c r="AL20" s="21">
        <f>Z20+AA20+AB20+AC20</f>
        <v/>
      </c>
      <c r="AM20" s="21">
        <f>-AM89</f>
        <v/>
      </c>
      <c r="AN20" s="21">
        <f>-AN89</f>
        <v/>
      </c>
      <c r="AO20" s="21">
        <f>-AO89</f>
        <v/>
      </c>
    </row>
    <row r="21">
      <c r="C21" s="15" t="inlineStr">
        <is>
          <t>Less: Restructuring charges</t>
        </is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-186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21">
        <f>-W95</f>
        <v/>
      </c>
      <c r="X21" s="21">
        <f>-X95</f>
        <v/>
      </c>
      <c r="Y21" s="21">
        <f>-Y95</f>
        <v/>
      </c>
      <c r="Z21" s="21">
        <f>-Z95</f>
        <v/>
      </c>
      <c r="AA21" s="21">
        <f>-AA95</f>
        <v/>
      </c>
      <c r="AB21" s="21">
        <f>-AB95</f>
        <v/>
      </c>
      <c r="AC21" s="21">
        <f>-AC95</f>
        <v/>
      </c>
      <c r="AD21" s="21">
        <f>-AD95</f>
        <v/>
      </c>
      <c r="AF21" s="14" t="n">
        <v>0</v>
      </c>
      <c r="AG21" s="14" t="n">
        <v>0</v>
      </c>
      <c r="AH21" s="14" t="n">
        <v>0</v>
      </c>
      <c r="AI21" s="14" t="n">
        <v>-186</v>
      </c>
      <c r="AJ21" s="14" t="n">
        <v>0</v>
      </c>
      <c r="AK21" s="21">
        <f>V21+W21+X21+Y21</f>
        <v/>
      </c>
      <c r="AL21" s="21">
        <f>Z21+AA21+AB21+AC21</f>
        <v/>
      </c>
      <c r="AM21" s="21">
        <f>-AM95</f>
        <v/>
      </c>
      <c r="AN21" s="21">
        <f>-AN95</f>
        <v/>
      </c>
      <c r="AO21" s="21">
        <f>-AO95</f>
        <v/>
      </c>
    </row>
    <row r="22">
      <c r="B22" s="13" t="inlineStr">
        <is>
          <t>Total Operating Expenses</t>
        </is>
      </c>
      <c r="G22" s="16">
        <f>G18+G19+G20+G21</f>
        <v/>
      </c>
      <c r="H22" s="16">
        <f>H18+H19+H20+H21</f>
        <v/>
      </c>
      <c r="I22" s="16">
        <f>I18+I19+I20+I21</f>
        <v/>
      </c>
      <c r="J22" s="16">
        <f>J18+J19+J20+J21</f>
        <v/>
      </c>
      <c r="K22" s="16">
        <f>K18+K19+K20+K21</f>
        <v/>
      </c>
      <c r="L22" s="16">
        <f>L18+L19+L20+L21</f>
        <v/>
      </c>
      <c r="M22" s="16">
        <f>M18+M19+M20+M21</f>
        <v/>
      </c>
      <c r="N22" s="16">
        <f>N18+N19+N20+N21</f>
        <v/>
      </c>
      <c r="O22" s="16">
        <f>O18+O19+O20+O21</f>
        <v/>
      </c>
      <c r="P22" s="16">
        <f>P18+P19+P20+P21</f>
        <v/>
      </c>
      <c r="Q22" s="16">
        <f>Q18+Q19+Q20+Q21</f>
        <v/>
      </c>
      <c r="R22" s="16">
        <f>R18+R19+R20+R21</f>
        <v/>
      </c>
      <c r="S22" s="16">
        <f>S18+S19+S20+S21</f>
        <v/>
      </c>
      <c r="T22" s="16">
        <f>T18+T19+T20+T21</f>
        <v/>
      </c>
      <c r="U22" s="16">
        <f>U18+U19+U20+U21</f>
        <v/>
      </c>
      <c r="V22" s="16">
        <f>V18+V19+V20+V21</f>
        <v/>
      </c>
      <c r="W22" s="16">
        <f>W18+W19+W20+W21</f>
        <v/>
      </c>
      <c r="X22" s="16">
        <f>X18+X19+X20+X21</f>
        <v/>
      </c>
      <c r="Y22" s="16">
        <f>Y18+Y19+Y20+Y21</f>
        <v/>
      </c>
      <c r="Z22" s="16">
        <f>Z18+Z19+Z20+Z21</f>
        <v/>
      </c>
      <c r="AA22" s="16">
        <f>AA18+AA19+AA20+AA21</f>
        <v/>
      </c>
      <c r="AB22" s="16">
        <f>AB18+AB19+AB20+AB21</f>
        <v/>
      </c>
      <c r="AC22" s="16">
        <f>AC18+AC19+AC20+AC21</f>
        <v/>
      </c>
      <c r="AD22" s="16">
        <f>AD18+AD19+AD20+AD21</f>
        <v/>
      </c>
      <c r="AF22" s="16">
        <f>AF18+AF19+AF20+AF21</f>
        <v/>
      </c>
      <c r="AG22" s="16">
        <f>AG18+AG19+AG20+AG21</f>
        <v/>
      </c>
      <c r="AH22" s="16">
        <f>AH18+AH19+AH20+AH21</f>
        <v/>
      </c>
      <c r="AI22" s="16">
        <f>AI18+AI19+AI20+AI21</f>
        <v/>
      </c>
      <c r="AJ22" s="16">
        <f>AJ18+AJ19+AJ20+AJ21</f>
        <v/>
      </c>
      <c r="AK22" s="16">
        <f>V22+W22+X22+Y22</f>
        <v/>
      </c>
      <c r="AL22" s="16">
        <f>Z22+AA22+AB22+AC22</f>
        <v/>
      </c>
      <c r="AM22" s="16">
        <f>AM18+AM19+AM20+AM21</f>
        <v/>
      </c>
      <c r="AN22" s="16">
        <f>AN18+AN19+AN20+AN21</f>
        <v/>
      </c>
      <c r="AO22" s="16">
        <f>AO18+AO19+AO20+AO21</f>
        <v/>
      </c>
    </row>
    <row r="23">
      <c r="D23" s="17" t="inlineStr">
        <is>
          <t>Recon: Total Operating Expenses</t>
        </is>
      </c>
      <c r="G23" s="18">
        <f>IF(_reported!G11="","",-G22-_reported!G11)</f>
        <v/>
      </c>
      <c r="H23" s="18">
        <f>IF(_reported!H11="","",-H22-_reported!H11)</f>
        <v/>
      </c>
      <c r="I23" s="18">
        <f>IF(_reported!I11="","",-I22-_reported!I11)</f>
        <v/>
      </c>
      <c r="J23" s="18">
        <f>IF(_reported!J11="","",-J22-_reported!J11)</f>
        <v/>
      </c>
      <c r="K23" s="18">
        <f>IF(_reported!K11="","",-K22-_reported!K11)</f>
        <v/>
      </c>
      <c r="L23" s="18">
        <f>IF(_reported!L11="","",-L22-_reported!L11)</f>
        <v/>
      </c>
      <c r="M23" s="18">
        <f>IF(_reported!M11="","",-M22-_reported!M11)</f>
        <v/>
      </c>
      <c r="N23" s="18">
        <f>IF(_reported!N11="","",-N22-_reported!N11)</f>
        <v/>
      </c>
      <c r="O23" s="18">
        <f>IF(_reported!O11="","",-O22-_reported!O11)</f>
        <v/>
      </c>
      <c r="P23" s="18">
        <f>IF(_reported!P11="","",-P22-_reported!P11)</f>
        <v/>
      </c>
      <c r="Q23" s="18">
        <f>IF(_reported!Q11="","",-Q22-_reported!Q11)</f>
        <v/>
      </c>
      <c r="R23" s="18">
        <f>IF(_reported!R11="","",-R22-_reported!R11)</f>
        <v/>
      </c>
      <c r="S23" s="18">
        <f>IF(_reported!S11="","",-S22-_reported!S11)</f>
        <v/>
      </c>
      <c r="T23" s="18">
        <f>IF(_reported!T11="","",-T22-_reported!T11)</f>
        <v/>
      </c>
      <c r="U23" s="18">
        <f>IF(_reported!U11="","",-U22-_reported!U11)</f>
        <v/>
      </c>
      <c r="V23" s="18">
        <f>IF(_reported!V11="","",-V22-_reported!V11)</f>
        <v/>
      </c>
      <c r="AF23" s="18">
        <f>IF(_reported!AF11="","",-AF22-_reported!AF11)</f>
        <v/>
      </c>
      <c r="AG23" s="18">
        <f>IF(_reported!AG11="","",-AG22-_reported!AG11)</f>
        <v/>
      </c>
      <c r="AH23" s="18">
        <f>IF(_reported!AH11="","",-AH22-_reported!AH11)</f>
        <v/>
      </c>
      <c r="AI23" s="18">
        <f>IF(_reported!AI11="","",-AI22-_reported!AI11)</f>
        <v/>
      </c>
      <c r="AJ23" s="18">
        <f>IF(_reported!AJ11="","",-AJ22-_reported!AJ11)</f>
        <v/>
      </c>
    </row>
    <row r="25">
      <c r="A25" s="1" t="inlineStr">
        <is>
          <t>x</t>
        </is>
      </c>
      <c r="B25" s="13" t="inlineStr">
        <is>
          <t>Operating Income (Loss)</t>
        </is>
      </c>
      <c r="G25" s="16">
        <f>G15+G22</f>
        <v/>
      </c>
      <c r="H25" s="16">
        <f>H15+H22</f>
        <v/>
      </c>
      <c r="I25" s="16">
        <f>I15+I22</f>
        <v/>
      </c>
      <c r="J25" s="16">
        <f>J15+J22</f>
        <v/>
      </c>
      <c r="K25" s="16">
        <f>K15+K22</f>
        <v/>
      </c>
      <c r="L25" s="16">
        <f>L15+L22</f>
        <v/>
      </c>
      <c r="M25" s="16">
        <f>M15+M22</f>
        <v/>
      </c>
      <c r="N25" s="16">
        <f>N15+N22</f>
        <v/>
      </c>
      <c r="O25" s="16">
        <f>O15+O22</f>
        <v/>
      </c>
      <c r="P25" s="16">
        <f>P15+P22</f>
        <v/>
      </c>
      <c r="Q25" s="16">
        <f>Q15+Q22</f>
        <v/>
      </c>
      <c r="R25" s="16">
        <f>R15+R22</f>
        <v/>
      </c>
      <c r="S25" s="16">
        <f>S15+S22</f>
        <v/>
      </c>
      <c r="T25" s="16">
        <f>T15+T22</f>
        <v/>
      </c>
      <c r="U25" s="16">
        <f>U15+U22</f>
        <v/>
      </c>
      <c r="V25" s="16">
        <f>V15+V22</f>
        <v/>
      </c>
      <c r="W25" s="16">
        <f>W15+W22</f>
        <v/>
      </c>
      <c r="X25" s="16">
        <f>X15+X22</f>
        <v/>
      </c>
      <c r="Y25" s="16">
        <f>Y15+Y22</f>
        <v/>
      </c>
      <c r="Z25" s="16">
        <f>Z15+Z22</f>
        <v/>
      </c>
      <c r="AA25" s="16">
        <f>AA15+AA22</f>
        <v/>
      </c>
      <c r="AB25" s="16">
        <f>AB15+AB22</f>
        <v/>
      </c>
      <c r="AC25" s="16">
        <f>AC15+AC22</f>
        <v/>
      </c>
      <c r="AD25" s="16">
        <f>AD15+AD22</f>
        <v/>
      </c>
      <c r="AF25" s="16">
        <f>AF15+AF22</f>
        <v/>
      </c>
      <c r="AG25" s="16">
        <f>AG15+AG22</f>
        <v/>
      </c>
      <c r="AH25" s="16">
        <f>AH15+AH22</f>
        <v/>
      </c>
      <c r="AI25" s="16">
        <f>AI15+AI22</f>
        <v/>
      </c>
      <c r="AJ25" s="16">
        <f>AJ15+AJ22</f>
        <v/>
      </c>
      <c r="AK25" s="16">
        <f>V25+W25+X25+Y25</f>
        <v/>
      </c>
      <c r="AL25" s="16">
        <f>Z25+AA25+AB25+AC25</f>
        <v/>
      </c>
      <c r="AM25" s="16">
        <f>AM15+AM22</f>
        <v/>
      </c>
      <c r="AN25" s="16">
        <f>AN15+AN22</f>
        <v/>
      </c>
      <c r="AO25" s="16">
        <f>AO15+AO22</f>
        <v/>
      </c>
    </row>
    <row r="26">
      <c r="D26" s="17" t="inlineStr">
        <is>
          <t>Recon: Operating Income</t>
        </is>
      </c>
      <c r="G26" s="18">
        <f>IF(_reported!G12="","",G25-_reported!G12)</f>
        <v/>
      </c>
      <c r="H26" s="18">
        <f>IF(_reported!H12="","",H25-_reported!H12)</f>
        <v/>
      </c>
      <c r="I26" s="18">
        <f>IF(_reported!I12="","",I25-_reported!I12)</f>
        <v/>
      </c>
      <c r="J26" s="18">
        <f>IF(_reported!J12="","",J25-_reported!J12)</f>
        <v/>
      </c>
      <c r="K26" s="18">
        <f>IF(_reported!K12="","",K25-_reported!K12)</f>
        <v/>
      </c>
      <c r="L26" s="18">
        <f>IF(_reported!L12="","",L25-_reported!L12)</f>
        <v/>
      </c>
      <c r="M26" s="18">
        <f>IF(_reported!M12="","",M25-_reported!M12)</f>
        <v/>
      </c>
      <c r="N26" s="18">
        <f>IF(_reported!N12="","",N25-_reported!N12)</f>
        <v/>
      </c>
      <c r="O26" s="18">
        <f>IF(_reported!O12="","",O25-_reported!O12)</f>
        <v/>
      </c>
      <c r="P26" s="18">
        <f>IF(_reported!P12="","",P25-_reported!P12)</f>
        <v/>
      </c>
      <c r="Q26" s="18">
        <f>IF(_reported!Q12="","",Q25-_reported!Q12)</f>
        <v/>
      </c>
      <c r="R26" s="18">
        <f>IF(_reported!R12="","",R25-_reported!R12)</f>
        <v/>
      </c>
      <c r="S26" s="18">
        <f>IF(_reported!S12="","",S25-_reported!S12)</f>
        <v/>
      </c>
      <c r="T26" s="18">
        <f>IF(_reported!T12="","",T25-_reported!T12)</f>
        <v/>
      </c>
      <c r="U26" s="18">
        <f>IF(_reported!U12="","",U25-_reported!U12)</f>
        <v/>
      </c>
      <c r="V26" s="18">
        <f>IF(_reported!V12="","",V25-_reported!V12)</f>
        <v/>
      </c>
      <c r="AF26" s="18">
        <f>IF(_reported!AF12="","",AF25-_reported!AF12)</f>
        <v/>
      </c>
      <c r="AG26" s="18">
        <f>IF(_reported!AG12="","",AG25-_reported!AG12)</f>
        <v/>
      </c>
      <c r="AH26" s="18">
        <f>IF(_reported!AH12="","",AH25-_reported!AH12)</f>
        <v/>
      </c>
      <c r="AI26" s="18">
        <f>IF(_reported!AI12="","",AI25-_reported!AI12)</f>
        <v/>
      </c>
      <c r="AJ26" s="18">
        <f>IF(_reported!AJ12="","",AJ25-_reported!AJ12)</f>
        <v/>
      </c>
    </row>
    <row r="28">
      <c r="C28" s="15" t="inlineStr">
        <is>
          <t>Less: Interest expense</t>
        </is>
      </c>
      <c r="G28" s="14" t="n">
        <v>-25</v>
      </c>
      <c r="H28" s="14" t="n">
        <v>-31</v>
      </c>
      <c r="I28" s="14" t="n">
        <v>-32</v>
      </c>
      <c r="J28" s="14" t="n">
        <v>-25</v>
      </c>
      <c r="K28" s="14" t="n">
        <v>-28</v>
      </c>
      <c r="L28" s="14" t="n">
        <v>-26</v>
      </c>
      <c r="M28" s="14" t="n">
        <v>-27</v>
      </c>
      <c r="N28" s="14" t="n">
        <v>-25</v>
      </c>
      <c r="O28" s="14" t="n">
        <v>-25</v>
      </c>
      <c r="P28" s="14" t="n">
        <v>-23</v>
      </c>
      <c r="Q28" s="14" t="n">
        <v>-19</v>
      </c>
      <c r="R28" s="14" t="n">
        <v>-20</v>
      </c>
      <c r="S28" s="14" t="n">
        <v>-38</v>
      </c>
      <c r="T28" s="14" t="n">
        <v>-37</v>
      </c>
      <c r="U28" s="14" t="n">
        <v>-36</v>
      </c>
      <c r="V28" s="14" t="n">
        <v>-37</v>
      </c>
      <c r="W28" s="21">
        <f>W92</f>
        <v/>
      </c>
      <c r="X28" s="21">
        <f>X92</f>
        <v/>
      </c>
      <c r="Y28" s="21">
        <f>Y92</f>
        <v/>
      </c>
      <c r="Z28" s="21">
        <f>Z92</f>
        <v/>
      </c>
      <c r="AA28" s="21">
        <f>AA92</f>
        <v/>
      </c>
      <c r="AB28" s="21">
        <f>AB92</f>
        <v/>
      </c>
      <c r="AC28" s="21">
        <f>AC92</f>
        <v/>
      </c>
      <c r="AD28" s="21">
        <f>AD92</f>
        <v/>
      </c>
      <c r="AF28" s="14" t="n">
        <v>-34</v>
      </c>
      <c r="AG28" s="14" t="n">
        <v>-88</v>
      </c>
      <c r="AH28" s="14" t="n">
        <v>-106</v>
      </c>
      <c r="AI28" s="14" t="n">
        <v>-92</v>
      </c>
      <c r="AJ28" s="14" t="n">
        <v>-131</v>
      </c>
      <c r="AK28" s="21">
        <f>V28+W28+X28+Y28</f>
        <v/>
      </c>
      <c r="AL28" s="21">
        <f>Z28+AA28+AB28+AC28</f>
        <v/>
      </c>
      <c r="AM28" s="21">
        <f>AM92</f>
        <v/>
      </c>
      <c r="AN28" s="21">
        <f>AN92</f>
        <v/>
      </c>
      <c r="AO28" s="21">
        <f>AO92</f>
        <v/>
      </c>
    </row>
    <row r="29">
      <c r="C29" s="15" t="inlineStr">
        <is>
          <t>Other income (expense), net</t>
        </is>
      </c>
      <c r="G29" s="14" t="n">
        <v>-4</v>
      </c>
      <c r="H29" s="14" t="n">
        <v>22</v>
      </c>
      <c r="I29" s="14" t="n">
        <v>30</v>
      </c>
      <c r="J29" s="14" t="n">
        <v>43</v>
      </c>
      <c r="K29" s="14" t="n">
        <v>46</v>
      </c>
      <c r="L29" s="14" t="n">
        <v>59</v>
      </c>
      <c r="M29" s="14" t="n">
        <v>49</v>
      </c>
      <c r="N29" s="14" t="n">
        <v>53</v>
      </c>
      <c r="O29" s="14" t="n">
        <v>55</v>
      </c>
      <c r="P29" s="14" t="n">
        <v>36</v>
      </c>
      <c r="Q29" s="14" t="n">
        <v>37</v>
      </c>
      <c r="R29" s="14" t="n">
        <v>39</v>
      </c>
      <c r="S29" s="14" t="n">
        <v>98</v>
      </c>
      <c r="T29" s="14" t="n">
        <v>82</v>
      </c>
      <c r="U29" s="14" t="n">
        <v>358</v>
      </c>
      <c r="V29" s="14" t="n">
        <v>165</v>
      </c>
      <c r="W29" s="21">
        <f>W93</f>
        <v/>
      </c>
      <c r="X29" s="21">
        <f>X93</f>
        <v/>
      </c>
      <c r="Y29" s="21">
        <f>Y93</f>
        <v/>
      </c>
      <c r="Z29" s="21">
        <f>Z93</f>
        <v/>
      </c>
      <c r="AA29" s="21">
        <f>AA93</f>
        <v/>
      </c>
      <c r="AB29" s="21">
        <f>AB93</f>
        <v/>
      </c>
      <c r="AC29" s="21">
        <f>AC93</f>
        <v/>
      </c>
      <c r="AD29" s="21">
        <f>AD93</f>
        <v/>
      </c>
      <c r="AF29" s="14" t="n">
        <v>55</v>
      </c>
      <c r="AG29" s="14" t="n">
        <v>8</v>
      </c>
      <c r="AH29" s="14" t="n">
        <v>197</v>
      </c>
      <c r="AI29" s="14" t="n">
        <v>181</v>
      </c>
      <c r="AJ29" s="14" t="n">
        <v>577</v>
      </c>
      <c r="AK29" s="21">
        <f>V29+W29+X29+Y29</f>
        <v/>
      </c>
      <c r="AL29" s="21">
        <f>Z29+AA29+AB29+AC29</f>
        <v/>
      </c>
      <c r="AM29" s="21">
        <f>AM93</f>
        <v/>
      </c>
      <c r="AN29" s="21">
        <f>AN93</f>
        <v/>
      </c>
      <c r="AO29" s="21">
        <f>AO93</f>
        <v/>
      </c>
    </row>
    <row r="30">
      <c r="B30" s="13" t="inlineStr">
        <is>
          <t>Pre-Tax Income (Continuing)</t>
        </is>
      </c>
      <c r="G30" s="16">
        <f>G25+G28+G29</f>
        <v/>
      </c>
      <c r="H30" s="16">
        <f>H25+H28+H29</f>
        <v/>
      </c>
      <c r="I30" s="16">
        <f>I25+I28+I29</f>
        <v/>
      </c>
      <c r="J30" s="16">
        <f>J25+J28+J29</f>
        <v/>
      </c>
      <c r="K30" s="16">
        <f>K25+K28+K29</f>
        <v/>
      </c>
      <c r="L30" s="16">
        <f>L25+L28+L29</f>
        <v/>
      </c>
      <c r="M30" s="16">
        <f>M25+M28+M29</f>
        <v/>
      </c>
      <c r="N30" s="16">
        <f>N25+N28+N29</f>
        <v/>
      </c>
      <c r="O30" s="16">
        <f>O25+O28+O29</f>
        <v/>
      </c>
      <c r="P30" s="16">
        <f>P25+P28+P29</f>
        <v/>
      </c>
      <c r="Q30" s="16">
        <f>Q25+Q28+Q29</f>
        <v/>
      </c>
      <c r="R30" s="16">
        <f>R25+R28+R29</f>
        <v/>
      </c>
      <c r="S30" s="16">
        <f>S25+S28+S29</f>
        <v/>
      </c>
      <c r="T30" s="16">
        <f>T25+T28+T29</f>
        <v/>
      </c>
      <c r="U30" s="16">
        <f>U25+U28+U29</f>
        <v/>
      </c>
      <c r="V30" s="16">
        <f>V25+V28+V29</f>
        <v/>
      </c>
      <c r="W30" s="16">
        <f>W25+W28+W29</f>
        <v/>
      </c>
      <c r="X30" s="16">
        <f>X25+X28+X29</f>
        <v/>
      </c>
      <c r="Y30" s="16">
        <f>Y25+Y28+Y29</f>
        <v/>
      </c>
      <c r="Z30" s="16">
        <f>Z25+Z28+Z29</f>
        <v/>
      </c>
      <c r="AA30" s="16">
        <f>AA25+AA28+AA29</f>
        <v/>
      </c>
      <c r="AB30" s="16">
        <f>AB25+AB28+AB29</f>
        <v/>
      </c>
      <c r="AC30" s="16">
        <f>AC25+AC28+AC29</f>
        <v/>
      </c>
      <c r="AD30" s="16">
        <f>AD25+AD28+AD29</f>
        <v/>
      </c>
      <c r="AF30" s="16">
        <f>AF25+AF28+AF29</f>
        <v/>
      </c>
      <c r="AG30" s="16">
        <f>AG25+AG28+AG29</f>
        <v/>
      </c>
      <c r="AH30" s="16">
        <f>AH25+AH28+AH29</f>
        <v/>
      </c>
      <c r="AI30" s="16">
        <f>AI25+AI28+AI29</f>
        <v/>
      </c>
      <c r="AJ30" s="16">
        <f>AJ25+AJ28+AJ29</f>
        <v/>
      </c>
      <c r="AK30" s="16">
        <f>V30+W30+X30+Y30</f>
        <v/>
      </c>
      <c r="AL30" s="16">
        <f>Z30+AA30+AB30+AC30</f>
        <v/>
      </c>
      <c r="AM30" s="16">
        <f>AM25+AM28+AM29</f>
        <v/>
      </c>
      <c r="AN30" s="16">
        <f>AN25+AN28+AN29</f>
        <v/>
      </c>
      <c r="AO30" s="16">
        <f>AO25+AO28+AO29</f>
        <v/>
      </c>
    </row>
    <row r="31">
      <c r="D31" s="17" t="inlineStr">
        <is>
          <t>Recon: Pre-Tax Income</t>
        </is>
      </c>
      <c r="G31" s="18">
        <f>IF(_reported!G13="","",G30-_reported!G13)</f>
        <v/>
      </c>
      <c r="H31" s="18">
        <f>IF(_reported!H13="","",H30-_reported!H13)</f>
        <v/>
      </c>
      <c r="I31" s="18">
        <f>IF(_reported!I13="","",I30-_reported!I13)</f>
        <v/>
      </c>
      <c r="J31" s="18">
        <f>IF(_reported!J13="","",J30-_reported!J13)</f>
        <v/>
      </c>
      <c r="K31" s="18">
        <f>IF(_reported!K13="","",K30-_reported!K13)</f>
        <v/>
      </c>
      <c r="L31" s="18">
        <f>IF(_reported!L13="","",L30-_reported!L13)</f>
        <v/>
      </c>
      <c r="M31" s="18">
        <f>IF(_reported!M13="","",M30-_reported!M13)</f>
        <v/>
      </c>
      <c r="N31" s="18">
        <f>IF(_reported!N13="","",N30-_reported!N13)</f>
        <v/>
      </c>
      <c r="O31" s="18">
        <f>IF(_reported!O13="","",O30-_reported!O13)</f>
        <v/>
      </c>
      <c r="P31" s="18">
        <f>IF(_reported!P13="","",P30-_reported!P13)</f>
        <v/>
      </c>
      <c r="Q31" s="18">
        <f>IF(_reported!Q13="","",Q30-_reported!Q13)</f>
        <v/>
      </c>
      <c r="R31" s="18">
        <f>IF(_reported!R13="","",R30-_reported!R13)</f>
        <v/>
      </c>
      <c r="S31" s="18">
        <f>IF(_reported!S13="","",S30-_reported!S13)</f>
        <v/>
      </c>
      <c r="T31" s="18">
        <f>IF(_reported!T13="","",T30-_reported!T13)</f>
        <v/>
      </c>
      <c r="U31" s="18">
        <f>IF(_reported!U13="","",U30-_reported!U13)</f>
        <v/>
      </c>
      <c r="V31" s="18">
        <f>IF(_reported!V13="","",V30-_reported!V13)</f>
        <v/>
      </c>
      <c r="AF31" s="18">
        <f>IF(_reported!AF13="","",AF30-_reported!AF13)</f>
        <v/>
      </c>
      <c r="AG31" s="18">
        <f>IF(_reported!AG13="","",AG30-_reported!AG13)</f>
        <v/>
      </c>
      <c r="AH31" s="18">
        <f>IF(_reported!AH13="","",AH30-_reported!AH13)</f>
        <v/>
      </c>
      <c r="AI31" s="18">
        <f>IF(_reported!AI13="","",AI30-_reported!AI13)</f>
        <v/>
      </c>
      <c r="AJ31" s="18">
        <f>IF(_reported!AJ13="","",AJ30-_reported!AJ13)</f>
        <v/>
      </c>
    </row>
    <row r="33">
      <c r="C33" s="15" t="inlineStr">
        <is>
          <t>Less: Income tax provision (benefit)</t>
        </is>
      </c>
      <c r="G33" s="14" t="n">
        <v>-54</v>
      </c>
      <c r="H33" s="14" t="n">
        <v>135</v>
      </c>
      <c r="I33" s="14" t="n">
        <v>-19</v>
      </c>
      <c r="J33" s="14" t="n">
        <v>-13</v>
      </c>
      <c r="K33" s="14" t="n">
        <v>23</v>
      </c>
      <c r="L33" s="14" t="n">
        <v>39</v>
      </c>
      <c r="M33" s="14" t="n">
        <v>297</v>
      </c>
      <c r="N33" s="14" t="n">
        <v>52</v>
      </c>
      <c r="O33" s="14" t="n">
        <v>-41</v>
      </c>
      <c r="P33" s="14" t="n">
        <v>27</v>
      </c>
      <c r="Q33" s="14" t="n">
        <v>-419</v>
      </c>
      <c r="R33" s="14" t="n">
        <v>-123</v>
      </c>
      <c r="S33" s="14" t="n">
        <v>834</v>
      </c>
      <c r="T33" s="14" t="n">
        <v>-153</v>
      </c>
      <c r="U33" s="14" t="n">
        <v>-455</v>
      </c>
      <c r="V33" s="14" t="n">
        <v>-238</v>
      </c>
      <c r="W33" s="21">
        <f>-W30*W83</f>
        <v/>
      </c>
      <c r="X33" s="21">
        <f>-X30*X83</f>
        <v/>
      </c>
      <c r="Y33" s="21">
        <f>-Y30*Y83</f>
        <v/>
      </c>
      <c r="Z33" s="21">
        <f>-Z30*Z83</f>
        <v/>
      </c>
      <c r="AA33" s="21">
        <f>-AA30*AA83</f>
        <v/>
      </c>
      <c r="AB33" s="21">
        <f>-AB30*AB83</f>
        <v/>
      </c>
      <c r="AC33" s="21">
        <f>-AC30*AC83</f>
        <v/>
      </c>
      <c r="AD33" s="21">
        <f>-AD30*AD83</f>
        <v/>
      </c>
      <c r="AF33" s="14" t="n">
        <v>-513</v>
      </c>
      <c r="AG33" s="14" t="n">
        <v>122</v>
      </c>
      <c r="AH33" s="14" t="n">
        <v>346</v>
      </c>
      <c r="AI33" s="14" t="n">
        <v>-381</v>
      </c>
      <c r="AJ33" s="14" t="n">
        <v>103</v>
      </c>
      <c r="AK33" s="21">
        <f>V33+W33+X33+Y33</f>
        <v/>
      </c>
      <c r="AL33" s="21">
        <f>Z33+AA33+AB33+AC33</f>
        <v/>
      </c>
      <c r="AM33" s="21">
        <f>-AM30*AM83</f>
        <v/>
      </c>
      <c r="AN33" s="21">
        <f>-AN30*AN83</f>
        <v/>
      </c>
      <c r="AO33" s="21">
        <f>-AO30*AO83</f>
        <v/>
      </c>
    </row>
    <row r="34">
      <c r="C34" s="15" t="inlineStr">
        <is>
          <t>Equity income in investee</t>
        </is>
      </c>
      <c r="G34" s="14" t="n">
        <v>4</v>
      </c>
      <c r="H34" s="14" t="n">
        <v>4</v>
      </c>
      <c r="I34" s="14" t="n">
        <v>6</v>
      </c>
      <c r="J34" s="14" t="n">
        <v>1</v>
      </c>
      <c r="K34" s="14" t="n">
        <v>6</v>
      </c>
      <c r="L34" s="14" t="n">
        <v>3</v>
      </c>
      <c r="M34" s="14" t="n">
        <v>6</v>
      </c>
      <c r="N34" s="14" t="n">
        <v>7</v>
      </c>
      <c r="O34" s="14" t="n">
        <v>7</v>
      </c>
      <c r="P34" s="14" t="n">
        <v>7</v>
      </c>
      <c r="Q34" s="14" t="n">
        <v>12</v>
      </c>
      <c r="R34" s="14" t="n">
        <v>7</v>
      </c>
      <c r="S34" s="14" t="n">
        <v>8</v>
      </c>
      <c r="T34" s="14" t="n">
        <v>10</v>
      </c>
      <c r="U34" s="14" t="n">
        <v>1</v>
      </c>
      <c r="V34" s="14" t="n">
        <v>6</v>
      </c>
      <c r="W34" s="21">
        <f>W94</f>
        <v/>
      </c>
      <c r="X34" s="21">
        <f>X94</f>
        <v/>
      </c>
      <c r="Y34" s="21">
        <f>Y94</f>
        <v/>
      </c>
      <c r="Z34" s="21">
        <f>Z94</f>
        <v/>
      </c>
      <c r="AA34" s="21">
        <f>AA94</f>
        <v/>
      </c>
      <c r="AB34" s="21">
        <f>AB94</f>
        <v/>
      </c>
      <c r="AC34" s="21">
        <f>AC94</f>
        <v/>
      </c>
      <c r="AD34" s="21">
        <f>AD94</f>
        <v/>
      </c>
      <c r="AF34" s="14" t="n">
        <v>6</v>
      </c>
      <c r="AG34" s="14" t="n">
        <v>14</v>
      </c>
      <c r="AH34" s="14" t="n">
        <v>16</v>
      </c>
      <c r="AI34" s="14" t="n">
        <v>33</v>
      </c>
      <c r="AJ34" s="14" t="n">
        <v>26</v>
      </c>
      <c r="AK34" s="21">
        <f>V34+W34+X34+Y34</f>
        <v/>
      </c>
      <c r="AL34" s="21">
        <f>Z34+AA34+AB34+AC34</f>
        <v/>
      </c>
      <c r="AM34" s="21">
        <f>AM94</f>
        <v/>
      </c>
      <c r="AN34" s="21">
        <f>AN94</f>
        <v/>
      </c>
      <c r="AO34" s="21">
        <f>AO94</f>
        <v/>
      </c>
    </row>
    <row r="35">
      <c r="B35" s="13" t="inlineStr">
        <is>
          <t>Net Income from Continuing Operations</t>
        </is>
      </c>
      <c r="G35" s="16">
        <f>G30+G33+G34</f>
        <v/>
      </c>
      <c r="H35" s="16">
        <f>H30+H33+H34</f>
        <v/>
      </c>
      <c r="I35" s="16">
        <f>I30+I33+I34</f>
        <v/>
      </c>
      <c r="J35" s="16">
        <f>J30+J33+J34</f>
        <v/>
      </c>
      <c r="K35" s="16">
        <f>K30+K33+K34</f>
        <v/>
      </c>
      <c r="L35" s="16">
        <f>L30+L33+L34</f>
        <v/>
      </c>
      <c r="M35" s="16">
        <f>M30+M33+M34</f>
        <v/>
      </c>
      <c r="N35" s="16">
        <f>N30+N33+N34</f>
        <v/>
      </c>
      <c r="O35" s="16">
        <f>O30+O33+O34</f>
        <v/>
      </c>
      <c r="P35" s="16">
        <f>P30+P33+P34</f>
        <v/>
      </c>
      <c r="Q35" s="16">
        <f>Q30+Q33+Q34</f>
        <v/>
      </c>
      <c r="R35" s="16">
        <f>R30+R33+R34</f>
        <v/>
      </c>
      <c r="S35" s="16">
        <f>S30+S33+S34</f>
        <v/>
      </c>
      <c r="T35" s="16">
        <f>T30+T33+T34</f>
        <v/>
      </c>
      <c r="U35" s="16">
        <f>U30+U33+U34</f>
        <v/>
      </c>
      <c r="V35" s="16">
        <f>V30+V33+V34</f>
        <v/>
      </c>
      <c r="W35" s="16">
        <f>W30+W33+W34</f>
        <v/>
      </c>
      <c r="X35" s="16">
        <f>X30+X33+X34</f>
        <v/>
      </c>
      <c r="Y35" s="16">
        <f>Y30+Y33+Y34</f>
        <v/>
      </c>
      <c r="Z35" s="16">
        <f>Z30+Z33+Z34</f>
        <v/>
      </c>
      <c r="AA35" s="16">
        <f>AA30+AA33+AA34</f>
        <v/>
      </c>
      <c r="AB35" s="16">
        <f>AB30+AB33+AB34</f>
        <v/>
      </c>
      <c r="AC35" s="16">
        <f>AC30+AC33+AC34</f>
        <v/>
      </c>
      <c r="AD35" s="16">
        <f>AD30+AD33+AD34</f>
        <v/>
      </c>
      <c r="AF35" s="16">
        <f>AF30+AF33+AF34</f>
        <v/>
      </c>
      <c r="AG35" s="16">
        <f>AG30+AG33+AG34</f>
        <v/>
      </c>
      <c r="AH35" s="16">
        <f>AH30+AH33+AH34</f>
        <v/>
      </c>
      <c r="AI35" s="16">
        <f>AI30+AI33+AI34</f>
        <v/>
      </c>
      <c r="AJ35" s="16">
        <f>AJ30+AJ33+AJ34</f>
        <v/>
      </c>
      <c r="AK35" s="16">
        <f>V35+W35+X35+Y35</f>
        <v/>
      </c>
      <c r="AL35" s="16">
        <f>Z35+AA35+AB35+AC35</f>
        <v/>
      </c>
      <c r="AM35" s="16">
        <f>AM30+AM33+AM34</f>
        <v/>
      </c>
      <c r="AN35" s="16">
        <f>AN30+AN33+AN34</f>
        <v/>
      </c>
      <c r="AO35" s="16">
        <f>AO30+AO33+AO34</f>
        <v/>
      </c>
    </row>
    <row r="36">
      <c r="D36" s="17" t="inlineStr">
        <is>
          <t>Recon: NI Continuing</t>
        </is>
      </c>
      <c r="G36" s="18">
        <f>IF(_reported!G14="","",G35-_reported!G14)</f>
        <v/>
      </c>
      <c r="H36" s="18">
        <f>IF(_reported!H14="","",H35-_reported!H14)</f>
        <v/>
      </c>
      <c r="I36" s="18">
        <f>IF(_reported!I14="","",I35-_reported!I14)</f>
        <v/>
      </c>
      <c r="J36" s="18">
        <f>IF(_reported!J14="","",J35-_reported!J14)</f>
        <v/>
      </c>
      <c r="K36" s="18">
        <f>IF(_reported!K14="","",K35-_reported!K14)</f>
        <v/>
      </c>
      <c r="L36" s="18">
        <f>IF(_reported!L14="","",L35-_reported!L14)</f>
        <v/>
      </c>
      <c r="M36" s="18">
        <f>IF(_reported!M14="","",M35-_reported!M14)</f>
        <v/>
      </c>
      <c r="N36" s="18">
        <f>IF(_reported!N14="","",N35-_reported!N14)</f>
        <v/>
      </c>
      <c r="O36" s="18">
        <f>IF(_reported!O14="","",O35-_reported!O14)</f>
        <v/>
      </c>
      <c r="P36" s="18">
        <f>IF(_reported!P14="","",P35-_reported!P14)</f>
        <v/>
      </c>
      <c r="Q36" s="18">
        <f>IF(_reported!Q14="","",Q35-_reported!Q14)</f>
        <v/>
      </c>
      <c r="R36" s="18">
        <f>IF(_reported!R14="","",R35-_reported!R14)</f>
        <v/>
      </c>
      <c r="S36" s="18">
        <f>IF(_reported!S14="","",S35-_reported!S14)</f>
        <v/>
      </c>
      <c r="T36" s="18">
        <f>IF(_reported!T14="","",T35-_reported!T14)</f>
        <v/>
      </c>
      <c r="U36" s="18">
        <f>IF(_reported!U14="","",U35-_reported!U14)</f>
        <v/>
      </c>
      <c r="V36" s="18">
        <f>IF(_reported!V14="","",V35-_reported!V14)</f>
        <v/>
      </c>
      <c r="AF36" s="18">
        <f>IF(_reported!AF14="","",AF35-_reported!AF14)</f>
        <v/>
      </c>
      <c r="AG36" s="18">
        <f>IF(_reported!AG14="","",AG35-_reported!AG14)</f>
        <v/>
      </c>
      <c r="AH36" s="18">
        <f>IF(_reported!AH14="","",AH35-_reported!AH14)</f>
        <v/>
      </c>
      <c r="AI36" s="18">
        <f>IF(_reported!AI14="","",AI35-_reported!AI14)</f>
        <v/>
      </c>
      <c r="AJ36" s="18">
        <f>IF(_reported!AJ14="","",AJ35-_reported!AJ14)</f>
        <v/>
      </c>
    </row>
    <row r="38">
      <c r="C38" s="15" t="inlineStr">
        <is>
          <t>Income (Loss) from Discontinued Operations, net of tax</t>
        </is>
      </c>
      <c r="G38" s="14" t="n">
        <v>0</v>
      </c>
      <c r="H38" s="14" t="n">
        <v>0</v>
      </c>
      <c r="I38" s="14" t="n">
        <v>0</v>
      </c>
      <c r="J38" s="14" t="n">
        <v>0</v>
      </c>
      <c r="K38" s="14" t="n">
        <v>0</v>
      </c>
      <c r="L38" s="14" t="n">
        <v>0</v>
      </c>
      <c r="M38" s="14" t="n">
        <v>0</v>
      </c>
      <c r="N38" s="14" t="n">
        <v>0</v>
      </c>
      <c r="O38" s="14" t="n">
        <v>0</v>
      </c>
      <c r="P38" s="14" t="n">
        <v>0</v>
      </c>
      <c r="Q38" s="14" t="n">
        <v>0</v>
      </c>
      <c r="R38" s="14" t="n">
        <v>0</v>
      </c>
      <c r="S38" s="14" t="n">
        <v>104</v>
      </c>
      <c r="T38" s="14" t="n">
        <v>71</v>
      </c>
      <c r="U38" s="14" t="n">
        <v>-109</v>
      </c>
      <c r="V38" s="14" t="n">
        <v>11</v>
      </c>
      <c r="W38" s="21">
        <f>W96</f>
        <v/>
      </c>
      <c r="X38" s="21">
        <f>X96</f>
        <v/>
      </c>
      <c r="Y38" s="21">
        <f>Y96</f>
        <v/>
      </c>
      <c r="Z38" s="21">
        <f>Z96</f>
        <v/>
      </c>
      <c r="AA38" s="21">
        <f>AA96</f>
        <v/>
      </c>
      <c r="AB38" s="21">
        <f>AB96</f>
        <v/>
      </c>
      <c r="AC38" s="21">
        <f>AC96</f>
        <v/>
      </c>
      <c r="AD38" s="21">
        <f>AD96</f>
        <v/>
      </c>
      <c r="AF38" s="14" t="n">
        <v>0</v>
      </c>
      <c r="AG38" s="14" t="n">
        <v>0</v>
      </c>
      <c r="AH38" s="14" t="n">
        <v>0</v>
      </c>
      <c r="AI38" s="14" t="n">
        <v>0</v>
      </c>
      <c r="AJ38" s="14" t="n">
        <v>66</v>
      </c>
      <c r="AK38" s="21">
        <f>V38+W38+X38+Y38</f>
        <v/>
      </c>
      <c r="AL38" s="21">
        <f>Z38+AA38+AB38+AC38</f>
        <v/>
      </c>
      <c r="AM38" s="21">
        <f>AM96</f>
        <v/>
      </c>
      <c r="AN38" s="21">
        <f>AN96</f>
        <v/>
      </c>
      <c r="AO38" s="21">
        <f>AO96</f>
        <v/>
      </c>
    </row>
    <row r="39">
      <c r="A39" s="1" t="inlineStr">
        <is>
          <t>x</t>
        </is>
      </c>
      <c r="B39" s="13" t="inlineStr">
        <is>
          <t>Net Income</t>
        </is>
      </c>
      <c r="G39" s="16">
        <f>G35+G38</f>
        <v/>
      </c>
      <c r="H39" s="16">
        <f>H35+H38</f>
        <v/>
      </c>
      <c r="I39" s="16">
        <f>I35+I38</f>
        <v/>
      </c>
      <c r="J39" s="16">
        <f>J35+J38</f>
        <v/>
      </c>
      <c r="K39" s="16">
        <f>K35+K38</f>
        <v/>
      </c>
      <c r="L39" s="16">
        <f>L35+L38</f>
        <v/>
      </c>
      <c r="M39" s="16">
        <f>M35+M38</f>
        <v/>
      </c>
      <c r="N39" s="16">
        <f>N35+N38</f>
        <v/>
      </c>
      <c r="O39" s="16">
        <f>O35+O38</f>
        <v/>
      </c>
      <c r="P39" s="16">
        <f>P35+P38</f>
        <v/>
      </c>
      <c r="Q39" s="16">
        <f>Q35+Q38</f>
        <v/>
      </c>
      <c r="R39" s="16">
        <f>R35+R38</f>
        <v/>
      </c>
      <c r="S39" s="16">
        <f>S35+S38</f>
        <v/>
      </c>
      <c r="T39" s="16">
        <f>T35+T38</f>
        <v/>
      </c>
      <c r="U39" s="16">
        <f>U35+U38</f>
        <v/>
      </c>
      <c r="V39" s="16">
        <f>V35+V38</f>
        <v/>
      </c>
      <c r="W39" s="16">
        <f>W35+W38</f>
        <v/>
      </c>
      <c r="X39" s="16">
        <f>X35+X38</f>
        <v/>
      </c>
      <c r="Y39" s="16">
        <f>Y35+Y38</f>
        <v/>
      </c>
      <c r="Z39" s="16">
        <f>Z35+Z38</f>
        <v/>
      </c>
      <c r="AA39" s="16">
        <f>AA35+AA38</f>
        <v/>
      </c>
      <c r="AB39" s="16">
        <f>AB35+AB38</f>
        <v/>
      </c>
      <c r="AC39" s="16">
        <f>AC35+AC38</f>
        <v/>
      </c>
      <c r="AD39" s="16">
        <f>AD35+AD38</f>
        <v/>
      </c>
      <c r="AF39" s="16">
        <f>AF35+AF38</f>
        <v/>
      </c>
      <c r="AG39" s="16">
        <f>AG35+AG38</f>
        <v/>
      </c>
      <c r="AH39" s="16">
        <f>AH35+AH38</f>
        <v/>
      </c>
      <c r="AI39" s="16">
        <f>AI35+AI38</f>
        <v/>
      </c>
      <c r="AJ39" s="16">
        <f>AJ35+AJ38</f>
        <v/>
      </c>
      <c r="AK39" s="16">
        <f>V39+W39+X39+Y39</f>
        <v/>
      </c>
      <c r="AL39" s="16">
        <f>Z39+AA39+AB39+AC39</f>
        <v/>
      </c>
      <c r="AM39" s="16">
        <f>AM35+AM38</f>
        <v/>
      </c>
      <c r="AN39" s="16">
        <f>AN35+AN38</f>
        <v/>
      </c>
      <c r="AO39" s="16">
        <f>AO35+AO38</f>
        <v/>
      </c>
    </row>
    <row r="40">
      <c r="D40" s="17" t="inlineStr">
        <is>
          <t>Recon: Net Income</t>
        </is>
      </c>
      <c r="G40" s="18">
        <f>IF(_reported!G15="","",G39-_reported!G15)</f>
        <v/>
      </c>
      <c r="H40" s="18">
        <f>IF(_reported!H15="","",H39-_reported!H15)</f>
        <v/>
      </c>
      <c r="I40" s="18">
        <f>IF(_reported!I15="","",I39-_reported!I15)</f>
        <v/>
      </c>
      <c r="J40" s="18">
        <f>IF(_reported!J15="","",J39-_reported!J15)</f>
        <v/>
      </c>
      <c r="K40" s="18">
        <f>IF(_reported!K15="","",K39-_reported!K15)</f>
        <v/>
      </c>
      <c r="L40" s="18">
        <f>IF(_reported!L15="","",L39-_reported!L15)</f>
        <v/>
      </c>
      <c r="M40" s="18">
        <f>IF(_reported!M15="","",M39-_reported!M15)</f>
        <v/>
      </c>
      <c r="N40" s="18">
        <f>IF(_reported!N15="","",N39-_reported!N15)</f>
        <v/>
      </c>
      <c r="O40" s="18">
        <f>IF(_reported!O15="","",O39-_reported!O15)</f>
        <v/>
      </c>
      <c r="P40" s="18">
        <f>IF(_reported!P15="","",P39-_reported!P15)</f>
        <v/>
      </c>
      <c r="Q40" s="18">
        <f>IF(_reported!Q15="","",Q39-_reported!Q15)</f>
        <v/>
      </c>
      <c r="R40" s="18">
        <f>IF(_reported!R15="","",R39-_reported!R15)</f>
        <v/>
      </c>
      <c r="S40" s="18">
        <f>IF(_reported!S15="","",S39-_reported!S15)</f>
        <v/>
      </c>
      <c r="T40" s="18">
        <f>IF(_reported!T15="","",T39-_reported!T15)</f>
        <v/>
      </c>
      <c r="U40" s="18">
        <f>IF(_reported!U15="","",U39-_reported!U15)</f>
        <v/>
      </c>
      <c r="V40" s="18">
        <f>IF(_reported!V15="","",V39-_reported!V15)</f>
        <v/>
      </c>
      <c r="AF40" s="18">
        <f>IF(_reported!AF15="","",AF39-_reported!AF15)</f>
        <v/>
      </c>
      <c r="AG40" s="18">
        <f>IF(_reported!AG15="","",AG39-_reported!AG15)</f>
        <v/>
      </c>
      <c r="AH40" s="18">
        <f>IF(_reported!AH15="","",AH39-_reported!AH15)</f>
        <v/>
      </c>
      <c r="AI40" s="18">
        <f>IF(_reported!AI15="","",AI39-_reported!AI15)</f>
        <v/>
      </c>
      <c r="AJ40" s="18">
        <f>IF(_reported!AJ15="","",AJ39-_reported!AJ15)</f>
        <v/>
      </c>
    </row>
    <row r="42">
      <c r="C42" s="15" t="inlineStr">
        <is>
          <t>Basic EPS</t>
        </is>
      </c>
      <c r="G42" s="5" t="n">
        <v>0.28</v>
      </c>
      <c r="H42" s="5" t="n">
        <v>0.04</v>
      </c>
      <c r="I42" s="5" t="n">
        <v>-0.1</v>
      </c>
      <c r="J42" s="5" t="n">
        <v>-0.09</v>
      </c>
      <c r="K42" s="5" t="n">
        <v>0.02</v>
      </c>
      <c r="L42" s="5" t="n">
        <v>0.18</v>
      </c>
      <c r="M42" s="5" t="n">
        <v>0.41</v>
      </c>
      <c r="N42" s="5" t="n">
        <v>0.08</v>
      </c>
      <c r="O42" s="5" t="n">
        <v>0.16</v>
      </c>
      <c r="P42" s="5" t="n">
        <v>0.48</v>
      </c>
      <c r="Q42" s="5" t="n">
        <v>0.3</v>
      </c>
      <c r="R42" s="5" t="n">
        <v>0.44</v>
      </c>
      <c r="S42" s="5" t="n">
        <v>0.54</v>
      </c>
      <c r="T42" s="5" t="n">
        <v>0.76</v>
      </c>
      <c r="U42" s="5" t="n">
        <v>0.93</v>
      </c>
      <c r="V42" s="5" t="n">
        <v>0.85</v>
      </c>
      <c r="W42" s="28">
        <f>W39/W44</f>
        <v/>
      </c>
      <c r="X42" s="28">
        <f>X39/X44</f>
        <v/>
      </c>
      <c r="Y42" s="28">
        <f>Y39/Y44</f>
        <v/>
      </c>
      <c r="Z42" s="28">
        <f>Z39/Z44</f>
        <v/>
      </c>
      <c r="AA42" s="28">
        <f>AA39/AA44</f>
        <v/>
      </c>
      <c r="AB42" s="28">
        <f>AB39/AB44</f>
        <v/>
      </c>
      <c r="AC42" s="28">
        <f>AC39/AC44</f>
        <v/>
      </c>
      <c r="AD42" s="28">
        <f>AD39/AD44</f>
        <v/>
      </c>
      <c r="AF42" s="5" t="n">
        <v>2.61</v>
      </c>
      <c r="AG42" s="5" t="n">
        <v>0.85</v>
      </c>
      <c r="AH42" s="5" t="n">
        <v>0.53</v>
      </c>
      <c r="AI42" s="5" t="n">
        <v>1.01</v>
      </c>
      <c r="AJ42" s="5" t="n">
        <v>2.67</v>
      </c>
      <c r="AK42" s="28">
        <f>AK39/AK44</f>
        <v/>
      </c>
      <c r="AL42" s="28">
        <f>AL39/AL44</f>
        <v/>
      </c>
      <c r="AM42" s="28">
        <f>AM39/AM44</f>
        <v/>
      </c>
      <c r="AN42" s="28">
        <f>AN39/AN44</f>
        <v/>
      </c>
      <c r="AO42" s="28">
        <f>AO39/AO44</f>
        <v/>
      </c>
    </row>
    <row r="43">
      <c r="C43" s="15" t="inlineStr">
        <is>
          <t>Diluted EPS</t>
        </is>
      </c>
      <c r="G43" s="5" t="n">
        <v>0.27</v>
      </c>
      <c r="H43" s="5" t="n">
        <v>0.04</v>
      </c>
      <c r="I43" s="5" t="n">
        <v>-0.1</v>
      </c>
      <c r="J43" s="5" t="n">
        <v>-0.09</v>
      </c>
      <c r="K43" s="5" t="n">
        <v>0.02</v>
      </c>
      <c r="L43" s="5" t="n">
        <v>0.18</v>
      </c>
      <c r="M43" s="5" t="n">
        <v>0.41</v>
      </c>
      <c r="N43" s="5" t="n">
        <v>0.07000000000000001</v>
      </c>
      <c r="O43" s="5" t="n">
        <v>0.16</v>
      </c>
      <c r="P43" s="5" t="n">
        <v>0.47</v>
      </c>
      <c r="Q43" s="5" t="n">
        <v>0.29</v>
      </c>
      <c r="R43" s="5" t="n">
        <v>0.44</v>
      </c>
      <c r="S43" s="5" t="n">
        <v>0.54</v>
      </c>
      <c r="T43" s="5" t="n">
        <v>0.75</v>
      </c>
      <c r="U43" s="5" t="n">
        <v>0.92</v>
      </c>
      <c r="V43" s="5" t="n">
        <v>0.84</v>
      </c>
      <c r="W43" s="28">
        <f>W39/W45</f>
        <v/>
      </c>
      <c r="X43" s="28">
        <f>X39/X45</f>
        <v/>
      </c>
      <c r="Y43" s="28">
        <f>Y39/Y45</f>
        <v/>
      </c>
      <c r="Z43" s="28">
        <f>Z39/Z45</f>
        <v/>
      </c>
      <c r="AA43" s="28">
        <f>AA39/AA45</f>
        <v/>
      </c>
      <c r="AB43" s="28">
        <f>AB39/AB45</f>
        <v/>
      </c>
      <c r="AC43" s="28">
        <f>AC39/AC45</f>
        <v/>
      </c>
      <c r="AD43" s="28">
        <f>AD39/AD45</f>
        <v/>
      </c>
      <c r="AF43" s="5" t="n">
        <v>2.57</v>
      </c>
      <c r="AG43" s="5" t="n">
        <v>0.84</v>
      </c>
      <c r="AH43" s="5" t="n">
        <v>0.53</v>
      </c>
      <c r="AI43" s="5" t="n">
        <v>1</v>
      </c>
      <c r="AJ43" s="5" t="n">
        <v>2.65</v>
      </c>
      <c r="AK43" s="28">
        <f>AK39/AK45</f>
        <v/>
      </c>
      <c r="AL43" s="28">
        <f>AL39/AL45</f>
        <v/>
      </c>
      <c r="AM43" s="28">
        <f>AM39/AM45</f>
        <v/>
      </c>
      <c r="AN43" s="28">
        <f>AN39/AN45</f>
        <v/>
      </c>
      <c r="AO43" s="28">
        <f>AO39/AO45</f>
        <v/>
      </c>
    </row>
    <row r="44">
      <c r="C44" s="15" t="inlineStr">
        <is>
          <t>Basic Shares (weighted-avg)</t>
        </is>
      </c>
      <c r="G44" s="19" t="n">
        <v>1614</v>
      </c>
      <c r="H44" s="19" t="n">
        <v>1612</v>
      </c>
      <c r="I44" s="19" t="n">
        <v>1614</v>
      </c>
      <c r="J44" s="19" t="n">
        <v>1611</v>
      </c>
      <c r="K44" s="19" t="n">
        <v>1616</v>
      </c>
      <c r="L44" s="19" t="n">
        <v>1616</v>
      </c>
      <c r="M44" s="19" t="n">
        <v>1620</v>
      </c>
      <c r="N44" s="19" t="n">
        <v>1617</v>
      </c>
      <c r="O44" s="19" t="n">
        <v>1618</v>
      </c>
      <c r="P44" s="19" t="n">
        <v>1622</v>
      </c>
      <c r="Q44" s="19" t="n">
        <v>1623</v>
      </c>
      <c r="R44" s="19" t="n">
        <v>1620</v>
      </c>
      <c r="S44" s="19" t="n">
        <v>1622</v>
      </c>
      <c r="T44" s="19" t="n">
        <v>1623</v>
      </c>
      <c r="U44" s="19" t="n">
        <v>1630</v>
      </c>
      <c r="V44" s="19" t="n">
        <v>1631</v>
      </c>
      <c r="W44" s="29">
        <f>W100</f>
        <v/>
      </c>
      <c r="X44" s="29">
        <f>X100</f>
        <v/>
      </c>
      <c r="Y44" s="29">
        <f>Y100</f>
        <v/>
      </c>
      <c r="Z44" s="29">
        <f>Z100</f>
        <v/>
      </c>
      <c r="AA44" s="29">
        <f>AA100</f>
        <v/>
      </c>
      <c r="AB44" s="29">
        <f>AB100</f>
        <v/>
      </c>
      <c r="AC44" s="29">
        <f>AC100</f>
        <v/>
      </c>
      <c r="AD44" s="29">
        <f>AD100</f>
        <v/>
      </c>
      <c r="AF44" s="19" t="n">
        <v>1213</v>
      </c>
      <c r="AG44" s="19" t="n">
        <v>1561</v>
      </c>
      <c r="AH44" s="19" t="n">
        <v>1614</v>
      </c>
      <c r="AI44" s="19" t="n">
        <v>1620</v>
      </c>
      <c r="AJ44" s="19" t="n">
        <v>1624</v>
      </c>
      <c r="AK44" s="29">
        <f>AK100</f>
        <v/>
      </c>
      <c r="AL44" s="29">
        <f>AL100</f>
        <v/>
      </c>
      <c r="AM44" s="29">
        <f>AM100</f>
        <v/>
      </c>
      <c r="AN44" s="29">
        <f>AN100</f>
        <v/>
      </c>
      <c r="AO44" s="29">
        <f>AO100</f>
        <v/>
      </c>
    </row>
    <row r="45">
      <c r="C45" s="15" t="inlineStr">
        <is>
          <t>Diluted Shares (weighted-avg)</t>
        </is>
      </c>
      <c r="G45" s="19" t="n">
        <v>1639</v>
      </c>
      <c r="H45" s="19" t="n">
        <v>1638</v>
      </c>
      <c r="I45" s="19" t="n">
        <v>1640</v>
      </c>
      <c r="J45" s="19" t="n">
        <v>1620</v>
      </c>
      <c r="K45" s="19" t="n">
        <v>1620</v>
      </c>
      <c r="L45" s="19" t="n">
        <v>1620</v>
      </c>
      <c r="M45" s="19" t="n">
        <v>1625</v>
      </c>
      <c r="N45" s="19" t="n">
        <v>1639</v>
      </c>
      <c r="O45" s="19" t="n">
        <v>1645</v>
      </c>
      <c r="P45" s="19" t="n">
        <v>1636</v>
      </c>
      <c r="Q45" s="19" t="n">
        <v>1640</v>
      </c>
      <c r="R45" s="19" t="n">
        <v>1626</v>
      </c>
      <c r="S45" s="19" t="n">
        <v>1631</v>
      </c>
      <c r="T45" s="19" t="n">
        <v>1641</v>
      </c>
      <c r="U45" s="19" t="n">
        <v>1649</v>
      </c>
      <c r="V45" s="19" t="n">
        <v>1650</v>
      </c>
      <c r="W45" s="29">
        <f>W101</f>
        <v/>
      </c>
      <c r="X45" s="29">
        <f>X101</f>
        <v/>
      </c>
      <c r="Y45" s="29">
        <f>Y101</f>
        <v/>
      </c>
      <c r="Z45" s="29">
        <f>Z101</f>
        <v/>
      </c>
      <c r="AA45" s="29">
        <f>AA101</f>
        <v/>
      </c>
      <c r="AB45" s="29">
        <f>AB101</f>
        <v/>
      </c>
      <c r="AC45" s="29">
        <f>AC101</f>
        <v/>
      </c>
      <c r="AD45" s="29">
        <f>AD101</f>
        <v/>
      </c>
      <c r="AF45" s="19" t="n">
        <v>1229</v>
      </c>
      <c r="AG45" s="19" t="n">
        <v>1571</v>
      </c>
      <c r="AH45" s="19" t="n">
        <v>1625</v>
      </c>
      <c r="AI45" s="19" t="n">
        <v>1637</v>
      </c>
      <c r="AJ45" s="19" t="n">
        <v>1636</v>
      </c>
      <c r="AK45" s="29">
        <f>AK101</f>
        <v/>
      </c>
      <c r="AL45" s="29">
        <f>AL101</f>
        <v/>
      </c>
      <c r="AM45" s="29">
        <f>AM101</f>
        <v/>
      </c>
      <c r="AN45" s="29">
        <f>AN101</f>
        <v/>
      </c>
      <c r="AO45" s="29">
        <f>AO101</f>
        <v/>
      </c>
    </row>
    <row r="47">
      <c r="B47" s="20" t="inlineStr">
        <is>
          <t>Segment Revenue (memo)</t>
        </is>
      </c>
    </row>
    <row r="48">
      <c r="C48" s="17" t="inlineStr">
        <is>
          <t>Data Center</t>
        </is>
      </c>
      <c r="G48" s="14" t="n">
        <v>1486</v>
      </c>
      <c r="H48" s="14" t="n">
        <v>1609</v>
      </c>
      <c r="I48" s="14" t="n">
        <v>1655</v>
      </c>
      <c r="J48" s="14" t="n">
        <v>1295</v>
      </c>
      <c r="K48" s="14" t="n">
        <v>1321</v>
      </c>
      <c r="L48" s="14" t="n">
        <v>1598</v>
      </c>
      <c r="M48" s="14" t="n">
        <v>2282</v>
      </c>
      <c r="N48" s="14" t="n">
        <v>2337</v>
      </c>
      <c r="O48" s="14" t="n">
        <v>2834</v>
      </c>
      <c r="P48" s="14" t="n">
        <v>3549</v>
      </c>
      <c r="Q48" s="14" t="n">
        <v>3859</v>
      </c>
      <c r="R48" s="14" t="n">
        <v>3674</v>
      </c>
      <c r="S48" s="14" t="n">
        <v>3240</v>
      </c>
      <c r="T48" s="14" t="n">
        <v>4341</v>
      </c>
      <c r="U48" s="14" t="n">
        <v>5380</v>
      </c>
      <c r="V48" s="14" t="n">
        <v>5775</v>
      </c>
      <c r="W48" s="30">
        <f>W70</f>
        <v/>
      </c>
      <c r="X48" s="30">
        <f>X70</f>
        <v/>
      </c>
      <c r="Y48" s="30">
        <f>Y70</f>
        <v/>
      </c>
      <c r="Z48" s="30">
        <f>Z70</f>
        <v/>
      </c>
      <c r="AA48" s="30">
        <f>AA70</f>
        <v/>
      </c>
      <c r="AB48" s="30">
        <f>AB70</f>
        <v/>
      </c>
      <c r="AC48" s="30">
        <f>AC70</f>
        <v/>
      </c>
      <c r="AD48" s="30">
        <f>AD70</f>
        <v/>
      </c>
      <c r="AF48" s="14" t="n">
        <v>3694</v>
      </c>
      <c r="AG48" s="14" t="n">
        <v>6043</v>
      </c>
      <c r="AH48" s="14" t="n">
        <v>6496</v>
      </c>
      <c r="AI48" s="14" t="n">
        <v>12579</v>
      </c>
      <c r="AJ48" s="14" t="n">
        <v>16635</v>
      </c>
      <c r="AK48" s="30">
        <f>V48+W48+X48+Y48</f>
        <v/>
      </c>
      <c r="AL48" s="30">
        <f>Z48+AA48+AB48+AC48</f>
        <v/>
      </c>
      <c r="AM48" s="30">
        <f>AM70</f>
        <v/>
      </c>
      <c r="AN48" s="30">
        <f>AN70</f>
        <v/>
      </c>
      <c r="AO48" s="30">
        <f>AO70</f>
        <v/>
      </c>
    </row>
    <row r="49">
      <c r="C49" s="17" t="inlineStr">
        <is>
          <t>Client</t>
        </is>
      </c>
      <c r="G49" s="14" t="n">
        <v>2152</v>
      </c>
      <c r="H49" s="14" t="n">
        <v>1022</v>
      </c>
      <c r="I49" s="14" t="n">
        <v>903</v>
      </c>
      <c r="J49" s="14" t="n">
        <v>739</v>
      </c>
      <c r="K49" s="14" t="n">
        <v>998</v>
      </c>
      <c r="L49" s="14" t="n">
        <v>1453</v>
      </c>
      <c r="M49" s="14" t="n">
        <v>1461</v>
      </c>
      <c r="N49" s="14" t="n">
        <v>1368</v>
      </c>
      <c r="O49" s="14" t="n">
        <v>1492</v>
      </c>
      <c r="P49" s="14" t="n">
        <v>1881</v>
      </c>
      <c r="Q49" s="14" t="n">
        <v>2313</v>
      </c>
      <c r="R49" s="14" t="n">
        <v>2294</v>
      </c>
      <c r="S49" s="14" t="n">
        <v>2499</v>
      </c>
      <c r="T49" s="14" t="n">
        <v>2750</v>
      </c>
      <c r="U49" s="14" t="n">
        <v>3097</v>
      </c>
      <c r="V49" s="14" t="n">
        <v>2885</v>
      </c>
      <c r="W49" s="30">
        <f>W72</f>
        <v/>
      </c>
      <c r="X49" s="30">
        <f>X72</f>
        <v/>
      </c>
      <c r="Y49" s="30">
        <f>Y72</f>
        <v/>
      </c>
      <c r="Z49" s="30">
        <f>Z72</f>
        <v/>
      </c>
      <c r="AA49" s="30">
        <f>AA72</f>
        <v/>
      </c>
      <c r="AB49" s="30">
        <f>AB72</f>
        <v/>
      </c>
      <c r="AC49" s="30">
        <f>AC72</f>
        <v/>
      </c>
      <c r="AD49" s="30">
        <f>AD72</f>
        <v/>
      </c>
      <c r="AF49" s="14" t="n">
        <v>6887</v>
      </c>
      <c r="AG49" s="14" t="n">
        <v>6201</v>
      </c>
      <c r="AH49" s="14" t="n">
        <v>4651</v>
      </c>
      <c r="AI49" s="14" t="n">
        <v>7054</v>
      </c>
      <c r="AJ49" s="14" t="n">
        <v>10640</v>
      </c>
      <c r="AK49" s="30">
        <f>V49+W49+X49+Y49</f>
        <v/>
      </c>
      <c r="AL49" s="30">
        <f>Z49+AA49+AB49+AC49</f>
        <v/>
      </c>
      <c r="AM49" s="30">
        <f>AM72</f>
        <v/>
      </c>
      <c r="AN49" s="30">
        <f>AN72</f>
        <v/>
      </c>
      <c r="AO49" s="30">
        <f>AO72</f>
        <v/>
      </c>
    </row>
    <row r="50">
      <c r="C50" s="17" t="inlineStr">
        <is>
          <t>Gaming</t>
        </is>
      </c>
      <c r="G50" s="14" t="n">
        <v>1655</v>
      </c>
      <c r="H50" s="14" t="n">
        <v>1631</v>
      </c>
      <c r="I50" s="14" t="n">
        <v>1644</v>
      </c>
      <c r="J50" s="14" t="n">
        <v>1757</v>
      </c>
      <c r="K50" s="14" t="n">
        <v>1581</v>
      </c>
      <c r="L50" s="14" t="n">
        <v>1506</v>
      </c>
      <c r="M50" s="14" t="n">
        <v>1368</v>
      </c>
      <c r="N50" s="14" t="n">
        <v>922</v>
      </c>
      <c r="O50" s="14" t="n">
        <v>648</v>
      </c>
      <c r="P50" s="14" t="n">
        <v>462</v>
      </c>
      <c r="Q50" s="14" t="n">
        <v>563</v>
      </c>
      <c r="R50" s="14" t="n">
        <v>647</v>
      </c>
      <c r="S50" s="14" t="n">
        <v>1122</v>
      </c>
      <c r="T50" s="14" t="n">
        <v>1298</v>
      </c>
      <c r="U50" s="14" t="n">
        <v>843</v>
      </c>
      <c r="V50" s="14" t="n">
        <v>720</v>
      </c>
      <c r="W50" s="30">
        <f>W74</f>
        <v/>
      </c>
      <c r="X50" s="30">
        <f>X74</f>
        <v/>
      </c>
      <c r="Y50" s="30">
        <f>Y74</f>
        <v/>
      </c>
      <c r="Z50" s="30">
        <f>Z74</f>
        <v/>
      </c>
      <c r="AA50" s="30">
        <f>AA74</f>
        <v/>
      </c>
      <c r="AB50" s="30">
        <f>AB74</f>
        <v/>
      </c>
      <c r="AC50" s="30">
        <f>AC74</f>
        <v/>
      </c>
      <c r="AD50" s="30">
        <f>AD74</f>
        <v/>
      </c>
      <c r="AF50" s="14" t="n">
        <v>5607</v>
      </c>
      <c r="AG50" s="14" t="n">
        <v>6805</v>
      </c>
      <c r="AH50" s="14" t="n">
        <v>6212</v>
      </c>
      <c r="AI50" s="14" t="n">
        <v>2595</v>
      </c>
      <c r="AJ50" s="14" t="n">
        <v>3910</v>
      </c>
      <c r="AK50" s="30">
        <f>V50+W50+X50+Y50</f>
        <v/>
      </c>
      <c r="AL50" s="30">
        <f>Z50+AA50+AB50+AC50</f>
        <v/>
      </c>
      <c r="AM50" s="30">
        <f>AM74</f>
        <v/>
      </c>
      <c r="AN50" s="30">
        <f>AN74</f>
        <v/>
      </c>
      <c r="AO50" s="30">
        <f>AO74</f>
        <v/>
      </c>
    </row>
    <row r="51">
      <c r="C51" s="17" t="inlineStr">
        <is>
          <t>Embedded</t>
        </is>
      </c>
      <c r="G51" s="14" t="n">
        <v>1257</v>
      </c>
      <c r="H51" s="14" t="n">
        <v>1303</v>
      </c>
      <c r="I51" s="14" t="n">
        <v>1397</v>
      </c>
      <c r="J51" s="14" t="n">
        <v>1562</v>
      </c>
      <c r="K51" s="14" t="n">
        <v>1459</v>
      </c>
      <c r="L51" s="14" t="n">
        <v>1243</v>
      </c>
      <c r="M51" s="14" t="n">
        <v>1057</v>
      </c>
      <c r="N51" s="14" t="n">
        <v>846</v>
      </c>
      <c r="O51" s="14" t="n">
        <v>861</v>
      </c>
      <c r="P51" s="14" t="n">
        <v>927</v>
      </c>
      <c r="Q51" s="14" t="n">
        <v>923</v>
      </c>
      <c r="R51" s="14" t="n">
        <v>823</v>
      </c>
      <c r="S51" s="14" t="n">
        <v>824</v>
      </c>
      <c r="T51" s="14" t="n">
        <v>857</v>
      </c>
      <c r="U51" s="14" t="n">
        <v>950</v>
      </c>
      <c r="V51" s="14" t="n">
        <v>873</v>
      </c>
      <c r="W51" s="30">
        <f>W76</f>
        <v/>
      </c>
      <c r="X51" s="30">
        <f>X76</f>
        <v/>
      </c>
      <c r="Y51" s="30">
        <f>Y76</f>
        <v/>
      </c>
      <c r="Z51" s="30">
        <f>Z76</f>
        <v/>
      </c>
      <c r="AA51" s="30">
        <f>AA76</f>
        <v/>
      </c>
      <c r="AB51" s="30">
        <f>AB76</f>
        <v/>
      </c>
      <c r="AC51" s="30">
        <f>AC76</f>
        <v/>
      </c>
      <c r="AD51" s="30">
        <f>AD76</f>
        <v/>
      </c>
      <c r="AF51" s="14" t="n">
        <v>246</v>
      </c>
      <c r="AG51" s="14" t="n">
        <v>4552</v>
      </c>
      <c r="AH51" s="14" t="n">
        <v>5321</v>
      </c>
      <c r="AI51" s="14" t="n">
        <v>3557</v>
      </c>
      <c r="AJ51" s="14" t="n">
        <v>3454</v>
      </c>
      <c r="AK51" s="30">
        <f>V51+W51+X51+Y51</f>
        <v/>
      </c>
      <c r="AL51" s="30">
        <f>Z51+AA51+AB51+AC51</f>
        <v/>
      </c>
      <c r="AM51" s="30">
        <f>AM76</f>
        <v/>
      </c>
      <c r="AN51" s="30">
        <f>AN76</f>
        <v/>
      </c>
      <c r="AO51" s="30">
        <f>AO76</f>
        <v/>
      </c>
    </row>
    <row r="52">
      <c r="D52" s="17" t="inlineStr">
        <is>
          <t>Total (sum of segments) — should match Revenue</t>
        </is>
      </c>
      <c r="G52" s="21">
        <f>G48+G49+G50+G51</f>
        <v/>
      </c>
      <c r="H52" s="21">
        <f>H48+H49+H50+H51</f>
        <v/>
      </c>
      <c r="I52" s="21">
        <f>I48+I49+I50+I51</f>
        <v/>
      </c>
      <c r="J52" s="21">
        <f>J48+J49+J50+J51</f>
        <v/>
      </c>
      <c r="K52" s="21">
        <f>K48+K49+K50+K51</f>
        <v/>
      </c>
      <c r="L52" s="21">
        <f>L48+L49+L50+L51</f>
        <v/>
      </c>
      <c r="M52" s="21">
        <f>M48+M49+M50+M51</f>
        <v/>
      </c>
      <c r="N52" s="21">
        <f>N48+N49+N50+N51</f>
        <v/>
      </c>
      <c r="O52" s="21">
        <f>O48+O49+O50+O51</f>
        <v/>
      </c>
      <c r="P52" s="21">
        <f>P48+P49+P50+P51</f>
        <v/>
      </c>
      <c r="Q52" s="21">
        <f>Q48+Q49+Q50+Q51</f>
        <v/>
      </c>
      <c r="R52" s="21">
        <f>R48+R49+R50+R51</f>
        <v/>
      </c>
      <c r="S52" s="21">
        <f>S48+S49+S50+S51</f>
        <v/>
      </c>
      <c r="T52" s="21">
        <f>T48+T49+T50+T51</f>
        <v/>
      </c>
      <c r="U52" s="21">
        <f>U48+U49+U50+U51</f>
        <v/>
      </c>
      <c r="V52" s="21">
        <f>V48+V49+V50+V51</f>
        <v/>
      </c>
      <c r="W52" s="30">
        <f>W48+W49+W50+W51</f>
        <v/>
      </c>
      <c r="X52" s="30">
        <f>X48+X49+X50+X51</f>
        <v/>
      </c>
      <c r="Y52" s="30">
        <f>Y48+Y49+Y50+Y51</f>
        <v/>
      </c>
      <c r="Z52" s="30">
        <f>Z48+Z49+Z50+Z51</f>
        <v/>
      </c>
      <c r="AA52" s="30">
        <f>AA48+AA49+AA50+AA51</f>
        <v/>
      </c>
      <c r="AB52" s="30">
        <f>AB48+AB49+AB50+AB51</f>
        <v/>
      </c>
      <c r="AC52" s="30">
        <f>AC48+AC49+AC50+AC51</f>
        <v/>
      </c>
      <c r="AD52" s="30">
        <f>AD48+AD49+AD50+AD51</f>
        <v/>
      </c>
      <c r="AF52" s="21">
        <f>AF48+AF49+AF50+AF51</f>
        <v/>
      </c>
      <c r="AG52" s="21">
        <f>AG48+AG49+AG50+AG51</f>
        <v/>
      </c>
      <c r="AH52" s="21">
        <f>AH48+AH49+AH50+AH51</f>
        <v/>
      </c>
      <c r="AI52" s="21">
        <f>AI48+AI49+AI50+AI51</f>
        <v/>
      </c>
      <c r="AJ52" s="21">
        <f>AJ48+AJ49+AJ50+AJ51</f>
        <v/>
      </c>
      <c r="AK52" s="30">
        <f>V52+W52+X52+Y52</f>
        <v/>
      </c>
      <c r="AL52" s="30">
        <f>Z52+AA52+AB52+AC52</f>
        <v/>
      </c>
      <c r="AM52" s="30">
        <f>AM48+AM49+AM50+AM51</f>
        <v/>
      </c>
      <c r="AN52" s="30">
        <f>AN48+AN49+AN50+AN51</f>
        <v/>
      </c>
      <c r="AO52" s="30">
        <f>AO48+AO49+AO50+AO51</f>
        <v/>
      </c>
    </row>
    <row r="55">
      <c r="B55" s="12" t="inlineStr">
        <is>
          <t>Ratios &amp; Assumptions</t>
        </is>
      </c>
      <c r="C55" s="12" t="n"/>
      <c r="D55" s="12" t="n"/>
      <c r="E55" s="12" t="n"/>
      <c r="F55" s="12" t="n"/>
      <c r="G55" s="12" t="n"/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F55" s="12" t="n"/>
      <c r="AG55" s="12" t="n"/>
      <c r="AH55" s="12" t="n"/>
      <c r="AI55" s="12" t="n"/>
      <c r="AJ55" s="12" t="n"/>
      <c r="AK55" s="12" t="n"/>
      <c r="AL55" s="12" t="n"/>
      <c r="AM55" s="12" t="n"/>
      <c r="AN55" s="12" t="n"/>
      <c r="AO55" s="12" t="n"/>
    </row>
    <row r="57">
      <c r="D57" s="15" t="inlineStr">
        <is>
          <t>Gross Margin</t>
        </is>
      </c>
      <c r="G57" s="22">
        <f>IFERROR(G15/G10,"")</f>
        <v/>
      </c>
      <c r="H57" s="22">
        <f>IFERROR(H15/H10,"")</f>
        <v/>
      </c>
      <c r="I57" s="22">
        <f>IFERROR(I15/I10,"")</f>
        <v/>
      </c>
      <c r="J57" s="22">
        <f>IFERROR(J15/J10,"")</f>
        <v/>
      </c>
      <c r="K57" s="22">
        <f>IFERROR(K15/K10,"")</f>
        <v/>
      </c>
      <c r="L57" s="22">
        <f>IFERROR(L15/L10,"")</f>
        <v/>
      </c>
      <c r="M57" s="22">
        <f>IFERROR(M15/M10,"")</f>
        <v/>
      </c>
      <c r="N57" s="22">
        <f>IFERROR(N15/N10,"")</f>
        <v/>
      </c>
      <c r="O57" s="22">
        <f>IFERROR(O15/O10,"")</f>
        <v/>
      </c>
      <c r="P57" s="22">
        <f>IFERROR(P15/P10,"")</f>
        <v/>
      </c>
      <c r="Q57" s="22">
        <f>IFERROR(Q15/Q10,"")</f>
        <v/>
      </c>
      <c r="R57" s="22">
        <f>IFERROR(R15/R10,"")</f>
        <v/>
      </c>
      <c r="S57" s="22">
        <f>IFERROR(S15/S10,"")</f>
        <v/>
      </c>
      <c r="T57" s="22">
        <f>IFERROR(T15/T10,"")</f>
        <v/>
      </c>
      <c r="U57" s="22">
        <f>IFERROR(U15/U10,"")</f>
        <v/>
      </c>
      <c r="V57" s="22">
        <f>IFERROR(V15/V10,"")</f>
        <v/>
      </c>
      <c r="W57" s="22">
        <f>IFERROR(W15/W10,"")</f>
        <v/>
      </c>
      <c r="X57" s="22">
        <f>IFERROR(X15/X10,"")</f>
        <v/>
      </c>
      <c r="Y57" s="22">
        <f>IFERROR(Y15/Y10,"")</f>
        <v/>
      </c>
      <c r="Z57" s="22">
        <f>IFERROR(Z15/Z10,"")</f>
        <v/>
      </c>
      <c r="AA57" s="22">
        <f>IFERROR(AA15/AA10,"")</f>
        <v/>
      </c>
      <c r="AB57" s="22">
        <f>IFERROR(AB15/AB10,"")</f>
        <v/>
      </c>
      <c r="AC57" s="22">
        <f>IFERROR(AC15/AC10,"")</f>
        <v/>
      </c>
      <c r="AD57" s="22">
        <f>IFERROR(AD15/AD10,"")</f>
        <v/>
      </c>
      <c r="AF57" s="22">
        <f>IFERROR(AF15/AF10,"")</f>
        <v/>
      </c>
      <c r="AG57" s="22">
        <f>IFERROR(AG15/AG10,"")</f>
        <v/>
      </c>
      <c r="AH57" s="22">
        <f>IFERROR(AH15/AH10,"")</f>
        <v/>
      </c>
      <c r="AI57" s="22">
        <f>IFERROR(AI15/AI10,"")</f>
        <v/>
      </c>
      <c r="AJ57" s="22">
        <f>IFERROR(AJ15/AJ10,"")</f>
        <v/>
      </c>
      <c r="AK57" s="22">
        <f>IFERROR(AK15/AK10,"")</f>
        <v/>
      </c>
      <c r="AL57" s="22">
        <f>IFERROR(AL15/AL10,"")</f>
        <v/>
      </c>
      <c r="AM57" s="22">
        <f>IFERROR(AM15/AM10,"")</f>
        <v/>
      </c>
      <c r="AN57" s="22">
        <f>IFERROR(AN15/AN10,"")</f>
        <v/>
      </c>
      <c r="AO57" s="22">
        <f>IFERROR(AO15/AO10,"")</f>
        <v/>
      </c>
    </row>
    <row r="58">
      <c r="D58" s="15" t="inlineStr">
        <is>
          <t>R&amp;D % of Rev</t>
        </is>
      </c>
      <c r="G58" s="22">
        <f>IFERROR(-G18/G10,"")</f>
        <v/>
      </c>
      <c r="H58" s="22">
        <f>IFERROR(-H18/H10,"")</f>
        <v/>
      </c>
      <c r="I58" s="22">
        <f>IFERROR(-I18/I10,"")</f>
        <v/>
      </c>
      <c r="J58" s="22">
        <f>IFERROR(-J18/J10,"")</f>
        <v/>
      </c>
      <c r="K58" s="22">
        <f>IFERROR(-K18/K10,"")</f>
        <v/>
      </c>
      <c r="L58" s="22">
        <f>IFERROR(-L18/L10,"")</f>
        <v/>
      </c>
      <c r="M58" s="22">
        <f>IFERROR(-M18/M10,"")</f>
        <v/>
      </c>
      <c r="N58" s="22">
        <f>IFERROR(-N18/N10,"")</f>
        <v/>
      </c>
      <c r="O58" s="22">
        <f>IFERROR(-O18/O10,"")</f>
        <v/>
      </c>
      <c r="P58" s="22">
        <f>IFERROR(-P18/P10,"")</f>
        <v/>
      </c>
      <c r="Q58" s="22">
        <f>IFERROR(-Q18/Q10,"")</f>
        <v/>
      </c>
      <c r="R58" s="22">
        <f>IFERROR(-R18/R10,"")</f>
        <v/>
      </c>
      <c r="S58" s="22">
        <f>IFERROR(-S18/S10,"")</f>
        <v/>
      </c>
      <c r="T58" s="22">
        <f>IFERROR(-T18/T10,"")</f>
        <v/>
      </c>
      <c r="U58" s="22">
        <f>IFERROR(-U18/U10,"")</f>
        <v/>
      </c>
      <c r="V58" s="22">
        <f>IFERROR(-V18/V10,"")</f>
        <v/>
      </c>
      <c r="W58" s="22">
        <f>IFERROR(-W18/W10,"")</f>
        <v/>
      </c>
      <c r="X58" s="22">
        <f>IFERROR(-X18/X10,"")</f>
        <v/>
      </c>
      <c r="Y58" s="22">
        <f>IFERROR(-Y18/Y10,"")</f>
        <v/>
      </c>
      <c r="Z58" s="22">
        <f>IFERROR(-Z18/Z10,"")</f>
        <v/>
      </c>
      <c r="AA58" s="22">
        <f>IFERROR(-AA18/AA10,"")</f>
        <v/>
      </c>
      <c r="AB58" s="22">
        <f>IFERROR(-AB18/AB10,"")</f>
        <v/>
      </c>
      <c r="AC58" s="22">
        <f>IFERROR(-AC18/AC10,"")</f>
        <v/>
      </c>
      <c r="AD58" s="22">
        <f>IFERROR(-AD18/AD10,"")</f>
        <v/>
      </c>
      <c r="AF58" s="22">
        <f>IFERROR(-AF18/AF10,"")</f>
        <v/>
      </c>
      <c r="AG58" s="22">
        <f>IFERROR(-AG18/AG10,"")</f>
        <v/>
      </c>
      <c r="AH58" s="22">
        <f>IFERROR(-AH18/AH10,"")</f>
        <v/>
      </c>
      <c r="AI58" s="22">
        <f>IFERROR(-AI18/AI10,"")</f>
        <v/>
      </c>
      <c r="AJ58" s="22">
        <f>IFERROR(-AJ18/AJ10,"")</f>
        <v/>
      </c>
      <c r="AK58" s="22">
        <f>IFERROR(-AK18/AK10,"")</f>
        <v/>
      </c>
      <c r="AL58" s="22">
        <f>IFERROR(-AL18/AL10,"")</f>
        <v/>
      </c>
      <c r="AM58" s="22">
        <f>IFERROR(-AM18/AM10,"")</f>
        <v/>
      </c>
      <c r="AN58" s="22">
        <f>IFERROR(-AN18/AN10,"")</f>
        <v/>
      </c>
      <c r="AO58" s="22">
        <f>IFERROR(-AO18/AO10,"")</f>
        <v/>
      </c>
    </row>
    <row r="59">
      <c r="D59" s="15" t="inlineStr">
        <is>
          <t>MG&amp;A % of Rev</t>
        </is>
      </c>
      <c r="G59" s="22">
        <f>IFERROR(-G19/G10,"")</f>
        <v/>
      </c>
      <c r="H59" s="22">
        <f>IFERROR(-H19/H10,"")</f>
        <v/>
      </c>
      <c r="I59" s="22">
        <f>IFERROR(-I19/I10,"")</f>
        <v/>
      </c>
      <c r="J59" s="22">
        <f>IFERROR(-J19/J10,"")</f>
        <v/>
      </c>
      <c r="K59" s="22">
        <f>IFERROR(-K19/K10,"")</f>
        <v/>
      </c>
      <c r="L59" s="22">
        <f>IFERROR(-L19/L10,"")</f>
        <v/>
      </c>
      <c r="M59" s="22">
        <f>IFERROR(-M19/M10,"")</f>
        <v/>
      </c>
      <c r="N59" s="22">
        <f>IFERROR(-N19/N10,"")</f>
        <v/>
      </c>
      <c r="O59" s="22">
        <f>IFERROR(-O19/O10,"")</f>
        <v/>
      </c>
      <c r="P59" s="22">
        <f>IFERROR(-P19/P10,"")</f>
        <v/>
      </c>
      <c r="Q59" s="22">
        <f>IFERROR(-Q19/Q10,"")</f>
        <v/>
      </c>
      <c r="R59" s="22">
        <f>IFERROR(-R19/R10,"")</f>
        <v/>
      </c>
      <c r="S59" s="22">
        <f>IFERROR(-S19/S10,"")</f>
        <v/>
      </c>
      <c r="T59" s="22">
        <f>IFERROR(-T19/T10,"")</f>
        <v/>
      </c>
      <c r="U59" s="22">
        <f>IFERROR(-U19/U10,"")</f>
        <v/>
      </c>
      <c r="V59" s="22">
        <f>IFERROR(-V19/V10,"")</f>
        <v/>
      </c>
      <c r="W59" s="22">
        <f>IFERROR(-W19/W10,"")</f>
        <v/>
      </c>
      <c r="X59" s="22">
        <f>IFERROR(-X19/X10,"")</f>
        <v/>
      </c>
      <c r="Y59" s="22">
        <f>IFERROR(-Y19/Y10,"")</f>
        <v/>
      </c>
      <c r="Z59" s="22">
        <f>IFERROR(-Z19/Z10,"")</f>
        <v/>
      </c>
      <c r="AA59" s="22">
        <f>IFERROR(-AA19/AA10,"")</f>
        <v/>
      </c>
      <c r="AB59" s="22">
        <f>IFERROR(-AB19/AB10,"")</f>
        <v/>
      </c>
      <c r="AC59" s="22">
        <f>IFERROR(-AC19/AC10,"")</f>
        <v/>
      </c>
      <c r="AD59" s="22">
        <f>IFERROR(-AD19/AD10,"")</f>
        <v/>
      </c>
      <c r="AF59" s="22">
        <f>IFERROR(-AF19/AF10,"")</f>
        <v/>
      </c>
      <c r="AG59" s="22">
        <f>IFERROR(-AG19/AG10,"")</f>
        <v/>
      </c>
      <c r="AH59" s="22">
        <f>IFERROR(-AH19/AH10,"")</f>
        <v/>
      </c>
      <c r="AI59" s="22">
        <f>IFERROR(-AI19/AI10,"")</f>
        <v/>
      </c>
      <c r="AJ59" s="22">
        <f>IFERROR(-AJ19/AJ10,"")</f>
        <v/>
      </c>
      <c r="AK59" s="22">
        <f>IFERROR(-AK19/AK10,"")</f>
        <v/>
      </c>
      <c r="AL59" s="22">
        <f>IFERROR(-AL19/AL10,"")</f>
        <v/>
      </c>
      <c r="AM59" s="22">
        <f>IFERROR(-AM19/AM10,"")</f>
        <v/>
      </c>
      <c r="AN59" s="22">
        <f>IFERROR(-AN19/AN10,"")</f>
        <v/>
      </c>
      <c r="AO59" s="22">
        <f>IFERROR(-AO19/AO10,"")</f>
        <v/>
      </c>
    </row>
    <row r="60">
      <c r="D60" s="15" t="inlineStr">
        <is>
          <t>OpEx % of Rev</t>
        </is>
      </c>
      <c r="G60" s="22">
        <f>IFERROR(-G22/G10,"")</f>
        <v/>
      </c>
      <c r="H60" s="22">
        <f>IFERROR(-H22/H10,"")</f>
        <v/>
      </c>
      <c r="I60" s="22">
        <f>IFERROR(-I22/I10,"")</f>
        <v/>
      </c>
      <c r="J60" s="22">
        <f>IFERROR(-J22/J10,"")</f>
        <v/>
      </c>
      <c r="K60" s="22">
        <f>IFERROR(-K22/K10,"")</f>
        <v/>
      </c>
      <c r="L60" s="22">
        <f>IFERROR(-L22/L10,"")</f>
        <v/>
      </c>
      <c r="M60" s="22">
        <f>IFERROR(-M22/M10,"")</f>
        <v/>
      </c>
      <c r="N60" s="22">
        <f>IFERROR(-N22/N10,"")</f>
        <v/>
      </c>
      <c r="O60" s="22">
        <f>IFERROR(-O22/O10,"")</f>
        <v/>
      </c>
      <c r="P60" s="22">
        <f>IFERROR(-P22/P10,"")</f>
        <v/>
      </c>
      <c r="Q60" s="22">
        <f>IFERROR(-Q22/Q10,"")</f>
        <v/>
      </c>
      <c r="R60" s="22">
        <f>IFERROR(-R22/R10,"")</f>
        <v/>
      </c>
      <c r="S60" s="22">
        <f>IFERROR(-S22/S10,"")</f>
        <v/>
      </c>
      <c r="T60" s="22">
        <f>IFERROR(-T22/T10,"")</f>
        <v/>
      </c>
      <c r="U60" s="22">
        <f>IFERROR(-U22/U10,"")</f>
        <v/>
      </c>
      <c r="V60" s="22">
        <f>IFERROR(-V22/V10,"")</f>
        <v/>
      </c>
      <c r="W60" s="22">
        <f>IFERROR(-W22/W10,"")</f>
        <v/>
      </c>
      <c r="X60" s="22">
        <f>IFERROR(-X22/X10,"")</f>
        <v/>
      </c>
      <c r="Y60" s="22">
        <f>IFERROR(-Y22/Y10,"")</f>
        <v/>
      </c>
      <c r="Z60" s="22">
        <f>IFERROR(-Z22/Z10,"")</f>
        <v/>
      </c>
      <c r="AA60" s="22">
        <f>IFERROR(-AA22/AA10,"")</f>
        <v/>
      </c>
      <c r="AB60" s="22">
        <f>IFERROR(-AB22/AB10,"")</f>
        <v/>
      </c>
      <c r="AC60" s="22">
        <f>IFERROR(-AC22/AC10,"")</f>
        <v/>
      </c>
      <c r="AD60" s="22">
        <f>IFERROR(-AD22/AD10,"")</f>
        <v/>
      </c>
      <c r="AF60" s="22">
        <f>IFERROR(-AF22/AF10,"")</f>
        <v/>
      </c>
      <c r="AG60" s="22">
        <f>IFERROR(-AG22/AG10,"")</f>
        <v/>
      </c>
      <c r="AH60" s="22">
        <f>IFERROR(-AH22/AH10,"")</f>
        <v/>
      </c>
      <c r="AI60" s="22">
        <f>IFERROR(-AI22/AI10,"")</f>
        <v/>
      </c>
      <c r="AJ60" s="22">
        <f>IFERROR(-AJ22/AJ10,"")</f>
        <v/>
      </c>
      <c r="AK60" s="22">
        <f>IFERROR(-AK22/AK10,"")</f>
        <v/>
      </c>
      <c r="AL60" s="22">
        <f>IFERROR(-AL22/AL10,"")</f>
        <v/>
      </c>
      <c r="AM60" s="22">
        <f>IFERROR(-AM22/AM10,"")</f>
        <v/>
      </c>
      <c r="AN60" s="22">
        <f>IFERROR(-AN22/AN10,"")</f>
        <v/>
      </c>
      <c r="AO60" s="22">
        <f>IFERROR(-AO22/AO10,"")</f>
        <v/>
      </c>
    </row>
    <row r="61">
      <c r="D61" s="15" t="inlineStr">
        <is>
          <t>Operating Margin</t>
        </is>
      </c>
      <c r="G61" s="22">
        <f>IFERROR(G25/G10,"")</f>
        <v/>
      </c>
      <c r="H61" s="22">
        <f>IFERROR(H25/H10,"")</f>
        <v/>
      </c>
      <c r="I61" s="22">
        <f>IFERROR(I25/I10,"")</f>
        <v/>
      </c>
      <c r="J61" s="22">
        <f>IFERROR(J25/J10,"")</f>
        <v/>
      </c>
      <c r="K61" s="22">
        <f>IFERROR(K25/K10,"")</f>
        <v/>
      </c>
      <c r="L61" s="22">
        <f>IFERROR(L25/L10,"")</f>
        <v/>
      </c>
      <c r="M61" s="22">
        <f>IFERROR(M25/M10,"")</f>
        <v/>
      </c>
      <c r="N61" s="22">
        <f>IFERROR(N25/N10,"")</f>
        <v/>
      </c>
      <c r="O61" s="22">
        <f>IFERROR(O25/O10,"")</f>
        <v/>
      </c>
      <c r="P61" s="22">
        <f>IFERROR(P25/P10,"")</f>
        <v/>
      </c>
      <c r="Q61" s="22">
        <f>IFERROR(Q25/Q10,"")</f>
        <v/>
      </c>
      <c r="R61" s="22">
        <f>IFERROR(R25/R10,"")</f>
        <v/>
      </c>
      <c r="S61" s="22">
        <f>IFERROR(S25/S10,"")</f>
        <v/>
      </c>
      <c r="T61" s="22">
        <f>IFERROR(T25/T10,"")</f>
        <v/>
      </c>
      <c r="U61" s="22">
        <f>IFERROR(U25/U10,"")</f>
        <v/>
      </c>
      <c r="V61" s="22">
        <f>IFERROR(V25/V10,"")</f>
        <v/>
      </c>
      <c r="W61" s="22">
        <f>IFERROR(W25/W10,"")</f>
        <v/>
      </c>
      <c r="X61" s="22">
        <f>IFERROR(X25/X10,"")</f>
        <v/>
      </c>
      <c r="Y61" s="22">
        <f>IFERROR(Y25/Y10,"")</f>
        <v/>
      </c>
      <c r="Z61" s="22">
        <f>IFERROR(Z25/Z10,"")</f>
        <v/>
      </c>
      <c r="AA61" s="22">
        <f>IFERROR(AA25/AA10,"")</f>
        <v/>
      </c>
      <c r="AB61" s="22">
        <f>IFERROR(AB25/AB10,"")</f>
        <v/>
      </c>
      <c r="AC61" s="22">
        <f>IFERROR(AC25/AC10,"")</f>
        <v/>
      </c>
      <c r="AD61" s="22">
        <f>IFERROR(AD25/AD10,"")</f>
        <v/>
      </c>
      <c r="AF61" s="22">
        <f>IFERROR(AF25/AF10,"")</f>
        <v/>
      </c>
      <c r="AG61" s="22">
        <f>IFERROR(AG25/AG10,"")</f>
        <v/>
      </c>
      <c r="AH61" s="22">
        <f>IFERROR(AH25/AH10,"")</f>
        <v/>
      </c>
      <c r="AI61" s="22">
        <f>IFERROR(AI25/AI10,"")</f>
        <v/>
      </c>
      <c r="AJ61" s="22">
        <f>IFERROR(AJ25/AJ10,"")</f>
        <v/>
      </c>
      <c r="AK61" s="22">
        <f>IFERROR(AK25/AK10,"")</f>
        <v/>
      </c>
      <c r="AL61" s="22">
        <f>IFERROR(AL25/AL10,"")</f>
        <v/>
      </c>
      <c r="AM61" s="22">
        <f>IFERROR(AM25/AM10,"")</f>
        <v/>
      </c>
      <c r="AN61" s="22">
        <f>IFERROR(AN25/AN10,"")</f>
        <v/>
      </c>
      <c r="AO61" s="22">
        <f>IFERROR(AO25/AO10,"")</f>
        <v/>
      </c>
    </row>
    <row r="62">
      <c r="D62" s="15" t="inlineStr">
        <is>
          <t>Pretax Margin</t>
        </is>
      </c>
      <c r="G62" s="22">
        <f>IFERROR(G30/G10,"")</f>
        <v/>
      </c>
      <c r="H62" s="22">
        <f>IFERROR(H30/H10,"")</f>
        <v/>
      </c>
      <c r="I62" s="22">
        <f>IFERROR(I30/I10,"")</f>
        <v/>
      </c>
      <c r="J62" s="22">
        <f>IFERROR(J30/J10,"")</f>
        <v/>
      </c>
      <c r="K62" s="22">
        <f>IFERROR(K30/K10,"")</f>
        <v/>
      </c>
      <c r="L62" s="22">
        <f>IFERROR(L30/L10,"")</f>
        <v/>
      </c>
      <c r="M62" s="22">
        <f>IFERROR(M30/M10,"")</f>
        <v/>
      </c>
      <c r="N62" s="22">
        <f>IFERROR(N30/N10,"")</f>
        <v/>
      </c>
      <c r="O62" s="22">
        <f>IFERROR(O30/O10,"")</f>
        <v/>
      </c>
      <c r="P62" s="22">
        <f>IFERROR(P30/P10,"")</f>
        <v/>
      </c>
      <c r="Q62" s="22">
        <f>IFERROR(Q30/Q10,"")</f>
        <v/>
      </c>
      <c r="R62" s="22">
        <f>IFERROR(R30/R10,"")</f>
        <v/>
      </c>
      <c r="S62" s="22">
        <f>IFERROR(S30/S10,"")</f>
        <v/>
      </c>
      <c r="T62" s="22">
        <f>IFERROR(T30/T10,"")</f>
        <v/>
      </c>
      <c r="U62" s="22">
        <f>IFERROR(U30/U10,"")</f>
        <v/>
      </c>
      <c r="V62" s="22">
        <f>IFERROR(V30/V10,"")</f>
        <v/>
      </c>
      <c r="W62" s="22">
        <f>IFERROR(W30/W10,"")</f>
        <v/>
      </c>
      <c r="X62" s="22">
        <f>IFERROR(X30/X10,"")</f>
        <v/>
      </c>
      <c r="Y62" s="22">
        <f>IFERROR(Y30/Y10,"")</f>
        <v/>
      </c>
      <c r="Z62" s="22">
        <f>IFERROR(Z30/Z10,"")</f>
        <v/>
      </c>
      <c r="AA62" s="22">
        <f>IFERROR(AA30/AA10,"")</f>
        <v/>
      </c>
      <c r="AB62" s="22">
        <f>IFERROR(AB30/AB10,"")</f>
        <v/>
      </c>
      <c r="AC62" s="22">
        <f>IFERROR(AC30/AC10,"")</f>
        <v/>
      </c>
      <c r="AD62" s="22">
        <f>IFERROR(AD30/AD10,"")</f>
        <v/>
      </c>
      <c r="AF62" s="22">
        <f>IFERROR(AF30/AF10,"")</f>
        <v/>
      </c>
      <c r="AG62" s="22">
        <f>IFERROR(AG30/AG10,"")</f>
        <v/>
      </c>
      <c r="AH62" s="22">
        <f>IFERROR(AH30/AH10,"")</f>
        <v/>
      </c>
      <c r="AI62" s="22">
        <f>IFERROR(AI30/AI10,"")</f>
        <v/>
      </c>
      <c r="AJ62" s="22">
        <f>IFERROR(AJ30/AJ10,"")</f>
        <v/>
      </c>
      <c r="AK62" s="22">
        <f>IFERROR(AK30/AK10,"")</f>
        <v/>
      </c>
      <c r="AL62" s="22">
        <f>IFERROR(AL30/AL10,"")</f>
        <v/>
      </c>
      <c r="AM62" s="22">
        <f>IFERROR(AM30/AM10,"")</f>
        <v/>
      </c>
      <c r="AN62" s="22">
        <f>IFERROR(AN30/AN10,"")</f>
        <v/>
      </c>
      <c r="AO62" s="22">
        <f>IFERROR(AO30/AO10,"")</f>
        <v/>
      </c>
    </row>
    <row r="63">
      <c r="D63" s="15" t="inlineStr">
        <is>
          <t>Effective Tax Rate</t>
        </is>
      </c>
      <c r="G63" s="22">
        <f>IFERROR(-G33/G30,"")</f>
        <v/>
      </c>
      <c r="H63" s="22">
        <f>IFERROR(-H33/H30,"")</f>
        <v/>
      </c>
      <c r="I63" s="22">
        <f>IFERROR(-I33/I30,"")</f>
        <v/>
      </c>
      <c r="J63" s="22">
        <f>IFERROR(-J33/J30,"")</f>
        <v/>
      </c>
      <c r="K63" s="22">
        <f>IFERROR(-K33/K30,"")</f>
        <v/>
      </c>
      <c r="L63" s="22">
        <f>IFERROR(-L33/L30,"")</f>
        <v/>
      </c>
      <c r="M63" s="22">
        <f>IFERROR(-M33/M30,"")</f>
        <v/>
      </c>
      <c r="N63" s="22">
        <f>IFERROR(-N33/N30,"")</f>
        <v/>
      </c>
      <c r="O63" s="22">
        <f>IFERROR(-O33/O30,"")</f>
        <v/>
      </c>
      <c r="P63" s="22">
        <f>IFERROR(-P33/P30,"")</f>
        <v/>
      </c>
      <c r="Q63" s="22">
        <f>IFERROR(-Q33/Q30,"")</f>
        <v/>
      </c>
      <c r="R63" s="22">
        <f>IFERROR(-R33/R30,"")</f>
        <v/>
      </c>
      <c r="S63" s="22">
        <f>IFERROR(-S33/S30,"")</f>
        <v/>
      </c>
      <c r="T63" s="22">
        <f>IFERROR(-T33/T30,"")</f>
        <v/>
      </c>
      <c r="U63" s="22">
        <f>IFERROR(-U33/U30,"")</f>
        <v/>
      </c>
      <c r="V63" s="22">
        <f>IFERROR(-V33/V30,"")</f>
        <v/>
      </c>
      <c r="W63" s="22">
        <f>IFERROR(-W33/W30,"")</f>
        <v/>
      </c>
      <c r="X63" s="22">
        <f>IFERROR(-X33/X30,"")</f>
        <v/>
      </c>
      <c r="Y63" s="22">
        <f>IFERROR(-Y33/Y30,"")</f>
        <v/>
      </c>
      <c r="Z63" s="22">
        <f>IFERROR(-Z33/Z30,"")</f>
        <v/>
      </c>
      <c r="AA63" s="22">
        <f>IFERROR(-AA33/AA30,"")</f>
        <v/>
      </c>
      <c r="AB63" s="22">
        <f>IFERROR(-AB33/AB30,"")</f>
        <v/>
      </c>
      <c r="AC63" s="22">
        <f>IFERROR(-AC33/AC30,"")</f>
        <v/>
      </c>
      <c r="AD63" s="22">
        <f>IFERROR(-AD33/AD30,"")</f>
        <v/>
      </c>
      <c r="AF63" s="22">
        <f>IFERROR(-AF33/AF30,"")</f>
        <v/>
      </c>
      <c r="AG63" s="22">
        <f>IFERROR(-AG33/AG30,"")</f>
        <v/>
      </c>
      <c r="AH63" s="22">
        <f>IFERROR(-AH33/AH30,"")</f>
        <v/>
      </c>
      <c r="AI63" s="22">
        <f>IFERROR(-AI33/AI30,"")</f>
        <v/>
      </c>
      <c r="AJ63" s="22">
        <f>IFERROR(-AJ33/AJ30,"")</f>
        <v/>
      </c>
      <c r="AK63" s="22">
        <f>IFERROR(-AK33/AK30,"")</f>
        <v/>
      </c>
      <c r="AL63" s="22">
        <f>IFERROR(-AL33/AL30,"")</f>
        <v/>
      </c>
      <c r="AM63" s="22">
        <f>IFERROR(-AM33/AM30,"")</f>
        <v/>
      </c>
      <c r="AN63" s="22">
        <f>IFERROR(-AN33/AN30,"")</f>
        <v/>
      </c>
      <c r="AO63" s="22">
        <f>IFERROR(-AO33/AO30,"")</f>
        <v/>
      </c>
    </row>
    <row r="64">
      <c r="D64" s="15" t="inlineStr">
        <is>
          <t>Net Margin</t>
        </is>
      </c>
      <c r="G64" s="22">
        <f>IFERROR(G39/G10,"")</f>
        <v/>
      </c>
      <c r="H64" s="22">
        <f>IFERROR(H39/H10,"")</f>
        <v/>
      </c>
      <c r="I64" s="22">
        <f>IFERROR(I39/I10,"")</f>
        <v/>
      </c>
      <c r="J64" s="22">
        <f>IFERROR(J39/J10,"")</f>
        <v/>
      </c>
      <c r="K64" s="22">
        <f>IFERROR(K39/K10,"")</f>
        <v/>
      </c>
      <c r="L64" s="22">
        <f>IFERROR(L39/L10,"")</f>
        <v/>
      </c>
      <c r="M64" s="22">
        <f>IFERROR(M39/M10,"")</f>
        <v/>
      </c>
      <c r="N64" s="22">
        <f>IFERROR(N39/N10,"")</f>
        <v/>
      </c>
      <c r="O64" s="22">
        <f>IFERROR(O39/O10,"")</f>
        <v/>
      </c>
      <c r="P64" s="22">
        <f>IFERROR(P39/P10,"")</f>
        <v/>
      </c>
      <c r="Q64" s="22">
        <f>IFERROR(Q39/Q10,"")</f>
        <v/>
      </c>
      <c r="R64" s="22">
        <f>IFERROR(R39/R10,"")</f>
        <v/>
      </c>
      <c r="S64" s="22">
        <f>IFERROR(S39/S10,"")</f>
        <v/>
      </c>
      <c r="T64" s="22">
        <f>IFERROR(T39/T10,"")</f>
        <v/>
      </c>
      <c r="U64" s="22">
        <f>IFERROR(U39/U10,"")</f>
        <v/>
      </c>
      <c r="V64" s="22">
        <f>IFERROR(V39/V10,"")</f>
        <v/>
      </c>
      <c r="W64" s="22">
        <f>IFERROR(W39/W10,"")</f>
        <v/>
      </c>
      <c r="X64" s="22">
        <f>IFERROR(X39/X10,"")</f>
        <v/>
      </c>
      <c r="Y64" s="22">
        <f>IFERROR(Y39/Y10,"")</f>
        <v/>
      </c>
      <c r="Z64" s="22">
        <f>IFERROR(Z39/Z10,"")</f>
        <v/>
      </c>
      <c r="AA64" s="22">
        <f>IFERROR(AA39/AA10,"")</f>
        <v/>
      </c>
      <c r="AB64" s="22">
        <f>IFERROR(AB39/AB10,"")</f>
        <v/>
      </c>
      <c r="AC64" s="22">
        <f>IFERROR(AC39/AC10,"")</f>
        <v/>
      </c>
      <c r="AD64" s="22">
        <f>IFERROR(AD39/AD10,"")</f>
        <v/>
      </c>
      <c r="AF64" s="22">
        <f>IFERROR(AF39/AF10,"")</f>
        <v/>
      </c>
      <c r="AG64" s="22">
        <f>IFERROR(AG39/AG10,"")</f>
        <v/>
      </c>
      <c r="AH64" s="22">
        <f>IFERROR(AH39/AH10,"")</f>
        <v/>
      </c>
      <c r="AI64" s="22">
        <f>IFERROR(AI39/AI10,"")</f>
        <v/>
      </c>
      <c r="AJ64" s="22">
        <f>IFERROR(AJ39/AJ10,"")</f>
        <v/>
      </c>
      <c r="AK64" s="22">
        <f>IFERROR(AK39/AK10,"")</f>
        <v/>
      </c>
      <c r="AL64" s="22">
        <f>IFERROR(AL39/AL10,"")</f>
        <v/>
      </c>
      <c r="AM64" s="22">
        <f>IFERROR(AM39/AM10,"")</f>
        <v/>
      </c>
      <c r="AN64" s="22">
        <f>IFERROR(AN39/AN10,"")</f>
        <v/>
      </c>
      <c r="AO64" s="22">
        <f>IFERROR(AO39/AO10,"")</f>
        <v/>
      </c>
    </row>
    <row r="68">
      <c r="B68" s="12" t="inlineStr">
        <is>
          <t>KPI Drivers</t>
        </is>
      </c>
      <c r="C68" s="12" t="n"/>
      <c r="D68" s="12" t="n"/>
      <c r="E68" s="12" t="n"/>
      <c r="F68" s="12" t="n"/>
      <c r="G68" s="12" t="n"/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F68" s="12" t="n"/>
      <c r="AG68" s="12" t="n"/>
      <c r="AH68" s="12" t="n"/>
      <c r="AI68" s="12" t="n"/>
      <c r="AJ68" s="12" t="n"/>
      <c r="AK68" s="12" t="n"/>
      <c r="AL68" s="12" t="n"/>
      <c r="AM68" s="12" t="n"/>
      <c r="AN68" s="12" t="n"/>
      <c r="AO68" s="12" t="n"/>
    </row>
    <row r="70">
      <c r="C70" s="8" t="inlineStr">
        <is>
          <t>Data Center Revenue ($M)</t>
        </is>
      </c>
      <c r="G70" s="14" t="n">
        <v>1486</v>
      </c>
      <c r="H70" s="14" t="n">
        <v>1609</v>
      </c>
      <c r="I70" s="14" t="n">
        <v>1655</v>
      </c>
      <c r="J70" s="14" t="n">
        <v>1295</v>
      </c>
      <c r="K70" s="14" t="n">
        <v>1321</v>
      </c>
      <c r="L70" s="14" t="n">
        <v>1598</v>
      </c>
      <c r="M70" s="14" t="n">
        <v>2282</v>
      </c>
      <c r="N70" s="14" t="n">
        <v>2337</v>
      </c>
      <c r="O70" s="14" t="n">
        <v>2834</v>
      </c>
      <c r="P70" s="14" t="n">
        <v>3549</v>
      </c>
      <c r="Q70" s="14" t="n">
        <v>3859</v>
      </c>
      <c r="R70" s="14" t="n">
        <v>3674</v>
      </c>
      <c r="S70" s="14" t="n">
        <v>3240</v>
      </c>
      <c r="T70" s="14" t="n">
        <v>4341</v>
      </c>
      <c r="U70" s="14" t="n">
        <v>5380</v>
      </c>
      <c r="V70" s="14" t="n">
        <v>5775</v>
      </c>
      <c r="W70" s="21">
        <f>V70*(1+W71)</f>
        <v/>
      </c>
      <c r="X70" s="21">
        <f>W70*(1+X71)</f>
        <v/>
      </c>
      <c r="Y70" s="21">
        <f>X70*(1+Y71)</f>
        <v/>
      </c>
      <c r="Z70" s="21">
        <f>Y70*(1+Z71)</f>
        <v/>
      </c>
      <c r="AA70" s="21">
        <f>Z70*(1+AA71)</f>
        <v/>
      </c>
      <c r="AB70" s="21">
        <f>AA70*(1+AB71)</f>
        <v/>
      </c>
      <c r="AC70" s="21">
        <f>AB70*(1+AC71)</f>
        <v/>
      </c>
      <c r="AD70" s="21">
        <f>AC70*(1+AD71)</f>
        <v/>
      </c>
      <c r="AF70" s="14" t="n">
        <v>3694</v>
      </c>
      <c r="AG70" s="14" t="n">
        <v>6043</v>
      </c>
      <c r="AH70" s="14" t="n">
        <v>6496</v>
      </c>
      <c r="AI70" s="14" t="n">
        <v>12579</v>
      </c>
      <c r="AJ70" s="14" t="n">
        <v>16635</v>
      </c>
      <c r="AK70" s="21">
        <f>V70+W70+X70+Y70</f>
        <v/>
      </c>
      <c r="AL70" s="21">
        <f>Z70+AA70+AB70+AC70</f>
        <v/>
      </c>
      <c r="AM70" s="21">
        <f>AL70*(1+AM71)</f>
        <v/>
      </c>
      <c r="AN70" s="21">
        <f>AM70*(1+AN71)</f>
        <v/>
      </c>
      <c r="AO70" s="21">
        <f>AN70*(1+AO71)</f>
        <v/>
      </c>
    </row>
    <row r="71">
      <c r="D71" s="17" t="inlineStr">
        <is>
          <t xml:space="preserve">  Data Center growth (Q: QoQ; A: YoY)</t>
        </is>
      </c>
      <c r="H71" s="22">
        <f>H70/G70-1</f>
        <v/>
      </c>
      <c r="I71" s="22">
        <f>I70/H70-1</f>
        <v/>
      </c>
      <c r="J71" s="22">
        <f>J70/I70-1</f>
        <v/>
      </c>
      <c r="K71" s="22">
        <f>K70/J70-1</f>
        <v/>
      </c>
      <c r="L71" s="22">
        <f>L70/K70-1</f>
        <v/>
      </c>
      <c r="M71" s="22">
        <f>M70/L70-1</f>
        <v/>
      </c>
      <c r="N71" s="22">
        <f>N70/M70-1</f>
        <v/>
      </c>
      <c r="O71" s="22">
        <f>O70/N70-1</f>
        <v/>
      </c>
      <c r="P71" s="22">
        <f>P70/O70-1</f>
        <v/>
      </c>
      <c r="Q71" s="22">
        <f>Q70/P70-1</f>
        <v/>
      </c>
      <c r="R71" s="22">
        <f>R70/Q70-1</f>
        <v/>
      </c>
      <c r="S71" s="22">
        <f>S70/R70-1</f>
        <v/>
      </c>
      <c r="T71" s="22">
        <f>T70/S70-1</f>
        <v/>
      </c>
      <c r="U71" s="22">
        <f>U70/T70-1</f>
        <v/>
      </c>
      <c r="V71" s="22">
        <f>V70/U70-1</f>
        <v/>
      </c>
      <c r="W71" s="6" t="n">
        <v>0.1255</v>
      </c>
      <c r="X71" s="6" t="n">
        <v>0.0615</v>
      </c>
      <c r="Y71" s="6" t="n">
        <v>0.058</v>
      </c>
      <c r="Z71" s="6" t="n">
        <v>0.0548</v>
      </c>
      <c r="AA71" s="6" t="n">
        <v>0.0649</v>
      </c>
      <c r="AB71" s="6" t="n">
        <v>0.0366</v>
      </c>
      <c r="AC71" s="6" t="n">
        <v>0.0353</v>
      </c>
      <c r="AD71" s="6" t="n">
        <v>0.0227</v>
      </c>
      <c r="AG71" s="22">
        <f>AG70/AF70-1</f>
        <v/>
      </c>
      <c r="AH71" s="22">
        <f>AH70/AG70-1</f>
        <v/>
      </c>
      <c r="AI71" s="22">
        <f>AI70/AH70-1</f>
        <v/>
      </c>
      <c r="AJ71" s="22">
        <f>AJ70/AI70-1</f>
        <v/>
      </c>
      <c r="AK71" s="22">
        <f>AK70/AJ70-1</f>
        <v/>
      </c>
      <c r="AL71" s="22">
        <f>AL70/AK70-1</f>
        <v/>
      </c>
      <c r="AM71" s="6" t="n">
        <v>0.2349</v>
      </c>
      <c r="AN71" s="6" t="n">
        <v>0.1585</v>
      </c>
      <c r="AO71" s="6" t="n">
        <v>0.1158</v>
      </c>
    </row>
    <row r="72">
      <c r="C72" s="8" t="inlineStr">
        <is>
          <t>Client Revenue ($M)</t>
        </is>
      </c>
      <c r="G72" s="14" t="n">
        <v>2152</v>
      </c>
      <c r="H72" s="14" t="n">
        <v>1022</v>
      </c>
      <c r="I72" s="14" t="n">
        <v>903</v>
      </c>
      <c r="J72" s="14" t="n">
        <v>739</v>
      </c>
      <c r="K72" s="14" t="n">
        <v>998</v>
      </c>
      <c r="L72" s="14" t="n">
        <v>1453</v>
      </c>
      <c r="M72" s="14" t="n">
        <v>1461</v>
      </c>
      <c r="N72" s="14" t="n">
        <v>1368</v>
      </c>
      <c r="O72" s="14" t="n">
        <v>1492</v>
      </c>
      <c r="P72" s="14" t="n">
        <v>1881</v>
      </c>
      <c r="Q72" s="14" t="n">
        <v>2313</v>
      </c>
      <c r="R72" s="14" t="n">
        <v>2294</v>
      </c>
      <c r="S72" s="14" t="n">
        <v>2499</v>
      </c>
      <c r="T72" s="14" t="n">
        <v>2750</v>
      </c>
      <c r="U72" s="14" t="n">
        <v>3097</v>
      </c>
      <c r="V72" s="14" t="n">
        <v>2885</v>
      </c>
      <c r="W72" s="21">
        <f>V72*(1+W73)</f>
        <v/>
      </c>
      <c r="X72" s="21">
        <f>W72*(1+X73)</f>
        <v/>
      </c>
      <c r="Y72" s="21">
        <f>X72*(1+Y73)</f>
        <v/>
      </c>
      <c r="Z72" s="21">
        <f>Y72*(1+Z73)</f>
        <v/>
      </c>
      <c r="AA72" s="21">
        <f>Z72*(1+AA73)</f>
        <v/>
      </c>
      <c r="AB72" s="21">
        <f>AA72*(1+AB73)</f>
        <v/>
      </c>
      <c r="AC72" s="21">
        <f>AB72*(1+AC73)</f>
        <v/>
      </c>
      <c r="AD72" s="21">
        <f>AC72*(1+AD73)</f>
        <v/>
      </c>
      <c r="AF72" s="14" t="n">
        <v>6887</v>
      </c>
      <c r="AG72" s="14" t="n">
        <v>6201</v>
      </c>
      <c r="AH72" s="14" t="n">
        <v>4651</v>
      </c>
      <c r="AI72" s="14" t="n">
        <v>7054</v>
      </c>
      <c r="AJ72" s="14" t="n">
        <v>10640</v>
      </c>
      <c r="AK72" s="21">
        <f>V72+W72+X72+Y72</f>
        <v/>
      </c>
      <c r="AL72" s="21">
        <f>Z72+AA72+AB72+AC72</f>
        <v/>
      </c>
      <c r="AM72" s="21">
        <f>AL72*(1+AM73)</f>
        <v/>
      </c>
      <c r="AN72" s="21">
        <f>AM72*(1+AN73)</f>
        <v/>
      </c>
      <c r="AO72" s="21">
        <f>AN72*(1+AO73)</f>
        <v/>
      </c>
    </row>
    <row r="73">
      <c r="D73" s="17" t="inlineStr">
        <is>
          <t xml:space="preserve">  Client growth (Q: QoQ; A: YoY)</t>
        </is>
      </c>
      <c r="H73" s="22">
        <f>H72/G72-1</f>
        <v/>
      </c>
      <c r="I73" s="22">
        <f>I72/H72-1</f>
        <v/>
      </c>
      <c r="J73" s="22">
        <f>J72/I72-1</f>
        <v/>
      </c>
      <c r="K73" s="22">
        <f>K72/J72-1</f>
        <v/>
      </c>
      <c r="L73" s="22">
        <f>L72/K72-1</f>
        <v/>
      </c>
      <c r="M73" s="22">
        <f>M72/L72-1</f>
        <v/>
      </c>
      <c r="N73" s="22">
        <f>N72/M72-1</f>
        <v/>
      </c>
      <c r="O73" s="22">
        <f>O72/N72-1</f>
        <v/>
      </c>
      <c r="P73" s="22">
        <f>P72/O72-1</f>
        <v/>
      </c>
      <c r="Q73" s="22">
        <f>Q72/P72-1</f>
        <v/>
      </c>
      <c r="R73" s="22">
        <f>R72/Q72-1</f>
        <v/>
      </c>
      <c r="S73" s="22">
        <f>S72/R72-1</f>
        <v/>
      </c>
      <c r="T73" s="22">
        <f>T72/S72-1</f>
        <v/>
      </c>
      <c r="U73" s="22">
        <f>U72/T72-1</f>
        <v/>
      </c>
      <c r="V73" s="22">
        <f>V72/U72-1</f>
        <v/>
      </c>
      <c r="W73" s="6" t="n">
        <v>0.0399</v>
      </c>
      <c r="X73" s="6" t="n">
        <v>0.0167</v>
      </c>
      <c r="Y73" s="6" t="n">
        <v>0.0164</v>
      </c>
      <c r="Z73" s="6" t="n">
        <v>-0.0323</v>
      </c>
      <c r="AA73" s="6" t="n">
        <v>0.0167</v>
      </c>
      <c r="AB73" s="6" t="n">
        <v>0</v>
      </c>
      <c r="AC73" s="6" t="n">
        <v>0.0164</v>
      </c>
      <c r="AD73" s="6" t="n">
        <v>-0.0323</v>
      </c>
      <c r="AG73" s="22">
        <f>AG72/AF72-1</f>
        <v/>
      </c>
      <c r="AH73" s="22">
        <f>AH72/AG72-1</f>
        <v/>
      </c>
      <c r="AI73" s="22">
        <f>AI72/AH72-1</f>
        <v/>
      </c>
      <c r="AJ73" s="22">
        <f>AJ72/AI72-1</f>
        <v/>
      </c>
      <c r="AK73" s="22">
        <f>AK72/AJ72-1</f>
        <v/>
      </c>
      <c r="AL73" s="22">
        <f>AL72/AK72-1</f>
        <v/>
      </c>
      <c r="AM73" s="6" t="n">
        <v>0.0246</v>
      </c>
      <c r="AN73" s="6" t="n">
        <v>0.04</v>
      </c>
      <c r="AO73" s="6" t="n">
        <v>0.0385</v>
      </c>
    </row>
    <row r="74">
      <c r="C74" s="8" t="inlineStr">
        <is>
          <t>Gaming Revenue ($M)</t>
        </is>
      </c>
      <c r="G74" s="14" t="n">
        <v>1655</v>
      </c>
      <c r="H74" s="14" t="n">
        <v>1631</v>
      </c>
      <c r="I74" s="14" t="n">
        <v>1644</v>
      </c>
      <c r="J74" s="14" t="n">
        <v>1757</v>
      </c>
      <c r="K74" s="14" t="n">
        <v>1581</v>
      </c>
      <c r="L74" s="14" t="n">
        <v>1506</v>
      </c>
      <c r="M74" s="14" t="n">
        <v>1368</v>
      </c>
      <c r="N74" s="14" t="n">
        <v>922</v>
      </c>
      <c r="O74" s="14" t="n">
        <v>648</v>
      </c>
      <c r="P74" s="14" t="n">
        <v>462</v>
      </c>
      <c r="Q74" s="14" t="n">
        <v>563</v>
      </c>
      <c r="R74" s="14" t="n">
        <v>647</v>
      </c>
      <c r="S74" s="14" t="n">
        <v>1122</v>
      </c>
      <c r="T74" s="14" t="n">
        <v>1298</v>
      </c>
      <c r="U74" s="14" t="n">
        <v>843</v>
      </c>
      <c r="V74" s="14" t="n">
        <v>720</v>
      </c>
      <c r="W74" s="21">
        <f>V74*(1+W75)</f>
        <v/>
      </c>
      <c r="X74" s="21">
        <f>W74*(1+X75)</f>
        <v/>
      </c>
      <c r="Y74" s="21">
        <f>X74*(1+Y75)</f>
        <v/>
      </c>
      <c r="Z74" s="21">
        <f>Y74*(1+Z75)</f>
        <v/>
      </c>
      <c r="AA74" s="21">
        <f>Z74*(1+AA75)</f>
        <v/>
      </c>
      <c r="AB74" s="21">
        <f>AA74*(1+AB75)</f>
        <v/>
      </c>
      <c r="AC74" s="21">
        <f>AB74*(1+AC75)</f>
        <v/>
      </c>
      <c r="AD74" s="21">
        <f>AC74*(1+AD75)</f>
        <v/>
      </c>
      <c r="AF74" s="14" t="n">
        <v>5607</v>
      </c>
      <c r="AG74" s="14" t="n">
        <v>6805</v>
      </c>
      <c r="AH74" s="14" t="n">
        <v>6212</v>
      </c>
      <c r="AI74" s="14" t="n">
        <v>2595</v>
      </c>
      <c r="AJ74" s="14" t="n">
        <v>3910</v>
      </c>
      <c r="AK74" s="21">
        <f>V74+W74+X74+Y74</f>
        <v/>
      </c>
      <c r="AL74" s="21">
        <f>Z74+AA74+AB74+AC74</f>
        <v/>
      </c>
      <c r="AM74" s="21">
        <f>AL74*(1+AM75)</f>
        <v/>
      </c>
      <c r="AN74" s="21">
        <f>AM74*(1+AN75)</f>
        <v/>
      </c>
      <c r="AO74" s="21">
        <f>AN74*(1+AO75)</f>
        <v/>
      </c>
    </row>
    <row r="75">
      <c r="D75" s="17" t="inlineStr">
        <is>
          <t xml:space="preserve">  Gaming growth (Q: QoQ; A: YoY)</t>
        </is>
      </c>
      <c r="H75" s="22">
        <f>H74/G74-1</f>
        <v/>
      </c>
      <c r="I75" s="22">
        <f>I74/H74-1</f>
        <v/>
      </c>
      <c r="J75" s="22">
        <f>J74/I74-1</f>
        <v/>
      </c>
      <c r="K75" s="22">
        <f>K74/J74-1</f>
        <v/>
      </c>
      <c r="L75" s="22">
        <f>L74/K74-1</f>
        <v/>
      </c>
      <c r="M75" s="22">
        <f>M74/L74-1</f>
        <v/>
      </c>
      <c r="N75" s="22">
        <f>N74/M74-1</f>
        <v/>
      </c>
      <c r="O75" s="22">
        <f>O74/N74-1</f>
        <v/>
      </c>
      <c r="P75" s="22">
        <f>P74/O74-1</f>
        <v/>
      </c>
      <c r="Q75" s="22">
        <f>Q74/P74-1</f>
        <v/>
      </c>
      <c r="R75" s="22">
        <f>R74/Q74-1</f>
        <v/>
      </c>
      <c r="S75" s="22">
        <f>S74/R74-1</f>
        <v/>
      </c>
      <c r="T75" s="22">
        <f>T74/S74-1</f>
        <v/>
      </c>
      <c r="U75" s="22">
        <f>U74/T74-1</f>
        <v/>
      </c>
      <c r="V75" s="22">
        <f>V74/U74-1</f>
        <v/>
      </c>
      <c r="W75" s="6" t="n">
        <v>0.1111</v>
      </c>
      <c r="X75" s="6" t="n">
        <v>-0.25</v>
      </c>
      <c r="Y75" s="6" t="n">
        <v>-0.1667</v>
      </c>
      <c r="Z75" s="6" t="n">
        <v>0.3</v>
      </c>
      <c r="AA75" s="6" t="n">
        <v>0.1077</v>
      </c>
      <c r="AB75" s="6" t="n">
        <v>-0.09719999999999999</v>
      </c>
      <c r="AC75" s="6" t="n">
        <v>-0.1077</v>
      </c>
      <c r="AD75" s="6" t="n">
        <v>0.1207</v>
      </c>
      <c r="AG75" s="22">
        <f>AG74/AF74-1</f>
        <v/>
      </c>
      <c r="AH75" s="22">
        <f>AH74/AG74-1</f>
        <v/>
      </c>
      <c r="AI75" s="22">
        <f>AI74/AH74-1</f>
        <v/>
      </c>
      <c r="AJ75" s="22">
        <f>AJ74/AI74-1</f>
        <v/>
      </c>
      <c r="AK75" s="22">
        <f>AK74/AJ74-1</f>
        <v/>
      </c>
      <c r="AL75" s="22">
        <f>AL74/AK74-1</f>
        <v/>
      </c>
      <c r="AM75" s="6" t="n">
        <v>0.0385</v>
      </c>
      <c r="AN75" s="6" t="n">
        <v>0.0741</v>
      </c>
      <c r="AO75" s="6" t="n">
        <v>0.0345</v>
      </c>
    </row>
    <row r="76">
      <c r="C76" s="8" t="inlineStr">
        <is>
          <t>Embedded Revenue ($M)</t>
        </is>
      </c>
      <c r="G76" s="14" t="n">
        <v>1257</v>
      </c>
      <c r="H76" s="14" t="n">
        <v>1303</v>
      </c>
      <c r="I76" s="14" t="n">
        <v>1397</v>
      </c>
      <c r="J76" s="14" t="n">
        <v>1562</v>
      </c>
      <c r="K76" s="14" t="n">
        <v>1459</v>
      </c>
      <c r="L76" s="14" t="n">
        <v>1243</v>
      </c>
      <c r="M76" s="14" t="n">
        <v>1057</v>
      </c>
      <c r="N76" s="14" t="n">
        <v>846</v>
      </c>
      <c r="O76" s="14" t="n">
        <v>861</v>
      </c>
      <c r="P76" s="14" t="n">
        <v>927</v>
      </c>
      <c r="Q76" s="14" t="n">
        <v>923</v>
      </c>
      <c r="R76" s="14" t="n">
        <v>823</v>
      </c>
      <c r="S76" s="14" t="n">
        <v>824</v>
      </c>
      <c r="T76" s="14" t="n">
        <v>857</v>
      </c>
      <c r="U76" s="14" t="n">
        <v>950</v>
      </c>
      <c r="V76" s="14" t="n">
        <v>873</v>
      </c>
      <c r="W76" s="21">
        <f>V76*(1+W77)</f>
        <v/>
      </c>
      <c r="X76" s="21">
        <f>W76*(1+X77)</f>
        <v/>
      </c>
      <c r="Y76" s="21">
        <f>X76*(1+Y77)</f>
        <v/>
      </c>
      <c r="Z76" s="21">
        <f>Y76*(1+Z77)</f>
        <v/>
      </c>
      <c r="AA76" s="21">
        <f>Z76*(1+AA77)</f>
        <v/>
      </c>
      <c r="AB76" s="21">
        <f>AA76*(1+AB77)</f>
        <v/>
      </c>
      <c r="AC76" s="21">
        <f>AB76*(1+AC77)</f>
        <v/>
      </c>
      <c r="AD76" s="21">
        <f>AC76*(1+AD77)</f>
        <v/>
      </c>
      <c r="AF76" s="14" t="n">
        <v>246</v>
      </c>
      <c r="AG76" s="14" t="n">
        <v>4552</v>
      </c>
      <c r="AH76" s="14" t="n">
        <v>5321</v>
      </c>
      <c r="AI76" s="14" t="n">
        <v>3557</v>
      </c>
      <c r="AJ76" s="14" t="n">
        <v>3454</v>
      </c>
      <c r="AK76" s="21">
        <f>V76+W76+X76+Y76</f>
        <v/>
      </c>
      <c r="AL76" s="21">
        <f>Z76+AA76+AB76+AC76</f>
        <v/>
      </c>
      <c r="AM76" s="21">
        <f>AL76*(1+AM77)</f>
        <v/>
      </c>
      <c r="AN76" s="21">
        <f>AM76*(1+AN77)</f>
        <v/>
      </c>
      <c r="AO76" s="21">
        <f>AN76*(1+AO77)</f>
        <v/>
      </c>
    </row>
    <row r="77">
      <c r="D77" s="17" t="inlineStr">
        <is>
          <t xml:space="preserve">  Embedded growth (Q: QoQ; A: YoY)</t>
        </is>
      </c>
      <c r="H77" s="22">
        <f>H76/G76-1</f>
        <v/>
      </c>
      <c r="I77" s="22">
        <f>I76/H76-1</f>
        <v/>
      </c>
      <c r="J77" s="22">
        <f>J76/I76-1</f>
        <v/>
      </c>
      <c r="K77" s="22">
        <f>K76/J76-1</f>
        <v/>
      </c>
      <c r="L77" s="22">
        <f>L76/K76-1</f>
        <v/>
      </c>
      <c r="M77" s="22">
        <f>M76/L76-1</f>
        <v/>
      </c>
      <c r="N77" s="22">
        <f>N76/M76-1</f>
        <v/>
      </c>
      <c r="O77" s="22">
        <f>O76/N76-1</f>
        <v/>
      </c>
      <c r="P77" s="22">
        <f>P76/O76-1</f>
        <v/>
      </c>
      <c r="Q77" s="22">
        <f>Q76/P76-1</f>
        <v/>
      </c>
      <c r="R77" s="22">
        <f>R76/Q76-1</f>
        <v/>
      </c>
      <c r="S77" s="22">
        <f>S76/R76-1</f>
        <v/>
      </c>
      <c r="T77" s="22">
        <f>T76/S76-1</f>
        <v/>
      </c>
      <c r="U77" s="22">
        <f>U76/T76-1</f>
        <v/>
      </c>
      <c r="V77" s="22">
        <f>V76/U76-1</f>
        <v/>
      </c>
      <c r="W77" s="6" t="n">
        <v>0.0882</v>
      </c>
      <c r="X77" s="6" t="n">
        <v>0.0421</v>
      </c>
      <c r="Y77" s="6" t="n">
        <v>0.0303</v>
      </c>
      <c r="Z77" s="6" t="n">
        <v>0.0294</v>
      </c>
      <c r="AA77" s="6" t="n">
        <v>0.0286</v>
      </c>
      <c r="AB77" s="6" t="n">
        <v>0.0185</v>
      </c>
      <c r="AC77" s="6" t="n">
        <v>0.0273</v>
      </c>
      <c r="AD77" s="6" t="n">
        <v>0.0177</v>
      </c>
      <c r="AG77" s="22">
        <f>AG76/AF76-1</f>
        <v/>
      </c>
      <c r="AH77" s="22">
        <f>AH76/AG76-1</f>
        <v/>
      </c>
      <c r="AI77" s="22">
        <f>AI76/AH76-1</f>
        <v/>
      </c>
      <c r="AJ77" s="22">
        <f>AJ76/AI76-1</f>
        <v/>
      </c>
      <c r="AK77" s="22">
        <f>AK76/AJ76-1</f>
        <v/>
      </c>
      <c r="AL77" s="22">
        <f>AL76/AK76-1</f>
        <v/>
      </c>
      <c r="AM77" s="6" t="n">
        <v>0.1009</v>
      </c>
      <c r="AN77" s="6" t="n">
        <v>0.0833</v>
      </c>
      <c r="AO77" s="6" t="n">
        <v>0.0577</v>
      </c>
    </row>
    <row r="78">
      <c r="B78" s="13" t="inlineStr">
        <is>
          <t>Total Revenue ($M, DERIVED = sum of 4 segments)</t>
        </is>
      </c>
      <c r="G78" s="16">
        <f>G70+G72+G74+G76</f>
        <v/>
      </c>
      <c r="H78" s="16">
        <f>H70+H72+H74+H76</f>
        <v/>
      </c>
      <c r="I78" s="16">
        <f>I70+I72+I74+I76</f>
        <v/>
      </c>
      <c r="J78" s="16">
        <f>J70+J72+J74+J76</f>
        <v/>
      </c>
      <c r="K78" s="16">
        <f>K70+K72+K74+K76</f>
        <v/>
      </c>
      <c r="L78" s="16">
        <f>L70+L72+L74+L76</f>
        <v/>
      </c>
      <c r="M78" s="16">
        <f>M70+M72+M74+M76</f>
        <v/>
      </c>
      <c r="N78" s="16">
        <f>N70+N72+N74+N76</f>
        <v/>
      </c>
      <c r="O78" s="16">
        <f>O70+O72+O74+O76</f>
        <v/>
      </c>
      <c r="P78" s="16">
        <f>P70+P72+P74+P76</f>
        <v/>
      </c>
      <c r="Q78" s="16">
        <f>Q70+Q72+Q74+Q76</f>
        <v/>
      </c>
      <c r="R78" s="16">
        <f>R70+R72+R74+R76</f>
        <v/>
      </c>
      <c r="S78" s="16">
        <f>S70+S72+S74+S76</f>
        <v/>
      </c>
      <c r="T78" s="16">
        <f>T70+T72+T74+T76</f>
        <v/>
      </c>
      <c r="U78" s="16">
        <f>U70+U72+U74+U76</f>
        <v/>
      </c>
      <c r="V78" s="16">
        <f>V70+V72+V74+V76</f>
        <v/>
      </c>
      <c r="W78" s="16">
        <f>W70+W72+W74+W76</f>
        <v/>
      </c>
      <c r="X78" s="16">
        <f>X70+X72+X74+X76</f>
        <v/>
      </c>
      <c r="Y78" s="16">
        <f>Y70+Y72+Y74+Y76</f>
        <v/>
      </c>
      <c r="Z78" s="16">
        <f>Z70+Z72+Z74+Z76</f>
        <v/>
      </c>
      <c r="AA78" s="16">
        <f>AA70+AA72+AA74+AA76</f>
        <v/>
      </c>
      <c r="AB78" s="16">
        <f>AB70+AB72+AB74+AB76</f>
        <v/>
      </c>
      <c r="AC78" s="16">
        <f>AC70+AC72+AC74+AC76</f>
        <v/>
      </c>
      <c r="AD78" s="16">
        <f>AD70+AD72+AD74+AD76</f>
        <v/>
      </c>
      <c r="AF78" s="16">
        <f>AF70+AF72+AF74+AF76</f>
        <v/>
      </c>
      <c r="AG78" s="16">
        <f>AG70+AG72+AG74+AG76</f>
        <v/>
      </c>
      <c r="AH78" s="16">
        <f>AH70+AH72+AH74+AH76</f>
        <v/>
      </c>
      <c r="AI78" s="16">
        <f>AI70+AI72+AI74+AI76</f>
        <v/>
      </c>
      <c r="AJ78" s="16">
        <f>AJ70+AJ72+AJ74+AJ76</f>
        <v/>
      </c>
      <c r="AK78" s="16">
        <f>AK70+AK72+AK74+AK76</f>
        <v/>
      </c>
      <c r="AL78" s="16">
        <f>AL70+AL72+AL74+AL76</f>
        <v/>
      </c>
      <c r="AM78" s="16">
        <f>AM70+AM72+AM74+AM76</f>
        <v/>
      </c>
      <c r="AN78" s="16">
        <f>AN70+AN72+AN74+AN76</f>
        <v/>
      </c>
      <c r="AO78" s="16">
        <f>AO70+AO72+AO74+AO76</f>
        <v/>
      </c>
    </row>
    <row r="80">
      <c r="C80" s="8" t="inlineStr">
        <is>
          <t>Gross Margin %</t>
        </is>
      </c>
      <c r="G80" s="22">
        <f>IFERROR(G15/G10,"")</f>
        <v/>
      </c>
      <c r="H80" s="22">
        <f>IFERROR(H15/H10,"")</f>
        <v/>
      </c>
      <c r="I80" s="22">
        <f>IFERROR(I15/I10,"")</f>
        <v/>
      </c>
      <c r="J80" s="22">
        <f>IFERROR(J15/J10,"")</f>
        <v/>
      </c>
      <c r="K80" s="22">
        <f>IFERROR(K15/K10,"")</f>
        <v/>
      </c>
      <c r="L80" s="22">
        <f>IFERROR(L15/L10,"")</f>
        <v/>
      </c>
      <c r="M80" s="22">
        <f>IFERROR(M15/M10,"")</f>
        <v/>
      </c>
      <c r="N80" s="22">
        <f>IFERROR(N15/N10,"")</f>
        <v/>
      </c>
      <c r="O80" s="22">
        <f>IFERROR(O15/O10,"")</f>
        <v/>
      </c>
      <c r="P80" s="22">
        <f>IFERROR(P15/P10,"")</f>
        <v/>
      </c>
      <c r="Q80" s="22">
        <f>IFERROR(Q15/Q10,"")</f>
        <v/>
      </c>
      <c r="R80" s="22">
        <f>IFERROR(R15/R10,"")</f>
        <v/>
      </c>
      <c r="S80" s="22">
        <f>IFERROR(S15/S10,"")</f>
        <v/>
      </c>
      <c r="T80" s="22">
        <f>IFERROR(T15/T10,"")</f>
        <v/>
      </c>
      <c r="U80" s="22">
        <f>IFERROR(U15/U10,"")</f>
        <v/>
      </c>
      <c r="V80" s="22">
        <f>IFERROR(V15/V10,"")</f>
        <v/>
      </c>
      <c r="W80" s="6" t="n">
        <v>0.5600000000000001</v>
      </c>
      <c r="X80" s="6" t="n">
        <v>0.5600000000000001</v>
      </c>
      <c r="Y80" s="6" t="n">
        <v>0.555</v>
      </c>
      <c r="Z80" s="6" t="n">
        <v>0.5649999999999999</v>
      </c>
      <c r="AA80" s="6" t="n">
        <v>0.57</v>
      </c>
      <c r="AB80" s="6" t="n">
        <v>0.575</v>
      </c>
      <c r="AC80" s="6" t="n">
        <v>0.575</v>
      </c>
      <c r="AD80" s="6" t="n">
        <v>0.58</v>
      </c>
      <c r="AF80" s="22">
        <f>IFERROR(AF15/AF10,"")</f>
        <v/>
      </c>
      <c r="AG80" s="22">
        <f>IFERROR(AG15/AG10,"")</f>
        <v/>
      </c>
      <c r="AH80" s="22">
        <f>IFERROR(AH15/AH10,"")</f>
        <v/>
      </c>
      <c r="AI80" s="22">
        <f>IFERROR(AI15/AI10,"")</f>
        <v/>
      </c>
      <c r="AJ80" s="22">
        <f>IFERROR(AJ15/AJ10,"")</f>
        <v/>
      </c>
      <c r="AK80" s="6" t="n"/>
      <c r="AL80" s="6" t="n"/>
      <c r="AM80" s="6" t="n">
        <v>0.575</v>
      </c>
      <c r="AN80" s="6" t="n">
        <v>0.58</v>
      </c>
      <c r="AO80" s="6" t="n">
        <v>0.58</v>
      </c>
    </row>
    <row r="81">
      <c r="C81" s="8" t="inlineStr">
        <is>
          <t>R&amp;D % of Revenue</t>
        </is>
      </c>
      <c r="G81" s="22">
        <f>IFERROR(-G18/G10,"")</f>
        <v/>
      </c>
      <c r="H81" s="22">
        <f>IFERROR(-H18/H10,"")</f>
        <v/>
      </c>
      <c r="I81" s="22">
        <f>IFERROR(-I18/I10,"")</f>
        <v/>
      </c>
      <c r="J81" s="22">
        <f>IFERROR(-J18/J10,"")</f>
        <v/>
      </c>
      <c r="K81" s="22">
        <f>IFERROR(-K18/K10,"")</f>
        <v/>
      </c>
      <c r="L81" s="22">
        <f>IFERROR(-L18/L10,"")</f>
        <v/>
      </c>
      <c r="M81" s="22">
        <f>IFERROR(-M18/M10,"")</f>
        <v/>
      </c>
      <c r="N81" s="22">
        <f>IFERROR(-N18/N10,"")</f>
        <v/>
      </c>
      <c r="O81" s="22">
        <f>IFERROR(-O18/O10,"")</f>
        <v/>
      </c>
      <c r="P81" s="22">
        <f>IFERROR(-P18/P10,"")</f>
        <v/>
      </c>
      <c r="Q81" s="22">
        <f>IFERROR(-Q18/Q10,"")</f>
        <v/>
      </c>
      <c r="R81" s="22">
        <f>IFERROR(-R18/R10,"")</f>
        <v/>
      </c>
      <c r="S81" s="22">
        <f>IFERROR(-S18/S10,"")</f>
        <v/>
      </c>
      <c r="T81" s="22">
        <f>IFERROR(-T18/T10,"")</f>
        <v/>
      </c>
      <c r="U81" s="22">
        <f>IFERROR(-U18/U10,"")</f>
        <v/>
      </c>
      <c r="V81" s="22">
        <f>IFERROR(-V18/V10,"")</f>
        <v/>
      </c>
      <c r="W81" s="6" t="n">
        <v>0.235</v>
      </c>
      <c r="X81" s="6" t="n">
        <v>0.235</v>
      </c>
      <c r="Y81" s="6" t="n">
        <v>0.235</v>
      </c>
      <c r="Z81" s="6" t="n">
        <v>0.235</v>
      </c>
      <c r="AA81" s="6" t="n">
        <v>0.235</v>
      </c>
      <c r="AB81" s="6" t="n">
        <v>0.235</v>
      </c>
      <c r="AC81" s="6" t="n">
        <v>0.235</v>
      </c>
      <c r="AD81" s="6" t="n">
        <v>0.235</v>
      </c>
      <c r="AF81" s="22">
        <f>IFERROR(-AF18/AF10,"")</f>
        <v/>
      </c>
      <c r="AG81" s="22">
        <f>IFERROR(-AG18/AG10,"")</f>
        <v/>
      </c>
      <c r="AH81" s="22">
        <f>IFERROR(-AH18/AH10,"")</f>
        <v/>
      </c>
      <c r="AI81" s="22">
        <f>IFERROR(-AI18/AI10,"")</f>
        <v/>
      </c>
      <c r="AJ81" s="22">
        <f>IFERROR(-AJ18/AJ10,"")</f>
        <v/>
      </c>
      <c r="AK81" s="6" t="n"/>
      <c r="AL81" s="6" t="n"/>
      <c r="AM81" s="6" t="n">
        <v>0.23</v>
      </c>
      <c r="AN81" s="6" t="n">
        <v>0.23</v>
      </c>
      <c r="AO81" s="6" t="n">
        <v>0.225</v>
      </c>
    </row>
    <row r="82">
      <c r="C82" s="8" t="inlineStr">
        <is>
          <t>MGA % of Revenue</t>
        </is>
      </c>
      <c r="G82" s="22">
        <f>IFERROR(-G19/G10,"")</f>
        <v/>
      </c>
      <c r="H82" s="22">
        <f>IFERROR(-H19/H10,"")</f>
        <v/>
      </c>
      <c r="I82" s="22">
        <f>IFERROR(-I19/I10,"")</f>
        <v/>
      </c>
      <c r="J82" s="22">
        <f>IFERROR(-J19/J10,"")</f>
        <v/>
      </c>
      <c r="K82" s="22">
        <f>IFERROR(-K19/K10,"")</f>
        <v/>
      </c>
      <c r="L82" s="22">
        <f>IFERROR(-L19/L10,"")</f>
        <v/>
      </c>
      <c r="M82" s="22">
        <f>IFERROR(-M19/M10,"")</f>
        <v/>
      </c>
      <c r="N82" s="22">
        <f>IFERROR(-N19/N10,"")</f>
        <v/>
      </c>
      <c r="O82" s="22">
        <f>IFERROR(-O19/O10,"")</f>
        <v/>
      </c>
      <c r="P82" s="22">
        <f>IFERROR(-P19/P10,"")</f>
        <v/>
      </c>
      <c r="Q82" s="22">
        <f>IFERROR(-Q19/Q10,"")</f>
        <v/>
      </c>
      <c r="R82" s="22">
        <f>IFERROR(-R19/R10,"")</f>
        <v/>
      </c>
      <c r="S82" s="22">
        <f>IFERROR(-S19/S10,"")</f>
        <v/>
      </c>
      <c r="T82" s="22">
        <f>IFERROR(-T19/T10,"")</f>
        <v/>
      </c>
      <c r="U82" s="22">
        <f>IFERROR(-U19/U10,"")</f>
        <v/>
      </c>
      <c r="V82" s="22">
        <f>IFERROR(-V19/V10,"")</f>
        <v/>
      </c>
      <c r="W82" s="6" t="n">
        <v>0.115</v>
      </c>
      <c r="X82" s="6" t="n">
        <v>0.115</v>
      </c>
      <c r="Y82" s="6" t="n">
        <v>0.115</v>
      </c>
      <c r="Z82" s="6" t="n">
        <v>0.115</v>
      </c>
      <c r="AA82" s="6" t="n">
        <v>0.115</v>
      </c>
      <c r="AB82" s="6" t="n">
        <v>0.115</v>
      </c>
      <c r="AC82" s="6" t="n">
        <v>0.115</v>
      </c>
      <c r="AD82" s="6" t="n">
        <v>0.115</v>
      </c>
      <c r="AF82" s="22">
        <f>IFERROR(-AF19/AF10,"")</f>
        <v/>
      </c>
      <c r="AG82" s="22">
        <f>IFERROR(-AG19/AG10,"")</f>
        <v/>
      </c>
      <c r="AH82" s="22">
        <f>IFERROR(-AH19/AH10,"")</f>
        <v/>
      </c>
      <c r="AI82" s="22">
        <f>IFERROR(-AI19/AI10,"")</f>
        <v/>
      </c>
      <c r="AJ82" s="22">
        <f>IFERROR(-AJ19/AJ10,"")</f>
        <v/>
      </c>
      <c r="AK82" s="6" t="n"/>
      <c r="AL82" s="6" t="n"/>
      <c r="AM82" s="6" t="n">
        <v>0.11</v>
      </c>
      <c r="AN82" s="6" t="n">
        <v>0.11</v>
      </c>
      <c r="AO82" s="6" t="n">
        <v>0.105</v>
      </c>
    </row>
    <row r="83">
      <c r="C83" s="8" t="inlineStr">
        <is>
          <t>Effective Tax Rate</t>
        </is>
      </c>
      <c r="G83" s="22">
        <f>IFERROR(-G33/G30,"")</f>
        <v/>
      </c>
      <c r="H83" s="22">
        <f>IFERROR(-H33/H30,"")</f>
        <v/>
      </c>
      <c r="I83" s="22">
        <f>IFERROR(-I33/I30,"")</f>
        <v/>
      </c>
      <c r="J83" s="22">
        <f>IFERROR(-J33/J30,"")</f>
        <v/>
      </c>
      <c r="K83" s="22">
        <f>IFERROR(-K33/K30,"")</f>
        <v/>
      </c>
      <c r="L83" s="22">
        <f>IFERROR(-L33/L30,"")</f>
        <v/>
      </c>
      <c r="M83" s="22">
        <f>IFERROR(-M33/M30,"")</f>
        <v/>
      </c>
      <c r="N83" s="22">
        <f>IFERROR(-N33/N30,"")</f>
        <v/>
      </c>
      <c r="O83" s="22">
        <f>IFERROR(-O33/O30,"")</f>
        <v/>
      </c>
      <c r="P83" s="22">
        <f>IFERROR(-P33/P30,"")</f>
        <v/>
      </c>
      <c r="Q83" s="22">
        <f>IFERROR(-Q33/Q30,"")</f>
        <v/>
      </c>
      <c r="R83" s="22">
        <f>IFERROR(-R33/R30,"")</f>
        <v/>
      </c>
      <c r="S83" s="22">
        <f>IFERROR(-S33/S30,"")</f>
        <v/>
      </c>
      <c r="T83" s="22">
        <f>IFERROR(-T33/T30,"")</f>
        <v/>
      </c>
      <c r="U83" s="22">
        <f>IFERROR(-U33/U30,"")</f>
        <v/>
      </c>
      <c r="V83" s="22">
        <f>IFERROR(-V33/V30,"")</f>
        <v/>
      </c>
      <c r="W83" s="6" t="n">
        <v>0.13</v>
      </c>
      <c r="X83" s="6" t="n">
        <v>0.14</v>
      </c>
      <c r="Y83" s="6" t="n">
        <v>0.15</v>
      </c>
      <c r="Z83" s="6" t="n">
        <v>0.15</v>
      </c>
      <c r="AA83" s="6" t="n">
        <v>0.15</v>
      </c>
      <c r="AB83" s="6" t="n">
        <v>0.15</v>
      </c>
      <c r="AC83" s="6" t="n">
        <v>0.15</v>
      </c>
      <c r="AD83" s="6" t="n">
        <v>0.15</v>
      </c>
      <c r="AF83" s="22">
        <f>IFERROR(-AF33/AF30,"")</f>
        <v/>
      </c>
      <c r="AG83" s="22">
        <f>IFERROR(-AG33/AG30,"")</f>
        <v/>
      </c>
      <c r="AH83" s="22">
        <f>IFERROR(-AH33/AH30,"")</f>
        <v/>
      </c>
      <c r="AI83" s="22">
        <f>IFERROR(-AI33/AI30,"")</f>
        <v/>
      </c>
      <c r="AJ83" s="22">
        <f>IFERROR(-AJ33/AJ30,"")</f>
        <v/>
      </c>
      <c r="AK83" s="6" t="n"/>
      <c r="AL83" s="6" t="n"/>
      <c r="AM83" s="6" t="n">
        <v>0.15</v>
      </c>
      <c r="AN83" s="6" t="n">
        <v>0.15</v>
      </c>
      <c r="AO83" s="6" t="n">
        <v>0.15</v>
      </c>
    </row>
    <row r="84">
      <c r="C84" s="8" t="inlineStr">
        <is>
          <t>Capex % of Revenue</t>
        </is>
      </c>
      <c r="G84" s="22">
        <f>IFERROR(-G201/G10,"")</f>
        <v/>
      </c>
      <c r="H84" s="22">
        <f>IFERROR(-H201/H10,"")</f>
        <v/>
      </c>
      <c r="I84" s="22">
        <f>IFERROR(-I201/I10,"")</f>
        <v/>
      </c>
      <c r="J84" s="22">
        <f>IFERROR(-J201/J10,"")</f>
        <v/>
      </c>
      <c r="K84" s="22">
        <f>IFERROR(-K201/K10,"")</f>
        <v/>
      </c>
      <c r="L84" s="22">
        <f>IFERROR(-L201/L10,"")</f>
        <v/>
      </c>
      <c r="M84" s="22">
        <f>IFERROR(-M201/M10,"")</f>
        <v/>
      </c>
      <c r="N84" s="22">
        <f>IFERROR(-N201/N10,"")</f>
        <v/>
      </c>
      <c r="O84" s="22">
        <f>IFERROR(-O201/O10,"")</f>
        <v/>
      </c>
      <c r="P84" s="22">
        <f>IFERROR(-P201/P10,"")</f>
        <v/>
      </c>
      <c r="Q84" s="22">
        <f>IFERROR(-Q201/Q10,"")</f>
        <v/>
      </c>
      <c r="R84" s="22">
        <f>IFERROR(-R201/R10,"")</f>
        <v/>
      </c>
      <c r="S84" s="22">
        <f>IFERROR(-S201/S10,"")</f>
        <v/>
      </c>
      <c r="T84" s="22">
        <f>IFERROR(-T201/T10,"")</f>
        <v/>
      </c>
      <c r="U84" s="22">
        <f>IFERROR(-U201/U10,"")</f>
        <v/>
      </c>
      <c r="V84" s="22">
        <f>IFERROR(-V201/V10,"")</f>
        <v/>
      </c>
      <c r="W84" s="6" t="n">
        <v>0.038</v>
      </c>
      <c r="X84" s="6" t="n">
        <v>0.038</v>
      </c>
      <c r="Y84" s="6" t="n">
        <v>0.038</v>
      </c>
      <c r="Z84" s="6" t="n">
        <v>0.038</v>
      </c>
      <c r="AA84" s="6" t="n">
        <v>0.038</v>
      </c>
      <c r="AB84" s="6" t="n">
        <v>0.038</v>
      </c>
      <c r="AC84" s="6" t="n">
        <v>0.038</v>
      </c>
      <c r="AD84" s="6" t="n">
        <v>0.038</v>
      </c>
      <c r="AF84" s="22">
        <f>IFERROR(-AF201/AF10,"")</f>
        <v/>
      </c>
      <c r="AG84" s="22">
        <f>IFERROR(-AG201/AG10,"")</f>
        <v/>
      </c>
      <c r="AH84" s="22">
        <f>IFERROR(-AH201/AH10,"")</f>
        <v/>
      </c>
      <c r="AI84" s="22">
        <f>IFERROR(-AI201/AI10,"")</f>
        <v/>
      </c>
      <c r="AJ84" s="22">
        <f>IFERROR(-AJ201/AJ10,"")</f>
        <v/>
      </c>
      <c r="AK84" s="6" t="n"/>
      <c r="AL84" s="6" t="n"/>
      <c r="AM84" s="6" t="n">
        <v>0.04</v>
      </c>
      <c r="AN84" s="6" t="n">
        <v>0.04</v>
      </c>
      <c r="AO84" s="6" t="n">
        <v>0.04</v>
      </c>
    </row>
    <row r="85">
      <c r="C85" s="8" t="inlineStr">
        <is>
          <t>SBC % of Revenue</t>
        </is>
      </c>
      <c r="G85" s="22">
        <f>IFERROR(G184/G10,"")</f>
        <v/>
      </c>
      <c r="H85" s="22">
        <f>IFERROR(H184/H10,"")</f>
        <v/>
      </c>
      <c r="I85" s="22">
        <f>IFERROR(I184/I10,"")</f>
        <v/>
      </c>
      <c r="J85" s="22">
        <f>IFERROR(J184/J10,"")</f>
        <v/>
      </c>
      <c r="K85" s="22">
        <f>IFERROR(K184/K10,"")</f>
        <v/>
      </c>
      <c r="L85" s="22">
        <f>IFERROR(L184/L10,"")</f>
        <v/>
      </c>
      <c r="M85" s="22">
        <f>IFERROR(M184/M10,"")</f>
        <v/>
      </c>
      <c r="N85" s="22">
        <f>IFERROR(N184/N10,"")</f>
        <v/>
      </c>
      <c r="O85" s="22">
        <f>IFERROR(O184/O10,"")</f>
        <v/>
      </c>
      <c r="P85" s="22">
        <f>IFERROR(P184/P10,"")</f>
        <v/>
      </c>
      <c r="Q85" s="22">
        <f>IFERROR(Q184/Q10,"")</f>
        <v/>
      </c>
      <c r="R85" s="22">
        <f>IFERROR(R184/R10,"")</f>
        <v/>
      </c>
      <c r="S85" s="22">
        <f>IFERROR(S184/S10,"")</f>
        <v/>
      </c>
      <c r="T85" s="22">
        <f>IFERROR(T184/T10,"")</f>
        <v/>
      </c>
      <c r="U85" s="22">
        <f>IFERROR(U184/U10,"")</f>
        <v/>
      </c>
      <c r="V85" s="22">
        <f>IFERROR(V184/V10,"")</f>
        <v/>
      </c>
      <c r="W85" s="6" t="n">
        <v>0.046</v>
      </c>
      <c r="X85" s="6" t="n">
        <v>0.046</v>
      </c>
      <c r="Y85" s="6" t="n">
        <v>0.046</v>
      </c>
      <c r="Z85" s="6" t="n">
        <v>0.046</v>
      </c>
      <c r="AA85" s="6" t="n">
        <v>0.046</v>
      </c>
      <c r="AB85" s="6" t="n">
        <v>0.046</v>
      </c>
      <c r="AC85" s="6" t="n">
        <v>0.046</v>
      </c>
      <c r="AD85" s="6" t="n">
        <v>0.046</v>
      </c>
      <c r="AF85" s="22">
        <f>IFERROR(AF184/AF10,"")</f>
        <v/>
      </c>
      <c r="AG85" s="22">
        <f>IFERROR(AG184/AG10,"")</f>
        <v/>
      </c>
      <c r="AH85" s="22">
        <f>IFERROR(AH184/AH10,"")</f>
        <v/>
      </c>
      <c r="AI85" s="22">
        <f>IFERROR(AI184/AI10,"")</f>
        <v/>
      </c>
      <c r="AJ85" s="22">
        <f>IFERROR(AJ184/AJ10,"")</f>
        <v/>
      </c>
      <c r="AK85" s="6" t="n"/>
      <c r="AL85" s="6" t="n"/>
      <c r="AM85" s="6" t="n">
        <v>0.045</v>
      </c>
      <c r="AN85" s="6" t="n">
        <v>0.04</v>
      </c>
      <c r="AO85" s="6" t="n">
        <v>0.04</v>
      </c>
    </row>
    <row r="87">
      <c r="C87" s="17" t="inlineStr">
        <is>
          <t>AOA Schedule (deterministic)</t>
        </is>
      </c>
    </row>
    <row r="88">
      <c r="D88" s="8" t="inlineStr">
        <is>
          <t>AOA-COGS ($M)</t>
        </is>
      </c>
      <c r="G88" s="21">
        <f>-G13</f>
        <v/>
      </c>
      <c r="H88" s="21">
        <f>-H13</f>
        <v/>
      </c>
      <c r="I88" s="21">
        <f>-I13</f>
        <v/>
      </c>
      <c r="J88" s="21">
        <f>-J13</f>
        <v/>
      </c>
      <c r="K88" s="21">
        <f>-K13</f>
        <v/>
      </c>
      <c r="L88" s="21">
        <f>-L13</f>
        <v/>
      </c>
      <c r="M88" s="21">
        <f>-M13</f>
        <v/>
      </c>
      <c r="N88" s="21">
        <f>-N13</f>
        <v/>
      </c>
      <c r="O88" s="21">
        <f>-O13</f>
        <v/>
      </c>
      <c r="P88" s="21">
        <f>-P13</f>
        <v/>
      </c>
      <c r="Q88" s="21">
        <f>-Q13</f>
        <v/>
      </c>
      <c r="R88" s="21">
        <f>-R13</f>
        <v/>
      </c>
      <c r="S88" s="21">
        <f>-S13</f>
        <v/>
      </c>
      <c r="T88" s="21">
        <f>-T13</f>
        <v/>
      </c>
      <c r="U88" s="21">
        <f>-U13</f>
        <v/>
      </c>
      <c r="V88" s="21">
        <f>-V13</f>
        <v/>
      </c>
      <c r="W88" s="14" t="n">
        <v>260</v>
      </c>
      <c r="X88" s="14" t="n">
        <v>258</v>
      </c>
      <c r="Y88" s="14" t="n">
        <v>256</v>
      </c>
      <c r="Z88" s="14" t="n">
        <v>253</v>
      </c>
      <c r="AA88" s="14" t="n">
        <v>248</v>
      </c>
      <c r="AB88" s="14" t="n">
        <v>243</v>
      </c>
      <c r="AC88" s="14" t="n">
        <v>238</v>
      </c>
      <c r="AD88" s="14" t="n">
        <v>233</v>
      </c>
      <c r="AF88" s="21">
        <f>-AF13</f>
        <v/>
      </c>
      <c r="AG88" s="21">
        <f>-AG13</f>
        <v/>
      </c>
      <c r="AH88" s="21">
        <f>-AH13</f>
        <v/>
      </c>
      <c r="AI88" s="21">
        <f>-AI13</f>
        <v/>
      </c>
      <c r="AJ88" s="21">
        <f>-AJ13</f>
        <v/>
      </c>
      <c r="AK88" s="14" t="n"/>
      <c r="AL88" s="14" t="n"/>
      <c r="AM88" s="14" t="n">
        <v>900</v>
      </c>
      <c r="AN88" s="14" t="n">
        <v>830</v>
      </c>
      <c r="AO88" s="14" t="n">
        <v>760</v>
      </c>
    </row>
    <row r="89">
      <c r="D89" s="8" t="inlineStr">
        <is>
          <t>AOA-OpEx ($M)</t>
        </is>
      </c>
      <c r="G89" s="21">
        <f>-G20</f>
        <v/>
      </c>
      <c r="H89" s="21">
        <f>-H20</f>
        <v/>
      </c>
      <c r="I89" s="21">
        <f>-I20</f>
        <v/>
      </c>
      <c r="J89" s="21">
        <f>-J20</f>
        <v/>
      </c>
      <c r="K89" s="21">
        <f>-K20</f>
        <v/>
      </c>
      <c r="L89" s="21">
        <f>-L20</f>
        <v/>
      </c>
      <c r="M89" s="21">
        <f>-M20</f>
        <v/>
      </c>
      <c r="N89" s="21">
        <f>-N20</f>
        <v/>
      </c>
      <c r="O89" s="21">
        <f>-O20</f>
        <v/>
      </c>
      <c r="P89" s="21">
        <f>-P20</f>
        <v/>
      </c>
      <c r="Q89" s="21">
        <f>-Q20</f>
        <v/>
      </c>
      <c r="R89" s="21">
        <f>-R20</f>
        <v/>
      </c>
      <c r="S89" s="21">
        <f>-S20</f>
        <v/>
      </c>
      <c r="T89" s="21">
        <f>-T20</f>
        <v/>
      </c>
      <c r="U89" s="21">
        <f>-U20</f>
        <v/>
      </c>
      <c r="V89" s="21">
        <f>-V20</f>
        <v/>
      </c>
      <c r="W89" s="14" t="n">
        <v>290</v>
      </c>
      <c r="X89" s="14" t="n">
        <v>287</v>
      </c>
      <c r="Y89" s="14" t="n">
        <v>284</v>
      </c>
      <c r="Z89" s="14" t="n">
        <v>282</v>
      </c>
      <c r="AA89" s="14" t="n">
        <v>277</v>
      </c>
      <c r="AB89" s="14" t="n">
        <v>272</v>
      </c>
      <c r="AC89" s="14" t="n">
        <v>267</v>
      </c>
      <c r="AD89" s="14" t="n">
        <v>262</v>
      </c>
      <c r="AF89" s="21">
        <f>-AF20</f>
        <v/>
      </c>
      <c r="AG89" s="21">
        <f>-AG20</f>
        <v/>
      </c>
      <c r="AH89" s="21">
        <f>-AH20</f>
        <v/>
      </c>
      <c r="AI89" s="21">
        <f>-AI20</f>
        <v/>
      </c>
      <c r="AJ89" s="21">
        <f>-AJ20</f>
        <v/>
      </c>
      <c r="AK89" s="14" t="n"/>
      <c r="AL89" s="14" t="n"/>
      <c r="AM89" s="14" t="n">
        <v>1000</v>
      </c>
      <c r="AN89" s="14" t="n">
        <v>920</v>
      </c>
      <c r="AO89" s="14" t="n">
        <v>840</v>
      </c>
    </row>
    <row r="90">
      <c r="D90" s="8" t="inlineStr">
        <is>
          <t>D&amp;A on PP&amp;E ($M)</t>
        </is>
      </c>
      <c r="G90" s="21">
        <f>G182</f>
        <v/>
      </c>
      <c r="H90" s="21">
        <f>H182</f>
        <v/>
      </c>
      <c r="I90" s="21">
        <f>I182</f>
        <v/>
      </c>
      <c r="J90" s="21">
        <f>J182</f>
        <v/>
      </c>
      <c r="K90" s="21">
        <f>K182</f>
        <v/>
      </c>
      <c r="L90" s="21">
        <f>L182</f>
        <v/>
      </c>
      <c r="M90" s="21">
        <f>M182</f>
        <v/>
      </c>
      <c r="N90" s="21">
        <f>N182</f>
        <v/>
      </c>
      <c r="O90" s="21">
        <f>O182</f>
        <v/>
      </c>
      <c r="P90" s="21">
        <f>P182</f>
        <v/>
      </c>
      <c r="Q90" s="21">
        <f>Q182</f>
        <v/>
      </c>
      <c r="R90" s="21">
        <f>R182</f>
        <v/>
      </c>
      <c r="S90" s="21">
        <f>S182</f>
        <v/>
      </c>
      <c r="T90" s="21">
        <f>T182</f>
        <v/>
      </c>
      <c r="U90" s="21">
        <f>U182</f>
        <v/>
      </c>
      <c r="V90" s="21">
        <f>V182</f>
        <v/>
      </c>
      <c r="W90" s="14" t="n">
        <v>210</v>
      </c>
      <c r="X90" s="14" t="n">
        <v>215</v>
      </c>
      <c r="Y90" s="14" t="n">
        <v>220</v>
      </c>
      <c r="Z90" s="14" t="n">
        <v>225</v>
      </c>
      <c r="AA90" s="14" t="n">
        <v>230</v>
      </c>
      <c r="AB90" s="14" t="n">
        <v>235</v>
      </c>
      <c r="AC90" s="14" t="n">
        <v>240</v>
      </c>
      <c r="AD90" s="14" t="n">
        <v>245</v>
      </c>
      <c r="AF90" s="21">
        <f>AF182</f>
        <v/>
      </c>
      <c r="AG90" s="21">
        <f>AG182</f>
        <v/>
      </c>
      <c r="AH90" s="21">
        <f>AH182</f>
        <v/>
      </c>
      <c r="AI90" s="21">
        <f>AI182</f>
        <v/>
      </c>
      <c r="AJ90" s="21">
        <f>AJ182</f>
        <v/>
      </c>
      <c r="AK90" s="14" t="n"/>
      <c r="AL90" s="14" t="n"/>
      <c r="AM90" s="14" t="n">
        <v>1050</v>
      </c>
      <c r="AN90" s="14" t="n">
        <v>1200</v>
      </c>
      <c r="AO90" s="14" t="n">
        <v>1350</v>
      </c>
    </row>
    <row r="91">
      <c r="D91" s="8" t="inlineStr">
        <is>
          <t>Other non-cash ($M)</t>
        </is>
      </c>
      <c r="G91" s="21">
        <f>G189</f>
        <v/>
      </c>
      <c r="H91" s="21">
        <f>H189</f>
        <v/>
      </c>
      <c r="I91" s="21">
        <f>I189</f>
        <v/>
      </c>
      <c r="J91" s="21">
        <f>J189</f>
        <v/>
      </c>
      <c r="K91" s="21">
        <f>K189</f>
        <v/>
      </c>
      <c r="L91" s="21">
        <f>L189</f>
        <v/>
      </c>
      <c r="M91" s="21">
        <f>M189</f>
        <v/>
      </c>
      <c r="N91" s="21">
        <f>N189</f>
        <v/>
      </c>
      <c r="O91" s="21">
        <f>O189</f>
        <v/>
      </c>
      <c r="P91" s="21">
        <f>P189</f>
        <v/>
      </c>
      <c r="Q91" s="21">
        <f>Q189</f>
        <v/>
      </c>
      <c r="R91" s="21">
        <f>R189</f>
        <v/>
      </c>
      <c r="S91" s="21">
        <f>S189</f>
        <v/>
      </c>
      <c r="T91" s="21">
        <f>T189</f>
        <v/>
      </c>
      <c r="U91" s="21">
        <f>U189</f>
        <v/>
      </c>
      <c r="V91" s="21">
        <f>V189</f>
        <v/>
      </c>
      <c r="W91" s="14" t="n">
        <v>0</v>
      </c>
      <c r="X91" s="14" t="n">
        <v>0</v>
      </c>
      <c r="Y91" s="14" t="n">
        <v>0</v>
      </c>
      <c r="Z91" s="14" t="n">
        <v>0</v>
      </c>
      <c r="AA91" s="14" t="n">
        <v>0</v>
      </c>
      <c r="AB91" s="14" t="n">
        <v>0</v>
      </c>
      <c r="AC91" s="14" t="n">
        <v>0</v>
      </c>
      <c r="AD91" s="14" t="n">
        <v>0</v>
      </c>
      <c r="AF91" s="21">
        <f>AF189</f>
        <v/>
      </c>
      <c r="AG91" s="21">
        <f>AG189</f>
        <v/>
      </c>
      <c r="AH91" s="21">
        <f>AH189</f>
        <v/>
      </c>
      <c r="AI91" s="21">
        <f>AI189</f>
        <v/>
      </c>
      <c r="AJ91" s="21">
        <f>AJ189</f>
        <v/>
      </c>
      <c r="AK91" s="14" t="n"/>
      <c r="AL91" s="14" t="n"/>
      <c r="AM91" s="14" t="n">
        <v>0</v>
      </c>
      <c r="AN91" s="14" t="n">
        <v>0</v>
      </c>
      <c r="AO91" s="14" t="n">
        <v>0</v>
      </c>
    </row>
    <row r="92">
      <c r="D92" s="8" t="inlineStr">
        <is>
          <t>Interest expense ($M)</t>
        </is>
      </c>
      <c r="G92" s="21">
        <f>G28</f>
        <v/>
      </c>
      <c r="H92" s="21">
        <f>H28</f>
        <v/>
      </c>
      <c r="I92" s="21">
        <f>I28</f>
        <v/>
      </c>
      <c r="J92" s="21">
        <f>J28</f>
        <v/>
      </c>
      <c r="K92" s="21">
        <f>K28</f>
        <v/>
      </c>
      <c r="L92" s="21">
        <f>L28</f>
        <v/>
      </c>
      <c r="M92" s="21">
        <f>M28</f>
        <v/>
      </c>
      <c r="N92" s="21">
        <f>N28</f>
        <v/>
      </c>
      <c r="O92" s="21">
        <f>O28</f>
        <v/>
      </c>
      <c r="P92" s="21">
        <f>P28</f>
        <v/>
      </c>
      <c r="Q92" s="21">
        <f>Q28</f>
        <v/>
      </c>
      <c r="R92" s="21">
        <f>R28</f>
        <v/>
      </c>
      <c r="S92" s="21">
        <f>S28</f>
        <v/>
      </c>
      <c r="T92" s="21">
        <f>T28</f>
        <v/>
      </c>
      <c r="U92" s="21">
        <f>U28</f>
        <v/>
      </c>
      <c r="V92" s="21">
        <f>V28</f>
        <v/>
      </c>
      <c r="W92" s="14" t="n">
        <v>-37</v>
      </c>
      <c r="X92" s="14" t="n">
        <v>-37</v>
      </c>
      <c r="Y92" s="14" t="n">
        <v>-37</v>
      </c>
      <c r="Z92" s="14" t="n">
        <v>-37</v>
      </c>
      <c r="AA92" s="14" t="n">
        <v>-37</v>
      </c>
      <c r="AB92" s="14" t="n">
        <v>-37</v>
      </c>
      <c r="AC92" s="14" t="n">
        <v>-37</v>
      </c>
      <c r="AD92" s="14" t="n">
        <v>-37</v>
      </c>
      <c r="AF92" s="21">
        <f>AF28</f>
        <v/>
      </c>
      <c r="AG92" s="21">
        <f>AG28</f>
        <v/>
      </c>
      <c r="AH92" s="21">
        <f>AH28</f>
        <v/>
      </c>
      <c r="AI92" s="21">
        <f>AI28</f>
        <v/>
      </c>
      <c r="AJ92" s="21">
        <f>AJ28</f>
        <v/>
      </c>
      <c r="AK92" s="14" t="n"/>
      <c r="AL92" s="14" t="n"/>
      <c r="AM92" s="14" t="n">
        <v>-150</v>
      </c>
      <c r="AN92" s="14" t="n">
        <v>-150</v>
      </c>
      <c r="AO92" s="14" t="n">
        <v>-150</v>
      </c>
    </row>
    <row r="93">
      <c r="D93" s="8" t="inlineStr">
        <is>
          <t>Other income ($M)</t>
        </is>
      </c>
      <c r="G93" s="21">
        <f>G29</f>
        <v/>
      </c>
      <c r="H93" s="21">
        <f>H29</f>
        <v/>
      </c>
      <c r="I93" s="21">
        <f>I29</f>
        <v/>
      </c>
      <c r="J93" s="21">
        <f>J29</f>
        <v/>
      </c>
      <c r="K93" s="21">
        <f>K29</f>
        <v/>
      </c>
      <c r="L93" s="21">
        <f>L29</f>
        <v/>
      </c>
      <c r="M93" s="21">
        <f>M29</f>
        <v/>
      </c>
      <c r="N93" s="21">
        <f>N29</f>
        <v/>
      </c>
      <c r="O93" s="21">
        <f>O29</f>
        <v/>
      </c>
      <c r="P93" s="21">
        <f>P29</f>
        <v/>
      </c>
      <c r="Q93" s="21">
        <f>Q29</f>
        <v/>
      </c>
      <c r="R93" s="21">
        <f>R29</f>
        <v/>
      </c>
      <c r="S93" s="21">
        <f>S29</f>
        <v/>
      </c>
      <c r="T93" s="21">
        <f>T29</f>
        <v/>
      </c>
      <c r="U93" s="21">
        <f>U29</f>
        <v/>
      </c>
      <c r="V93" s="21">
        <f>V29</f>
        <v/>
      </c>
      <c r="W93" s="14" t="n">
        <v>165</v>
      </c>
      <c r="X93" s="14" t="n">
        <v>165</v>
      </c>
      <c r="Y93" s="14" t="n">
        <v>165</v>
      </c>
      <c r="Z93" s="14" t="n">
        <v>165</v>
      </c>
      <c r="AA93" s="14" t="n">
        <v>165</v>
      </c>
      <c r="AB93" s="14" t="n">
        <v>165</v>
      </c>
      <c r="AC93" s="14" t="n">
        <v>165</v>
      </c>
      <c r="AD93" s="14" t="n">
        <v>165</v>
      </c>
      <c r="AF93" s="21">
        <f>AF29</f>
        <v/>
      </c>
      <c r="AG93" s="21">
        <f>AG29</f>
        <v/>
      </c>
      <c r="AH93" s="21">
        <f>AH29</f>
        <v/>
      </c>
      <c r="AI93" s="21">
        <f>AI29</f>
        <v/>
      </c>
      <c r="AJ93" s="21">
        <f>AJ29</f>
        <v/>
      </c>
      <c r="AK93" s="14" t="n"/>
      <c r="AL93" s="14" t="n"/>
      <c r="AM93" s="14" t="n">
        <v>660</v>
      </c>
      <c r="AN93" s="14" t="n">
        <v>660</v>
      </c>
      <c r="AO93" s="14" t="n">
        <v>660</v>
      </c>
    </row>
    <row r="94">
      <c r="D94" s="8" t="inlineStr">
        <is>
          <t>Equity income ($M)</t>
        </is>
      </c>
      <c r="G94" s="21">
        <f>G34</f>
        <v/>
      </c>
      <c r="H94" s="21">
        <f>H34</f>
        <v/>
      </c>
      <c r="I94" s="21">
        <f>I34</f>
        <v/>
      </c>
      <c r="J94" s="21">
        <f>J34</f>
        <v/>
      </c>
      <c r="K94" s="21">
        <f>K34</f>
        <v/>
      </c>
      <c r="L94" s="21">
        <f>L34</f>
        <v/>
      </c>
      <c r="M94" s="21">
        <f>M34</f>
        <v/>
      </c>
      <c r="N94" s="21">
        <f>N34</f>
        <v/>
      </c>
      <c r="O94" s="21">
        <f>O34</f>
        <v/>
      </c>
      <c r="P94" s="21">
        <f>P34</f>
        <v/>
      </c>
      <c r="Q94" s="21">
        <f>Q34</f>
        <v/>
      </c>
      <c r="R94" s="21">
        <f>R34</f>
        <v/>
      </c>
      <c r="S94" s="21">
        <f>S34</f>
        <v/>
      </c>
      <c r="T94" s="21">
        <f>T34</f>
        <v/>
      </c>
      <c r="U94" s="21">
        <f>U34</f>
        <v/>
      </c>
      <c r="V94" s="21">
        <f>V34</f>
        <v/>
      </c>
      <c r="W94" s="14" t="n">
        <v>0</v>
      </c>
      <c r="X94" s="14" t="n">
        <v>0</v>
      </c>
      <c r="Y94" s="14" t="n">
        <v>0</v>
      </c>
      <c r="Z94" s="14" t="n">
        <v>0</v>
      </c>
      <c r="AA94" s="14" t="n">
        <v>0</v>
      </c>
      <c r="AB94" s="14" t="n">
        <v>0</v>
      </c>
      <c r="AC94" s="14" t="n">
        <v>0</v>
      </c>
      <c r="AD94" s="14" t="n">
        <v>0</v>
      </c>
      <c r="AF94" s="21">
        <f>AF34</f>
        <v/>
      </c>
      <c r="AG94" s="21">
        <f>AG34</f>
        <v/>
      </c>
      <c r="AH94" s="21">
        <f>AH34</f>
        <v/>
      </c>
      <c r="AI94" s="21">
        <f>AI34</f>
        <v/>
      </c>
      <c r="AJ94" s="21">
        <f>AJ34</f>
        <v/>
      </c>
      <c r="AK94" s="14" t="n"/>
      <c r="AL94" s="14" t="n"/>
      <c r="AM94" s="14" t="n">
        <v>0</v>
      </c>
      <c r="AN94" s="14" t="n">
        <v>0</v>
      </c>
      <c r="AO94" s="14" t="n">
        <v>0</v>
      </c>
    </row>
    <row r="95">
      <c r="D95" s="8" t="inlineStr">
        <is>
          <t>Restructuring ($M)</t>
        </is>
      </c>
      <c r="G95" s="21">
        <f>-G21</f>
        <v/>
      </c>
      <c r="H95" s="21">
        <f>-H21</f>
        <v/>
      </c>
      <c r="I95" s="21">
        <f>-I21</f>
        <v/>
      </c>
      <c r="J95" s="21">
        <f>-J21</f>
        <v/>
      </c>
      <c r="K95" s="21">
        <f>-K21</f>
        <v/>
      </c>
      <c r="L95" s="21">
        <f>-L21</f>
        <v/>
      </c>
      <c r="M95" s="21">
        <f>-M21</f>
        <v/>
      </c>
      <c r="N95" s="21">
        <f>-N21</f>
        <v/>
      </c>
      <c r="O95" s="21">
        <f>-O21</f>
        <v/>
      </c>
      <c r="P95" s="21">
        <f>-P21</f>
        <v/>
      </c>
      <c r="Q95" s="21">
        <f>-Q21</f>
        <v/>
      </c>
      <c r="R95" s="21">
        <f>-R21</f>
        <v/>
      </c>
      <c r="S95" s="21">
        <f>-S21</f>
        <v/>
      </c>
      <c r="T95" s="21">
        <f>-T21</f>
        <v/>
      </c>
      <c r="U95" s="21">
        <f>-U21</f>
        <v/>
      </c>
      <c r="V95" s="21">
        <f>-V21</f>
        <v/>
      </c>
      <c r="W95" s="14" t="n">
        <v>0</v>
      </c>
      <c r="X95" s="14" t="n">
        <v>0</v>
      </c>
      <c r="Y95" s="14" t="n">
        <v>0</v>
      </c>
      <c r="Z95" s="14" t="n">
        <v>0</v>
      </c>
      <c r="AA95" s="14" t="n">
        <v>0</v>
      </c>
      <c r="AB95" s="14" t="n">
        <v>0</v>
      </c>
      <c r="AC95" s="14" t="n">
        <v>0</v>
      </c>
      <c r="AD95" s="14" t="n">
        <v>0</v>
      </c>
      <c r="AF95" s="21">
        <f>-AF21</f>
        <v/>
      </c>
      <c r="AG95" s="21">
        <f>-AG21</f>
        <v/>
      </c>
      <c r="AH95" s="21">
        <f>-AH21</f>
        <v/>
      </c>
      <c r="AI95" s="21">
        <f>-AI21</f>
        <v/>
      </c>
      <c r="AJ95" s="21">
        <f>-AJ21</f>
        <v/>
      </c>
      <c r="AK95" s="14" t="n"/>
      <c r="AL95" s="14" t="n"/>
      <c r="AM95" s="14" t="n">
        <v>0</v>
      </c>
      <c r="AN95" s="14" t="n">
        <v>0</v>
      </c>
      <c r="AO95" s="14" t="n">
        <v>0</v>
      </c>
    </row>
    <row r="96">
      <c r="D96" s="8" t="inlineStr">
        <is>
          <t>Disc ops ($M)</t>
        </is>
      </c>
      <c r="G96" s="21">
        <f>G38</f>
        <v/>
      </c>
      <c r="H96" s="21">
        <f>H38</f>
        <v/>
      </c>
      <c r="I96" s="21">
        <f>I38</f>
        <v/>
      </c>
      <c r="J96" s="21">
        <f>J38</f>
        <v/>
      </c>
      <c r="K96" s="21">
        <f>K38</f>
        <v/>
      </c>
      <c r="L96" s="21">
        <f>L38</f>
        <v/>
      </c>
      <c r="M96" s="21">
        <f>M38</f>
        <v/>
      </c>
      <c r="N96" s="21">
        <f>N38</f>
        <v/>
      </c>
      <c r="O96" s="21">
        <f>O38</f>
        <v/>
      </c>
      <c r="P96" s="21">
        <f>P38</f>
        <v/>
      </c>
      <c r="Q96" s="21">
        <f>Q38</f>
        <v/>
      </c>
      <c r="R96" s="21">
        <f>R38</f>
        <v/>
      </c>
      <c r="S96" s="21">
        <f>S38</f>
        <v/>
      </c>
      <c r="T96" s="21">
        <f>T38</f>
        <v/>
      </c>
      <c r="U96" s="21">
        <f>U38</f>
        <v/>
      </c>
      <c r="V96" s="21">
        <f>V38</f>
        <v/>
      </c>
      <c r="W96" s="14" t="n">
        <v>0</v>
      </c>
      <c r="X96" s="14" t="n">
        <v>0</v>
      </c>
      <c r="Y96" s="14" t="n">
        <v>0</v>
      </c>
      <c r="Z96" s="14" t="n">
        <v>0</v>
      </c>
      <c r="AA96" s="14" t="n">
        <v>0</v>
      </c>
      <c r="AB96" s="14" t="n">
        <v>0</v>
      </c>
      <c r="AC96" s="14" t="n">
        <v>0</v>
      </c>
      <c r="AD96" s="14" t="n">
        <v>0</v>
      </c>
      <c r="AF96" s="21">
        <f>AF38</f>
        <v/>
      </c>
      <c r="AG96" s="21">
        <f>AG38</f>
        <v/>
      </c>
      <c r="AH96" s="21">
        <f>AH38</f>
        <v/>
      </c>
      <c r="AI96" s="21">
        <f>AI38</f>
        <v/>
      </c>
      <c r="AJ96" s="21">
        <f>AJ38</f>
        <v/>
      </c>
      <c r="AK96" s="14" t="n"/>
      <c r="AL96" s="14" t="n"/>
      <c r="AM96" s="14" t="n">
        <v>0</v>
      </c>
      <c r="AN96" s="14" t="n">
        <v>0</v>
      </c>
      <c r="AO96" s="14" t="n">
        <v>0</v>
      </c>
    </row>
    <row r="97">
      <c r="D97" s="8" t="inlineStr">
        <is>
          <t>Buybacks ($M, NEG)</t>
        </is>
      </c>
      <c r="G97" s="21">
        <f>G217</f>
        <v/>
      </c>
      <c r="H97" s="21">
        <f>H217</f>
        <v/>
      </c>
      <c r="I97" s="21">
        <f>I217</f>
        <v/>
      </c>
      <c r="J97" s="21">
        <f>J217</f>
        <v/>
      </c>
      <c r="K97" s="21">
        <f>K217</f>
        <v/>
      </c>
      <c r="L97" s="21">
        <f>L217</f>
        <v/>
      </c>
      <c r="M97" s="21">
        <f>M217</f>
        <v/>
      </c>
      <c r="N97" s="21">
        <f>N217</f>
        <v/>
      </c>
      <c r="O97" s="21">
        <f>O217</f>
        <v/>
      </c>
      <c r="P97" s="21">
        <f>P217</f>
        <v/>
      </c>
      <c r="Q97" s="21">
        <f>Q217</f>
        <v/>
      </c>
      <c r="R97" s="21">
        <f>R217</f>
        <v/>
      </c>
      <c r="S97" s="21">
        <f>S217</f>
        <v/>
      </c>
      <c r="T97" s="21">
        <f>T217</f>
        <v/>
      </c>
      <c r="U97" s="21">
        <f>U217</f>
        <v/>
      </c>
      <c r="V97" s="21">
        <f>V217</f>
        <v/>
      </c>
      <c r="W97" s="14" t="n">
        <v>-300</v>
      </c>
      <c r="X97" s="14" t="n">
        <v>-300</v>
      </c>
      <c r="Y97" s="14" t="n">
        <v>-350</v>
      </c>
      <c r="Z97" s="14" t="n">
        <v>-400</v>
      </c>
      <c r="AA97" s="14" t="n">
        <v>-400</v>
      </c>
      <c r="AB97" s="14" t="n">
        <v>-400</v>
      </c>
      <c r="AC97" s="14" t="n">
        <v>-450</v>
      </c>
      <c r="AD97" s="14" t="n">
        <v>-500</v>
      </c>
      <c r="AF97" s="21">
        <f>AF217</f>
        <v/>
      </c>
      <c r="AG97" s="21">
        <f>AG217</f>
        <v/>
      </c>
      <c r="AH97" s="21">
        <f>AH217</f>
        <v/>
      </c>
      <c r="AI97" s="21">
        <f>AI217</f>
        <v/>
      </c>
      <c r="AJ97" s="21">
        <f>AJ217</f>
        <v/>
      </c>
      <c r="AK97" s="14" t="n"/>
      <c r="AL97" s="14" t="n"/>
      <c r="AM97" s="14" t="n">
        <v>-2000</v>
      </c>
      <c r="AN97" s="14" t="n">
        <v>-2200</v>
      </c>
      <c r="AO97" s="14" t="n">
        <v>-2400</v>
      </c>
    </row>
    <row r="98">
      <c r="D98" s="8" t="inlineStr">
        <is>
          <t>Tax withholding ($M, NEG)</t>
        </is>
      </c>
      <c r="G98" s="21">
        <f>G218</f>
        <v/>
      </c>
      <c r="H98" s="21">
        <f>H218</f>
        <v/>
      </c>
      <c r="I98" s="21">
        <f>I218</f>
        <v/>
      </c>
      <c r="J98" s="21">
        <f>J218</f>
        <v/>
      </c>
      <c r="K98" s="21">
        <f>K218</f>
        <v/>
      </c>
      <c r="L98" s="21">
        <f>L218</f>
        <v/>
      </c>
      <c r="M98" s="21">
        <f>M218</f>
        <v/>
      </c>
      <c r="N98" s="21">
        <f>N218</f>
        <v/>
      </c>
      <c r="O98" s="21">
        <f>O218</f>
        <v/>
      </c>
      <c r="P98" s="21">
        <f>P218</f>
        <v/>
      </c>
      <c r="Q98" s="21">
        <f>Q218</f>
        <v/>
      </c>
      <c r="R98" s="21">
        <f>R218</f>
        <v/>
      </c>
      <c r="S98" s="21">
        <f>S218</f>
        <v/>
      </c>
      <c r="T98" s="21">
        <f>T218</f>
        <v/>
      </c>
      <c r="U98" s="21">
        <f>U218</f>
        <v/>
      </c>
      <c r="V98" s="21">
        <f>V218</f>
        <v/>
      </c>
      <c r="W98" s="14" t="n">
        <v>-150</v>
      </c>
      <c r="X98" s="14" t="n">
        <v>-150</v>
      </c>
      <c r="Y98" s="14" t="n">
        <v>-150</v>
      </c>
      <c r="Z98" s="14" t="n">
        <v>-150</v>
      </c>
      <c r="AA98" s="14" t="n">
        <v>-150</v>
      </c>
      <c r="AB98" s="14" t="n">
        <v>-150</v>
      </c>
      <c r="AC98" s="14" t="n">
        <v>-150</v>
      </c>
      <c r="AD98" s="14" t="n">
        <v>-150</v>
      </c>
      <c r="AF98" s="21">
        <f>AF218</f>
        <v/>
      </c>
      <c r="AG98" s="21">
        <f>AG218</f>
        <v/>
      </c>
      <c r="AH98" s="21">
        <f>AH218</f>
        <v/>
      </c>
      <c r="AI98" s="21">
        <f>AI218</f>
        <v/>
      </c>
      <c r="AJ98" s="21">
        <f>AJ218</f>
        <v/>
      </c>
      <c r="AK98" s="14" t="n"/>
      <c r="AL98" s="14" t="n"/>
      <c r="AM98" s="14" t="n">
        <v>-650</v>
      </c>
      <c r="AN98" s="14" t="n">
        <v>-700</v>
      </c>
      <c r="AO98" s="14" t="n">
        <v>-750</v>
      </c>
    </row>
    <row r="99">
      <c r="D99" s="8" t="inlineStr">
        <is>
          <t>ESPP proceeds ($M)</t>
        </is>
      </c>
      <c r="G99" s="21">
        <f>G216</f>
        <v/>
      </c>
      <c r="H99" s="21">
        <f>H216</f>
        <v/>
      </c>
      <c r="I99" s="21">
        <f>I216</f>
        <v/>
      </c>
      <c r="J99" s="21">
        <f>J216</f>
        <v/>
      </c>
      <c r="K99" s="21">
        <f>K216</f>
        <v/>
      </c>
      <c r="L99" s="21">
        <f>L216</f>
        <v/>
      </c>
      <c r="M99" s="21">
        <f>M216</f>
        <v/>
      </c>
      <c r="N99" s="21">
        <f>N216</f>
        <v/>
      </c>
      <c r="O99" s="21">
        <f>O216</f>
        <v/>
      </c>
      <c r="P99" s="21">
        <f>P216</f>
        <v/>
      </c>
      <c r="Q99" s="21">
        <f>Q216</f>
        <v/>
      </c>
      <c r="R99" s="21">
        <f>R216</f>
        <v/>
      </c>
      <c r="S99" s="21">
        <f>S216</f>
        <v/>
      </c>
      <c r="T99" s="21">
        <f>T216</f>
        <v/>
      </c>
      <c r="U99" s="21">
        <f>U216</f>
        <v/>
      </c>
      <c r="V99" s="21">
        <f>V216</f>
        <v/>
      </c>
      <c r="W99" s="14" t="n">
        <v>60</v>
      </c>
      <c r="X99" s="14" t="n">
        <v>60</v>
      </c>
      <c r="Y99" s="14" t="n">
        <v>60</v>
      </c>
      <c r="Z99" s="14" t="n">
        <v>60</v>
      </c>
      <c r="AA99" s="14" t="n">
        <v>60</v>
      </c>
      <c r="AB99" s="14" t="n">
        <v>60</v>
      </c>
      <c r="AC99" s="14" t="n">
        <v>60</v>
      </c>
      <c r="AD99" s="14" t="n">
        <v>60</v>
      </c>
      <c r="AF99" s="21">
        <f>AF216</f>
        <v/>
      </c>
      <c r="AG99" s="21">
        <f>AG216</f>
        <v/>
      </c>
      <c r="AH99" s="21">
        <f>AH216</f>
        <v/>
      </c>
      <c r="AI99" s="21">
        <f>AI216</f>
        <v/>
      </c>
      <c r="AJ99" s="21">
        <f>AJ216</f>
        <v/>
      </c>
      <c r="AK99" s="14" t="n"/>
      <c r="AL99" s="14" t="n"/>
      <c r="AM99" s="14" t="n">
        <v>250</v>
      </c>
      <c r="AN99" s="14" t="n">
        <v>250</v>
      </c>
      <c r="AO99" s="14" t="n">
        <v>250</v>
      </c>
    </row>
    <row r="100">
      <c r="D100" s="8" t="inlineStr">
        <is>
          <t>Basic shares</t>
        </is>
      </c>
      <c r="G100" s="29">
        <f>G44</f>
        <v/>
      </c>
      <c r="H100" s="29">
        <f>H44</f>
        <v/>
      </c>
      <c r="I100" s="29">
        <f>I44</f>
        <v/>
      </c>
      <c r="J100" s="29">
        <f>J44</f>
        <v/>
      </c>
      <c r="K100" s="29">
        <f>K44</f>
        <v/>
      </c>
      <c r="L100" s="29">
        <f>L44</f>
        <v/>
      </c>
      <c r="M100" s="29">
        <f>M44</f>
        <v/>
      </c>
      <c r="N100" s="29">
        <f>N44</f>
        <v/>
      </c>
      <c r="O100" s="29">
        <f>O44</f>
        <v/>
      </c>
      <c r="P100" s="29">
        <f>P44</f>
        <v/>
      </c>
      <c r="Q100" s="29">
        <f>Q44</f>
        <v/>
      </c>
      <c r="R100" s="29">
        <f>R44</f>
        <v/>
      </c>
      <c r="S100" s="29">
        <f>S44</f>
        <v/>
      </c>
      <c r="T100" s="29">
        <f>T44</f>
        <v/>
      </c>
      <c r="U100" s="29">
        <f>U44</f>
        <v/>
      </c>
      <c r="V100" s="29">
        <f>V44</f>
        <v/>
      </c>
      <c r="W100" s="19" t="n">
        <v>1635</v>
      </c>
      <c r="X100" s="19" t="n">
        <v>1640</v>
      </c>
      <c r="Y100" s="19" t="n">
        <v>1645</v>
      </c>
      <c r="Z100" s="19" t="n">
        <v>1648</v>
      </c>
      <c r="AA100" s="19" t="n">
        <v>1650</v>
      </c>
      <c r="AB100" s="19" t="n">
        <v>1652</v>
      </c>
      <c r="AC100" s="19" t="n">
        <v>1655</v>
      </c>
      <c r="AD100" s="19" t="n">
        <v>1657</v>
      </c>
      <c r="AF100" s="29">
        <f>AF44</f>
        <v/>
      </c>
      <c r="AG100" s="29">
        <f>AG44</f>
        <v/>
      </c>
      <c r="AH100" s="29">
        <f>AH44</f>
        <v/>
      </c>
      <c r="AI100" s="29">
        <f>AI44</f>
        <v/>
      </c>
      <c r="AJ100" s="29">
        <f>AJ44</f>
        <v/>
      </c>
      <c r="AK100" s="19" t="n"/>
      <c r="AL100" s="19" t="n"/>
      <c r="AM100" s="19" t="n">
        <v>1655</v>
      </c>
      <c r="AN100" s="19" t="n">
        <v>1660</v>
      </c>
      <c r="AO100" s="19" t="n">
        <v>1665</v>
      </c>
    </row>
    <row r="101">
      <c r="D101" s="8" t="inlineStr">
        <is>
          <t>Diluted shares</t>
        </is>
      </c>
      <c r="G101" s="29">
        <f>G45</f>
        <v/>
      </c>
      <c r="H101" s="29">
        <f>H45</f>
        <v/>
      </c>
      <c r="I101" s="29">
        <f>I45</f>
        <v/>
      </c>
      <c r="J101" s="29">
        <f>J45</f>
        <v/>
      </c>
      <c r="K101" s="29">
        <f>K45</f>
        <v/>
      </c>
      <c r="L101" s="29">
        <f>L45</f>
        <v/>
      </c>
      <c r="M101" s="29">
        <f>M45</f>
        <v/>
      </c>
      <c r="N101" s="29">
        <f>N45</f>
        <v/>
      </c>
      <c r="O101" s="29">
        <f>O45</f>
        <v/>
      </c>
      <c r="P101" s="29">
        <f>P45</f>
        <v/>
      </c>
      <c r="Q101" s="29">
        <f>Q45</f>
        <v/>
      </c>
      <c r="R101" s="29">
        <f>R45</f>
        <v/>
      </c>
      <c r="S101" s="29">
        <f>S45</f>
        <v/>
      </c>
      <c r="T101" s="29">
        <f>T45</f>
        <v/>
      </c>
      <c r="U101" s="29">
        <f>U45</f>
        <v/>
      </c>
      <c r="V101" s="29">
        <f>V45</f>
        <v/>
      </c>
      <c r="W101" s="19" t="n">
        <v>1655</v>
      </c>
      <c r="X101" s="19" t="n">
        <v>1660</v>
      </c>
      <c r="Y101" s="19" t="n">
        <v>1665</v>
      </c>
      <c r="Z101" s="19" t="n">
        <v>1668</v>
      </c>
      <c r="AA101" s="19" t="n">
        <v>1670</v>
      </c>
      <c r="AB101" s="19" t="n">
        <v>1672</v>
      </c>
      <c r="AC101" s="19" t="n">
        <v>1675</v>
      </c>
      <c r="AD101" s="19" t="n">
        <v>1677</v>
      </c>
      <c r="AF101" s="29">
        <f>AF45</f>
        <v/>
      </c>
      <c r="AG101" s="29">
        <f>AG45</f>
        <v/>
      </c>
      <c r="AH101" s="29">
        <f>AH45</f>
        <v/>
      </c>
      <c r="AI101" s="29">
        <f>AI45</f>
        <v/>
      </c>
      <c r="AJ101" s="29">
        <f>AJ45</f>
        <v/>
      </c>
      <c r="AK101" s="19" t="n"/>
      <c r="AL101" s="19" t="n"/>
      <c r="AM101" s="19" t="n">
        <v>1675</v>
      </c>
      <c r="AN101" s="19" t="n">
        <v>1680</v>
      </c>
      <c r="AO101" s="19" t="n">
        <v>1685</v>
      </c>
    </row>
    <row r="104">
      <c r="B104" s="23" t="inlineStr">
        <is>
          <t>Balance Sheet</t>
        </is>
      </c>
      <c r="C104" s="23" t="n"/>
      <c r="D104" s="23" t="n"/>
      <c r="E104" s="23" t="n"/>
      <c r="F104" s="23" t="n"/>
      <c r="G104" s="23" t="n"/>
      <c r="H104" s="23" t="n"/>
      <c r="I104" s="23" t="n"/>
      <c r="J104" s="23" t="n"/>
      <c r="K104" s="23" t="n"/>
      <c r="L104" s="23" t="n"/>
      <c r="M104" s="23" t="n"/>
      <c r="N104" s="23" t="n"/>
      <c r="O104" s="23" t="n"/>
      <c r="P104" s="23" t="n"/>
      <c r="Q104" s="23" t="n"/>
      <c r="R104" s="23" t="n"/>
      <c r="S104" s="23" t="n"/>
      <c r="T104" s="23" t="n"/>
      <c r="U104" s="23" t="n"/>
      <c r="V104" s="23" t="n"/>
      <c r="W104" s="23" t="n"/>
      <c r="X104" s="23" t="n"/>
      <c r="Y104" s="23" t="n"/>
      <c r="Z104" s="23" t="n"/>
      <c r="AA104" s="23" t="n"/>
      <c r="AB104" s="23" t="n"/>
      <c r="AC104" s="23" t="n"/>
      <c r="AD104" s="23" t="n"/>
      <c r="AF104" s="23" t="n"/>
      <c r="AG104" s="23" t="n"/>
      <c r="AH104" s="23" t="n"/>
      <c r="AI104" s="23" t="n"/>
      <c r="AJ104" s="23" t="n"/>
      <c r="AK104" s="23" t="n"/>
      <c r="AL104" s="23" t="n"/>
      <c r="AM104" s="23" t="n"/>
      <c r="AN104" s="23" t="n"/>
      <c r="AO104" s="23" t="n"/>
    </row>
    <row r="106">
      <c r="B106" s="13" t="inlineStr">
        <is>
          <t>Current Assets</t>
        </is>
      </c>
    </row>
    <row r="107">
      <c r="C107" s="15" t="inlineStr">
        <is>
          <t>Cash and cash equivalents</t>
        </is>
      </c>
      <c r="G107" s="14" t="n">
        <v>4964</v>
      </c>
      <c r="H107" s="14" t="n">
        <v>3398</v>
      </c>
      <c r="I107" s="14" t="n">
        <v>4835</v>
      </c>
      <c r="J107" s="14" t="n">
        <v>3825</v>
      </c>
      <c r="K107" s="14" t="n">
        <v>3841</v>
      </c>
      <c r="L107" s="14" t="n">
        <v>3561</v>
      </c>
      <c r="M107" s="14" t="n">
        <v>3933</v>
      </c>
      <c r="N107" s="14" t="n">
        <v>4190</v>
      </c>
      <c r="O107" s="14" t="n">
        <v>4113</v>
      </c>
      <c r="P107" s="14" t="n">
        <v>3897</v>
      </c>
      <c r="Q107" s="14" t="n">
        <v>3787</v>
      </c>
      <c r="R107" s="14" t="n">
        <v>6049</v>
      </c>
      <c r="S107" s="14" t="n">
        <v>4442</v>
      </c>
      <c r="T107" s="14" t="n">
        <v>4808</v>
      </c>
      <c r="U107" s="14" t="n">
        <v>5539</v>
      </c>
      <c r="V107" s="14" t="n">
        <v>5585</v>
      </c>
      <c r="W107" s="21">
        <f>(W139+W148)-(W108+W109+W110+W111+W112)-(W117+W118+W119+W120+W121)</f>
        <v/>
      </c>
      <c r="X107" s="21">
        <f>(X139+X148)-(X108+X109+X110+X111+X112)-(X117+X118+X119+X120+X121)</f>
        <v/>
      </c>
      <c r="Y107" s="21">
        <f>(Y139+Y148)-(Y108+Y109+Y110+Y111+Y112)-(Y117+Y118+Y119+Y120+Y121)</f>
        <v/>
      </c>
      <c r="Z107" s="21">
        <f>(Z139+Z148)-(Z108+Z109+Z110+Z111+Z112)-(Z117+Z118+Z119+Z120+Z121)</f>
        <v/>
      </c>
      <c r="AA107" s="21">
        <f>(AA139+AA148)-(AA108+AA109+AA110+AA111+AA112)-(AA117+AA118+AA119+AA120+AA121)</f>
        <v/>
      </c>
      <c r="AB107" s="21">
        <f>(AB139+AB148)-(AB108+AB109+AB110+AB111+AB112)-(AB117+AB118+AB119+AB120+AB121)</f>
        <v/>
      </c>
      <c r="AC107" s="21">
        <f>(AC139+AC148)-(AC108+AC109+AC110+AC111+AC112)-(AC117+AC118+AC119+AC120+AC121)</f>
        <v/>
      </c>
      <c r="AD107" s="21">
        <f>(AD139+AD148)-(AD108+AD109+AD110+AD111+AD112)-(AD117+AD118+AD119+AD120+AD121)</f>
        <v/>
      </c>
      <c r="AF107" s="14" t="n">
        <v>2535</v>
      </c>
      <c r="AG107" s="14" t="n">
        <v>4835</v>
      </c>
      <c r="AH107" s="14" t="n">
        <v>3933</v>
      </c>
      <c r="AI107" s="14" t="n">
        <v>3787</v>
      </c>
      <c r="AJ107" s="14" t="n">
        <v>5539</v>
      </c>
      <c r="AK107" s="21">
        <f>Y107</f>
        <v/>
      </c>
      <c r="AL107" s="21">
        <f>AC107</f>
        <v/>
      </c>
      <c r="AM107" s="21">
        <f>(AM139+AM148)-(AM108+AM109+AM110+AM111+AM112)-(AM117+AM118+AM119+AM120+AM121)</f>
        <v/>
      </c>
      <c r="AN107" s="21">
        <f>(AN139+AN148)-(AN108+AN109+AN110+AN111+AN112)-(AN117+AN118+AN119+AN120+AN121)</f>
        <v/>
      </c>
      <c r="AO107" s="21">
        <f>(AO139+AO148)-(AO108+AO109+AO110+AO111+AO112)-(AO117+AO118+AO119+AO120+AO121)</f>
        <v/>
      </c>
    </row>
    <row r="108">
      <c r="C108" s="15" t="inlineStr">
        <is>
          <t>Short-term investments</t>
        </is>
      </c>
      <c r="G108" s="14" t="n">
        <v>1028</v>
      </c>
      <c r="H108" s="14" t="n">
        <v>2193</v>
      </c>
      <c r="I108" s="14" t="n">
        <v>1020</v>
      </c>
      <c r="J108" s="14" t="n">
        <v>2114</v>
      </c>
      <c r="K108" s="14" t="n">
        <v>2444</v>
      </c>
      <c r="L108" s="14" t="n">
        <v>2224</v>
      </c>
      <c r="M108" s="14" t="n">
        <v>1840</v>
      </c>
      <c r="N108" s="14" t="n">
        <v>1845</v>
      </c>
      <c r="O108" s="14" t="n">
        <v>1227</v>
      </c>
      <c r="P108" s="14" t="n">
        <v>647</v>
      </c>
      <c r="Q108" s="14" t="n">
        <v>1345</v>
      </c>
      <c r="R108" s="14" t="n">
        <v>1261</v>
      </c>
      <c r="S108" s="14" t="n">
        <v>1425</v>
      </c>
      <c r="T108" s="14" t="n">
        <v>2435</v>
      </c>
      <c r="U108" s="14" t="n">
        <v>5013</v>
      </c>
      <c r="V108" s="14" t="n">
        <v>6762</v>
      </c>
      <c r="W108" s="21">
        <f>V108</f>
        <v/>
      </c>
      <c r="X108" s="21">
        <f>V108</f>
        <v/>
      </c>
      <c r="Y108" s="21">
        <f>V108</f>
        <v/>
      </c>
      <c r="Z108" s="21">
        <f>V108</f>
        <v/>
      </c>
      <c r="AA108" s="21">
        <f>V108</f>
        <v/>
      </c>
      <c r="AB108" s="21">
        <f>V108</f>
        <v/>
      </c>
      <c r="AC108" s="21">
        <f>V108</f>
        <v/>
      </c>
      <c r="AD108" s="21">
        <f>V108</f>
        <v/>
      </c>
      <c r="AF108" s="14" t="n">
        <v>1073</v>
      </c>
      <c r="AG108" s="14" t="n">
        <v>1020</v>
      </c>
      <c r="AH108" s="14" t="n">
        <v>1840</v>
      </c>
      <c r="AI108" s="14" t="n">
        <v>1345</v>
      </c>
      <c r="AJ108" s="14" t="n">
        <v>5013</v>
      </c>
      <c r="AK108" s="21">
        <f>Y108</f>
        <v/>
      </c>
      <c r="AL108" s="21">
        <f>AC108</f>
        <v/>
      </c>
      <c r="AM108" s="21">
        <f>AL108</f>
        <v/>
      </c>
      <c r="AN108" s="21">
        <f>AM108</f>
        <v/>
      </c>
      <c r="AO108" s="21">
        <f>AN108</f>
        <v/>
      </c>
    </row>
    <row r="109">
      <c r="C109" s="15" t="inlineStr">
        <is>
          <t>Accounts receivable, net (incl. related-party)</t>
        </is>
      </c>
      <c r="G109" s="14" t="n">
        <v>4053</v>
      </c>
      <c r="H109" s="14" t="n">
        <v>4340</v>
      </c>
      <c r="I109" s="14" t="n">
        <v>4128</v>
      </c>
      <c r="J109" s="14" t="n">
        <v>4042</v>
      </c>
      <c r="K109" s="14" t="n">
        <v>4314</v>
      </c>
      <c r="L109" s="14" t="n">
        <v>5055</v>
      </c>
      <c r="M109" s="14" t="n">
        <v>5385</v>
      </c>
      <c r="N109" s="14" t="n">
        <v>5069</v>
      </c>
      <c r="O109" s="14" t="n">
        <v>5773</v>
      </c>
      <c r="P109" s="14" t="n">
        <v>7270</v>
      </c>
      <c r="Q109" s="14" t="n">
        <v>6192</v>
      </c>
      <c r="R109" s="14" t="n">
        <v>5443</v>
      </c>
      <c r="S109" s="14" t="n">
        <v>5115</v>
      </c>
      <c r="T109" s="14" t="n">
        <v>6201</v>
      </c>
      <c r="U109" s="14" t="n">
        <v>6315</v>
      </c>
      <c r="V109" s="14" t="n">
        <v>6035</v>
      </c>
      <c r="W109" s="21">
        <f>W10*0.62</f>
        <v/>
      </c>
      <c r="X109" s="21">
        <f>X10*0.62</f>
        <v/>
      </c>
      <c r="Y109" s="21">
        <f>Y10*0.62</f>
        <v/>
      </c>
      <c r="Z109" s="21">
        <f>Z10*0.62</f>
        <v/>
      </c>
      <c r="AA109" s="21">
        <f>AA10*0.62</f>
        <v/>
      </c>
      <c r="AB109" s="21">
        <f>AB10*0.62</f>
        <v/>
      </c>
      <c r="AC109" s="21">
        <f>AC10*0.62</f>
        <v/>
      </c>
      <c r="AD109" s="21">
        <f>AD10*0.62</f>
        <v/>
      </c>
      <c r="AF109" s="14" t="n">
        <v>2708</v>
      </c>
      <c r="AG109" s="14" t="n">
        <v>4128</v>
      </c>
      <c r="AH109" s="14" t="n">
        <v>5385</v>
      </c>
      <c r="AI109" s="14" t="n">
        <v>6192</v>
      </c>
      <c r="AJ109" s="14" t="n">
        <v>6315</v>
      </c>
      <c r="AK109" s="21">
        <f>Y109</f>
        <v/>
      </c>
      <c r="AL109" s="21">
        <f>AC109</f>
        <v/>
      </c>
      <c r="AM109" s="21">
        <f>(AM10)/4*0.62</f>
        <v/>
      </c>
      <c r="AN109" s="21">
        <f>(AN10)/4*0.62</f>
        <v/>
      </c>
      <c r="AO109" s="21">
        <f>(AO10)/4*0.62</f>
        <v/>
      </c>
    </row>
    <row r="110">
      <c r="C110" s="15" t="inlineStr">
        <is>
          <t>Inventories</t>
        </is>
      </c>
      <c r="G110" s="14" t="n">
        <v>2648</v>
      </c>
      <c r="H110" s="14" t="n">
        <v>3369</v>
      </c>
      <c r="I110" s="14" t="n">
        <v>3771</v>
      </c>
      <c r="J110" s="14" t="n">
        <v>4235</v>
      </c>
      <c r="K110" s="14" t="n">
        <v>4567</v>
      </c>
      <c r="L110" s="14" t="n">
        <v>4445</v>
      </c>
      <c r="M110" s="14" t="n">
        <v>4351</v>
      </c>
      <c r="N110" s="14" t="n">
        <v>4652</v>
      </c>
      <c r="O110" s="14" t="n">
        <v>4991</v>
      </c>
      <c r="P110" s="14" t="n">
        <v>5374</v>
      </c>
      <c r="Q110" s="14" t="n">
        <v>5734</v>
      </c>
      <c r="R110" s="14" t="n">
        <v>6416</v>
      </c>
      <c r="S110" s="14" t="n">
        <v>6677</v>
      </c>
      <c r="T110" s="14" t="n">
        <v>7313</v>
      </c>
      <c r="U110" s="14" t="n">
        <v>7920</v>
      </c>
      <c r="V110" s="14" t="n">
        <v>8045</v>
      </c>
      <c r="W110" s="21">
        <f>-(W12+W13)*1.5</f>
        <v/>
      </c>
      <c r="X110" s="21">
        <f>-(X12+X13)*1.5</f>
        <v/>
      </c>
      <c r="Y110" s="21">
        <f>-(Y12+Y13)*1.5</f>
        <v/>
      </c>
      <c r="Z110" s="21">
        <f>-(Z12+Z13)*1.5</f>
        <v/>
      </c>
      <c r="AA110" s="21">
        <f>-(AA12+AA13)*1.5</f>
        <v/>
      </c>
      <c r="AB110" s="21">
        <f>-(AB12+AB13)*1.5</f>
        <v/>
      </c>
      <c r="AC110" s="21">
        <f>-(AC12+AC13)*1.5</f>
        <v/>
      </c>
      <c r="AD110" s="21">
        <f>-(AD12+AD13)*1.5</f>
        <v/>
      </c>
      <c r="AF110" s="14" t="n">
        <v>1955</v>
      </c>
      <c r="AG110" s="14" t="n">
        <v>3771</v>
      </c>
      <c r="AH110" s="14" t="n">
        <v>4351</v>
      </c>
      <c r="AI110" s="14" t="n">
        <v>5734</v>
      </c>
      <c r="AJ110" s="14" t="n">
        <v>7920</v>
      </c>
      <c r="AK110" s="21">
        <f>Y110</f>
        <v/>
      </c>
      <c r="AL110" s="21">
        <f>AC110</f>
        <v/>
      </c>
      <c r="AM110" s="21">
        <f>(-(AM12+AM13))/4*1.5</f>
        <v/>
      </c>
      <c r="AN110" s="21">
        <f>(-(AN12+AN13))/4*1.5</f>
        <v/>
      </c>
      <c r="AO110" s="21">
        <f>(-(AO12+AO13))/4*1.5</f>
        <v/>
      </c>
    </row>
    <row r="111">
      <c r="C111" s="15" t="inlineStr">
        <is>
          <t>Assets held for sale</t>
        </is>
      </c>
      <c r="G111" s="14" t="n">
        <v>0</v>
      </c>
      <c r="H111" s="14" t="n">
        <v>0</v>
      </c>
      <c r="I111" s="14" t="n">
        <v>0</v>
      </c>
      <c r="J111" s="14" t="n">
        <v>0</v>
      </c>
      <c r="K111" s="14" t="n">
        <v>0</v>
      </c>
      <c r="L111" s="14" t="n">
        <v>0</v>
      </c>
      <c r="M111" s="14" t="n">
        <v>0</v>
      </c>
      <c r="N111" s="14" t="n">
        <v>0</v>
      </c>
      <c r="O111" s="14" t="n">
        <v>0</v>
      </c>
      <c r="P111" s="14" t="n">
        <v>0</v>
      </c>
      <c r="Q111" s="14" t="n">
        <v>0</v>
      </c>
      <c r="R111" s="14" t="n">
        <v>0</v>
      </c>
      <c r="S111" s="14" t="n">
        <v>4326</v>
      </c>
      <c r="T111" s="14" t="n">
        <v>3990</v>
      </c>
      <c r="U111" s="14" t="n">
        <v>0</v>
      </c>
      <c r="V111" s="14" t="n">
        <v>0</v>
      </c>
      <c r="W111" s="21">
        <f>V111</f>
        <v/>
      </c>
      <c r="X111" s="21">
        <f>V111</f>
        <v/>
      </c>
      <c r="Y111" s="21">
        <f>V111</f>
        <v/>
      </c>
      <c r="Z111" s="21">
        <f>V111</f>
        <v/>
      </c>
      <c r="AA111" s="21">
        <f>V111</f>
        <v/>
      </c>
      <c r="AB111" s="21">
        <f>V111</f>
        <v/>
      </c>
      <c r="AC111" s="21">
        <f>V111</f>
        <v/>
      </c>
      <c r="AD111" s="21">
        <f>V111</f>
        <v/>
      </c>
      <c r="AF111" s="14" t="n">
        <v>0</v>
      </c>
      <c r="AG111" s="14" t="n">
        <v>0</v>
      </c>
      <c r="AH111" s="14" t="n">
        <v>0</v>
      </c>
      <c r="AI111" s="14" t="n">
        <v>0</v>
      </c>
      <c r="AJ111" s="14" t="n">
        <v>0</v>
      </c>
      <c r="AK111" s="21">
        <f>Y111</f>
        <v/>
      </c>
      <c r="AL111" s="21">
        <f>AC111</f>
        <v/>
      </c>
      <c r="AM111" s="21">
        <f>AL111</f>
        <v/>
      </c>
      <c r="AN111" s="21">
        <f>AM111</f>
        <v/>
      </c>
      <c r="AO111" s="21">
        <f>AN111</f>
        <v/>
      </c>
    </row>
    <row r="112">
      <c r="C112" s="15" t="inlineStr">
        <is>
          <t>Prepaid expenses and other current assets</t>
        </is>
      </c>
      <c r="G112" s="14" t="n">
        <v>769</v>
      </c>
      <c r="H112" s="14" t="n">
        <v>1120</v>
      </c>
      <c r="I112" s="14" t="n">
        <v>1265</v>
      </c>
      <c r="J112" s="14" t="n">
        <v>1442</v>
      </c>
      <c r="K112" s="14" t="n">
        <v>1339</v>
      </c>
      <c r="L112" s="14" t="n">
        <v>1403</v>
      </c>
      <c r="M112" s="14" t="n">
        <v>1259</v>
      </c>
      <c r="N112" s="14" t="n">
        <v>1328</v>
      </c>
      <c r="O112" s="14" t="n">
        <v>1361</v>
      </c>
      <c r="P112" s="14" t="n">
        <v>1547</v>
      </c>
      <c r="Q112" s="14" t="n">
        <v>1991</v>
      </c>
      <c r="R112" s="14" t="n">
        <v>2426</v>
      </c>
      <c r="S112" s="14" t="n">
        <v>2534</v>
      </c>
      <c r="T112" s="14" t="n">
        <v>2253</v>
      </c>
      <c r="U112" s="14" t="n">
        <v>2160</v>
      </c>
      <c r="V112" s="14" t="n">
        <v>2201</v>
      </c>
      <c r="W112" s="21">
        <f>W10*0.21</f>
        <v/>
      </c>
      <c r="X112" s="21">
        <f>X10*0.21</f>
        <v/>
      </c>
      <c r="Y112" s="21">
        <f>Y10*0.21</f>
        <v/>
      </c>
      <c r="Z112" s="21">
        <f>Z10*0.21</f>
        <v/>
      </c>
      <c r="AA112" s="21">
        <f>AA10*0.21</f>
        <v/>
      </c>
      <c r="AB112" s="21">
        <f>AB10*0.21</f>
        <v/>
      </c>
      <c r="AC112" s="21">
        <f>AC10*0.21</f>
        <v/>
      </c>
      <c r="AD112" s="21">
        <f>AD10*0.21</f>
        <v/>
      </c>
      <c r="AF112" s="14" t="n">
        <v>312</v>
      </c>
      <c r="AG112" s="14" t="n">
        <v>1265</v>
      </c>
      <c r="AH112" s="14" t="n">
        <v>1259</v>
      </c>
      <c r="AI112" s="14" t="n">
        <v>1991</v>
      </c>
      <c r="AJ112" s="14" t="n">
        <v>2160</v>
      </c>
      <c r="AK112" s="21">
        <f>Y112</f>
        <v/>
      </c>
      <c r="AL112" s="21">
        <f>AC112</f>
        <v/>
      </c>
      <c r="AM112" s="21">
        <f>(AM10)/4*0.21</f>
        <v/>
      </c>
      <c r="AN112" s="21">
        <f>(AN10)/4*0.21</f>
        <v/>
      </c>
      <c r="AO112" s="21">
        <f>(AO10)/4*0.21</f>
        <v/>
      </c>
    </row>
    <row r="113">
      <c r="A113" s="1" t="inlineStr">
        <is>
          <t>x</t>
        </is>
      </c>
      <c r="B113" s="13" t="inlineStr">
        <is>
          <t>Total Current Assets</t>
        </is>
      </c>
      <c r="G113" s="16">
        <f>G107+G108+G109+G110+G111+G112</f>
        <v/>
      </c>
      <c r="H113" s="16">
        <f>H107+H108+H109+H110+H111+H112</f>
        <v/>
      </c>
      <c r="I113" s="16">
        <f>I107+I108+I109+I110+I111+I112</f>
        <v/>
      </c>
      <c r="J113" s="16">
        <f>J107+J108+J109+J110+J111+J112</f>
        <v/>
      </c>
      <c r="K113" s="16">
        <f>K107+K108+K109+K110+K111+K112</f>
        <v/>
      </c>
      <c r="L113" s="16">
        <f>L107+L108+L109+L110+L111+L112</f>
        <v/>
      </c>
      <c r="M113" s="16">
        <f>M107+M108+M109+M110+M111+M112</f>
        <v/>
      </c>
      <c r="N113" s="16">
        <f>N107+N108+N109+N110+N111+N112</f>
        <v/>
      </c>
      <c r="O113" s="16">
        <f>O107+O108+O109+O110+O111+O112</f>
        <v/>
      </c>
      <c r="P113" s="16">
        <f>P107+P108+P109+P110+P111+P112</f>
        <v/>
      </c>
      <c r="Q113" s="16">
        <f>Q107+Q108+Q109+Q110+Q111+Q112</f>
        <v/>
      </c>
      <c r="R113" s="16">
        <f>R107+R108+R109+R110+R111+R112</f>
        <v/>
      </c>
      <c r="S113" s="16">
        <f>S107+S108+S109+S110+S111+S112</f>
        <v/>
      </c>
      <c r="T113" s="16">
        <f>T107+T108+T109+T110+T111+T112</f>
        <v/>
      </c>
      <c r="U113" s="16">
        <f>U107+U108+U109+U110+U111+U112</f>
        <v/>
      </c>
      <c r="V113" s="16">
        <f>V107+V108+V109+V110+V111+V112</f>
        <v/>
      </c>
      <c r="W113" s="16">
        <f>W107+W108+W109+W110+W111+W112</f>
        <v/>
      </c>
      <c r="X113" s="16">
        <f>X107+X108+X109+X110+X111+X112</f>
        <v/>
      </c>
      <c r="Y113" s="16">
        <f>Y107+Y108+Y109+Y110+Y111+Y112</f>
        <v/>
      </c>
      <c r="Z113" s="16">
        <f>Z107+Z108+Z109+Z110+Z111+Z112</f>
        <v/>
      </c>
      <c r="AA113" s="16">
        <f>AA107+AA108+AA109+AA110+AA111+AA112</f>
        <v/>
      </c>
      <c r="AB113" s="16">
        <f>AB107+AB108+AB109+AB110+AB111+AB112</f>
        <v/>
      </c>
      <c r="AC113" s="16">
        <f>AC107+AC108+AC109+AC110+AC111+AC112</f>
        <v/>
      </c>
      <c r="AD113" s="16">
        <f>AD107+AD108+AD109+AD110+AD111+AD112</f>
        <v/>
      </c>
      <c r="AF113" s="16">
        <f>AF107+AF108+AF109+AF110+AF111+AF112</f>
        <v/>
      </c>
      <c r="AG113" s="16">
        <f>AG107+AG108+AG109+AG110+AG111+AG112</f>
        <v/>
      </c>
      <c r="AH113" s="16">
        <f>AH107+AH108+AH109+AH110+AH111+AH112</f>
        <v/>
      </c>
      <c r="AI113" s="16">
        <f>AI107+AI108+AI109+AI110+AI111+AI112</f>
        <v/>
      </c>
      <c r="AJ113" s="16">
        <f>AJ107+AJ108+AJ109+AJ110+AJ111+AJ112</f>
        <v/>
      </c>
      <c r="AK113" s="16">
        <f>Y113</f>
        <v/>
      </c>
      <c r="AL113" s="16">
        <f>AC113</f>
        <v/>
      </c>
      <c r="AM113" s="16">
        <f>AM107+AM108+AM109+AM110+AM111+AM112</f>
        <v/>
      </c>
      <c r="AN113" s="16">
        <f>AN107+AN108+AN109+AN110+AN111+AN112</f>
        <v/>
      </c>
      <c r="AO113" s="16">
        <f>AO107+AO108+AO109+AO110+AO111+AO112</f>
        <v/>
      </c>
    </row>
    <row r="114">
      <c r="D114" s="17" t="inlineStr">
        <is>
          <t>Recon: TCA</t>
        </is>
      </c>
      <c r="G114" s="18">
        <f>IF(_reported!G16="","",G113-_reported!G16)</f>
        <v/>
      </c>
      <c r="H114" s="18">
        <f>IF(_reported!H16="","",H113-_reported!H16)</f>
        <v/>
      </c>
      <c r="I114" s="18">
        <f>IF(_reported!I16="","",I113-_reported!I16)</f>
        <v/>
      </c>
      <c r="J114" s="18">
        <f>IF(_reported!J16="","",J113-_reported!J16)</f>
        <v/>
      </c>
      <c r="K114" s="18">
        <f>IF(_reported!K16="","",K113-_reported!K16)</f>
        <v/>
      </c>
      <c r="L114" s="18">
        <f>IF(_reported!L16="","",L113-_reported!L16)</f>
        <v/>
      </c>
      <c r="M114" s="18">
        <f>IF(_reported!M16="","",M113-_reported!M16)</f>
        <v/>
      </c>
      <c r="N114" s="18">
        <f>IF(_reported!N16="","",N113-_reported!N16)</f>
        <v/>
      </c>
      <c r="O114" s="18">
        <f>IF(_reported!O16="","",O113-_reported!O16)</f>
        <v/>
      </c>
      <c r="P114" s="18">
        <f>IF(_reported!P16="","",P113-_reported!P16)</f>
        <v/>
      </c>
      <c r="Q114" s="18">
        <f>IF(_reported!Q16="","",Q113-_reported!Q16)</f>
        <v/>
      </c>
      <c r="R114" s="18">
        <f>IF(_reported!R16="","",R113-_reported!R16)</f>
        <v/>
      </c>
      <c r="S114" s="18">
        <f>IF(_reported!S16="","",S113-_reported!S16)</f>
        <v/>
      </c>
      <c r="T114" s="18">
        <f>IF(_reported!T16="","",T113-_reported!T16)</f>
        <v/>
      </c>
      <c r="U114" s="18">
        <f>IF(_reported!U16="","",U113-_reported!U16)</f>
        <v/>
      </c>
      <c r="V114" s="18">
        <f>IF(_reported!V16="","",V113-_reported!V16)</f>
        <v/>
      </c>
      <c r="AF114" s="18">
        <f>IF(_reported!AF16="","",AF113-_reported!AF16)</f>
        <v/>
      </c>
      <c r="AG114" s="18">
        <f>IF(_reported!AG16="","",AG113-_reported!AG16)</f>
        <v/>
      </c>
      <c r="AH114" s="18">
        <f>IF(_reported!AH16="","",AH113-_reported!AH16)</f>
        <v/>
      </c>
      <c r="AI114" s="18">
        <f>IF(_reported!AI16="","",AI113-_reported!AI16)</f>
        <v/>
      </c>
      <c r="AJ114" s="18">
        <f>IF(_reported!AJ16="","",AJ113-_reported!AJ16)</f>
        <v/>
      </c>
    </row>
    <row r="116">
      <c r="B116" s="13" t="inlineStr">
        <is>
          <t>Non-Current Assets</t>
        </is>
      </c>
    </row>
    <row r="117">
      <c r="C117" s="15" t="inlineStr">
        <is>
          <t>Property and equipment, net</t>
        </is>
      </c>
      <c r="G117" s="14" t="n">
        <v>1441</v>
      </c>
      <c r="H117" s="14" t="n">
        <v>1486</v>
      </c>
      <c r="I117" s="14" t="n">
        <v>1513</v>
      </c>
      <c r="J117" s="14" t="n">
        <v>1500</v>
      </c>
      <c r="K117" s="14" t="n">
        <v>1541</v>
      </c>
      <c r="L117" s="14" t="n">
        <v>1566</v>
      </c>
      <c r="M117" s="14" t="n">
        <v>1589</v>
      </c>
      <c r="N117" s="14" t="n">
        <v>1624</v>
      </c>
      <c r="O117" s="14" t="n">
        <v>1666</v>
      </c>
      <c r="P117" s="14" t="n">
        <v>1669</v>
      </c>
      <c r="Q117" s="14" t="n">
        <v>1802</v>
      </c>
      <c r="R117" s="14" t="n">
        <v>1921</v>
      </c>
      <c r="S117" s="14" t="n">
        <v>2128</v>
      </c>
      <c r="T117" s="14" t="n">
        <v>2205</v>
      </c>
      <c r="U117" s="14" t="n">
        <v>2312</v>
      </c>
      <c r="V117" s="14" t="n">
        <v>2723</v>
      </c>
      <c r="W117" s="21">
        <f>V117+W10*W84-W90</f>
        <v/>
      </c>
      <c r="X117" s="21">
        <f>W117+X10*X84-X90</f>
        <v/>
      </c>
      <c r="Y117" s="21">
        <f>X117+Y10*Y84-Y90</f>
        <v/>
      </c>
      <c r="Z117" s="21">
        <f>Y117+Z10*Z84-Z90</f>
        <v/>
      </c>
      <c r="AA117" s="21">
        <f>Z117+AA10*AA84-AA90</f>
        <v/>
      </c>
      <c r="AB117" s="21">
        <f>AA117+AB10*AB84-AB90</f>
        <v/>
      </c>
      <c r="AC117" s="21">
        <f>AB117+AC10*AC84-AC90</f>
        <v/>
      </c>
      <c r="AD117" s="21">
        <f>AC117+AD10*AD84-AD90</f>
        <v/>
      </c>
      <c r="AF117" s="14" t="n">
        <v>702</v>
      </c>
      <c r="AG117" s="14" t="n">
        <v>1513</v>
      </c>
      <c r="AH117" s="14" t="n">
        <v>1589</v>
      </c>
      <c r="AI117" s="14" t="n">
        <v>1802</v>
      </c>
      <c r="AJ117" s="14" t="n">
        <v>2312</v>
      </c>
      <c r="AK117" s="21">
        <f>Y117</f>
        <v/>
      </c>
      <c r="AL117" s="21">
        <f>AC117</f>
        <v/>
      </c>
      <c r="AM117" s="21">
        <f>AL117+AM10*AM84-AM90</f>
        <v/>
      </c>
      <c r="AN117" s="21">
        <f>AM117+AN10*AN84-AN90</f>
        <v/>
      </c>
      <c r="AO117" s="21">
        <f>AN117+AO10*AO84-AO90</f>
        <v/>
      </c>
    </row>
    <row r="118">
      <c r="C118" s="15" t="inlineStr">
        <is>
          <t>Goodwill</t>
        </is>
      </c>
      <c r="G118" s="14" t="n">
        <v>24193</v>
      </c>
      <c r="H118" s="14" t="n">
        <v>24187</v>
      </c>
      <c r="I118" s="14" t="n">
        <v>24177</v>
      </c>
      <c r="J118" s="14" t="n">
        <v>24177</v>
      </c>
      <c r="K118" s="14" t="n">
        <v>24177</v>
      </c>
      <c r="L118" s="14" t="n">
        <v>24186</v>
      </c>
      <c r="M118" s="14" t="n">
        <v>24262</v>
      </c>
      <c r="N118" s="14" t="n">
        <v>24262</v>
      </c>
      <c r="O118" s="14" t="n">
        <v>24262</v>
      </c>
      <c r="P118" s="14" t="n">
        <v>24839</v>
      </c>
      <c r="Q118" s="14" t="n">
        <v>24839</v>
      </c>
      <c r="R118" s="14" t="n">
        <v>24839</v>
      </c>
      <c r="S118" s="14" t="n">
        <v>25083</v>
      </c>
      <c r="T118" s="14" t="n">
        <v>25083</v>
      </c>
      <c r="U118" s="14" t="n">
        <v>25126</v>
      </c>
      <c r="V118" s="14" t="n">
        <v>25344</v>
      </c>
      <c r="W118" s="21">
        <f>V118</f>
        <v/>
      </c>
      <c r="X118" s="21">
        <f>V118</f>
        <v/>
      </c>
      <c r="Y118" s="21">
        <f>V118</f>
        <v/>
      </c>
      <c r="Z118" s="21">
        <f>V118</f>
        <v/>
      </c>
      <c r="AA118" s="21">
        <f>V118</f>
        <v/>
      </c>
      <c r="AB118" s="21">
        <f>V118</f>
        <v/>
      </c>
      <c r="AC118" s="21">
        <f>V118</f>
        <v/>
      </c>
      <c r="AD118" s="21">
        <f>V118</f>
        <v/>
      </c>
      <c r="AF118" s="14" t="n">
        <v>289</v>
      </c>
      <c r="AG118" s="14" t="n">
        <v>24177</v>
      </c>
      <c r="AH118" s="14" t="n">
        <v>24262</v>
      </c>
      <c r="AI118" s="14" t="n">
        <v>24839</v>
      </c>
      <c r="AJ118" s="14" t="n">
        <v>25126</v>
      </c>
      <c r="AK118" s="21">
        <f>Y118</f>
        <v/>
      </c>
      <c r="AL118" s="21">
        <f>AC118</f>
        <v/>
      </c>
      <c r="AM118" s="21">
        <f>AL118</f>
        <v/>
      </c>
      <c r="AN118" s="21">
        <f>AM118</f>
        <v/>
      </c>
      <c r="AO118" s="21">
        <f>AN118</f>
        <v/>
      </c>
    </row>
    <row r="119">
      <c r="C119" s="15" t="inlineStr">
        <is>
          <t>Acquisition-related intangibles, net</t>
        </is>
      </c>
      <c r="G119" s="14" t="n">
        <v>26159</v>
      </c>
      <c r="H119" s="14" t="n">
        <v>25162</v>
      </c>
      <c r="I119" s="14" t="n">
        <v>24118</v>
      </c>
      <c r="J119" s="14" t="n">
        <v>23291</v>
      </c>
      <c r="K119" s="14" t="n">
        <v>22598</v>
      </c>
      <c r="L119" s="14" t="n">
        <v>21950</v>
      </c>
      <c r="M119" s="14" t="n">
        <v>21363</v>
      </c>
      <c r="N119" s="14" t="n">
        <v>20741</v>
      </c>
      <c r="O119" s="14" t="n">
        <v>20138</v>
      </c>
      <c r="P119" s="14" t="n">
        <v>19572</v>
      </c>
      <c r="Q119" s="14" t="n">
        <v>18930</v>
      </c>
      <c r="R119" s="14" t="n">
        <v>18363</v>
      </c>
      <c r="S119" s="14" t="n">
        <v>17812</v>
      </c>
      <c r="T119" s="14" t="n">
        <v>17250</v>
      </c>
      <c r="U119" s="14" t="n">
        <v>16705</v>
      </c>
      <c r="V119" s="14" t="n">
        <v>16154</v>
      </c>
      <c r="W119" s="21">
        <f>V119-W88-W89</f>
        <v/>
      </c>
      <c r="X119" s="21">
        <f>W119-X88-X89</f>
        <v/>
      </c>
      <c r="Y119" s="21">
        <f>X119-Y88-Y89</f>
        <v/>
      </c>
      <c r="Z119" s="21">
        <f>Y119-Z88-Z89</f>
        <v/>
      </c>
      <c r="AA119" s="21">
        <f>Z119-AA88-AA89</f>
        <v/>
      </c>
      <c r="AB119" s="21">
        <f>AA119-AB88-AB89</f>
        <v/>
      </c>
      <c r="AC119" s="21">
        <f>AB119-AC88-AC89</f>
        <v/>
      </c>
      <c r="AD119" s="21">
        <f>AC119-AD88-AD89</f>
        <v/>
      </c>
      <c r="AF119" s="14" t="n">
        <v>0</v>
      </c>
      <c r="AG119" s="14" t="n">
        <v>24118</v>
      </c>
      <c r="AH119" s="14" t="n">
        <v>21363</v>
      </c>
      <c r="AI119" s="14" t="n">
        <v>18930</v>
      </c>
      <c r="AJ119" s="14" t="n">
        <v>16705</v>
      </c>
      <c r="AK119" s="21">
        <f>Y119</f>
        <v/>
      </c>
      <c r="AL119" s="21">
        <f>AC119</f>
        <v/>
      </c>
      <c r="AM119" s="21">
        <f>AL119-AM88-AM89</f>
        <v/>
      </c>
      <c r="AN119" s="21">
        <f>AM119-AN88-AN89</f>
        <v/>
      </c>
      <c r="AO119" s="21">
        <f>AN119-AO88-AO89</f>
        <v/>
      </c>
    </row>
    <row r="120">
      <c r="C120" s="15" t="inlineStr">
        <is>
          <t>Deferred tax assets, net</t>
        </is>
      </c>
      <c r="G120" s="14" t="n">
        <v>32</v>
      </c>
      <c r="H120" s="14" t="n">
        <v>32</v>
      </c>
      <c r="I120" s="14" t="n">
        <v>58</v>
      </c>
      <c r="J120" s="14" t="n">
        <v>67</v>
      </c>
      <c r="K120" s="14" t="n">
        <v>68</v>
      </c>
      <c r="L120" s="14" t="n">
        <v>76</v>
      </c>
      <c r="M120" s="14" t="n">
        <v>366</v>
      </c>
      <c r="N120" s="14" t="n">
        <v>433</v>
      </c>
      <c r="O120" s="14" t="n">
        <v>617</v>
      </c>
      <c r="P120" s="14" t="n">
        <v>1183</v>
      </c>
      <c r="Q120" s="14" t="n">
        <v>688</v>
      </c>
      <c r="R120" s="14" t="n">
        <v>845</v>
      </c>
      <c r="S120" s="14" t="n">
        <v>860</v>
      </c>
      <c r="T120" s="14" t="n">
        <v>633</v>
      </c>
      <c r="U120" s="14" t="n">
        <v>384</v>
      </c>
      <c r="V120" s="14" t="n">
        <v>476</v>
      </c>
      <c r="W120" s="21">
        <f>V120</f>
        <v/>
      </c>
      <c r="X120" s="21">
        <f>V120</f>
        <v/>
      </c>
      <c r="Y120" s="21">
        <f>V120</f>
        <v/>
      </c>
      <c r="Z120" s="21">
        <f>V120</f>
        <v/>
      </c>
      <c r="AA120" s="21">
        <f>V120</f>
        <v/>
      </c>
      <c r="AB120" s="21">
        <f>V120</f>
        <v/>
      </c>
      <c r="AC120" s="21">
        <f>V120</f>
        <v/>
      </c>
      <c r="AD120" s="21">
        <f>V120</f>
        <v/>
      </c>
      <c r="AF120" s="14" t="n">
        <v>931</v>
      </c>
      <c r="AG120" s="14" t="n">
        <v>58</v>
      </c>
      <c r="AH120" s="14" t="n">
        <v>366</v>
      </c>
      <c r="AI120" s="14" t="n">
        <v>688</v>
      </c>
      <c r="AJ120" s="14" t="n">
        <v>384</v>
      </c>
      <c r="AK120" s="21">
        <f>Y120</f>
        <v/>
      </c>
      <c r="AL120" s="21">
        <f>AC120</f>
        <v/>
      </c>
      <c r="AM120" s="21">
        <f>AL120</f>
        <v/>
      </c>
      <c r="AN120" s="21">
        <f>AM120</f>
        <v/>
      </c>
      <c r="AO120" s="21">
        <f>AN120</f>
        <v/>
      </c>
    </row>
    <row r="121">
      <c r="C121" s="15" t="inlineStr">
        <is>
          <t>Other non-current assets (incl. op-lease ROU + invest-equity)</t>
        </is>
      </c>
      <c r="G121" s="14" t="n">
        <v>2215</v>
      </c>
      <c r="H121" s="14" t="n">
        <v>2524</v>
      </c>
      <c r="I121" s="14" t="n">
        <v>2695</v>
      </c>
      <c r="J121" s="14" t="n">
        <v>2941</v>
      </c>
      <c r="K121" s="14" t="n">
        <v>3078</v>
      </c>
      <c r="L121" s="14" t="n">
        <v>3160</v>
      </c>
      <c r="M121" s="14" t="n">
        <v>3537</v>
      </c>
      <c r="N121" s="14" t="n">
        <v>3751</v>
      </c>
      <c r="O121" s="14" t="n">
        <v>3738</v>
      </c>
      <c r="P121" s="14" t="n">
        <v>3638</v>
      </c>
      <c r="Q121" s="14" t="n">
        <v>3918</v>
      </c>
      <c r="R121" s="14" t="n">
        <v>3987</v>
      </c>
      <c r="S121" s="14" t="n">
        <v>4418</v>
      </c>
      <c r="T121" s="14" t="n">
        <v>4720</v>
      </c>
      <c r="U121" s="14" t="n">
        <v>5452</v>
      </c>
      <c r="V121" s="14" t="n">
        <v>6317</v>
      </c>
      <c r="W121" s="21">
        <f>V121</f>
        <v/>
      </c>
      <c r="X121" s="21">
        <f>V121</f>
        <v/>
      </c>
      <c r="Y121" s="21">
        <f>V121</f>
        <v/>
      </c>
      <c r="Z121" s="21">
        <f>V121</f>
        <v/>
      </c>
      <c r="AA121" s="21">
        <f>V121</f>
        <v/>
      </c>
      <c r="AB121" s="21">
        <f>V121</f>
        <v/>
      </c>
      <c r="AC121" s="21">
        <f>V121</f>
        <v/>
      </c>
      <c r="AD121" s="21">
        <f>V121</f>
        <v/>
      </c>
      <c r="AF121" s="14" t="n">
        <v>1914</v>
      </c>
      <c r="AG121" s="14" t="n">
        <v>2695</v>
      </c>
      <c r="AH121" s="14" t="n">
        <v>3537</v>
      </c>
      <c r="AI121" s="14" t="n">
        <v>3918</v>
      </c>
      <c r="AJ121" s="14" t="n">
        <v>5452</v>
      </c>
      <c r="AK121" s="21">
        <f>Y121</f>
        <v/>
      </c>
      <c r="AL121" s="21">
        <f>AC121</f>
        <v/>
      </c>
      <c r="AM121" s="21">
        <f>AL121</f>
        <v/>
      </c>
      <c r="AN121" s="21">
        <f>AM121</f>
        <v/>
      </c>
      <c r="AO121" s="21">
        <f>AN121</f>
        <v/>
      </c>
    </row>
    <row r="122">
      <c r="A122" s="1" t="inlineStr">
        <is>
          <t>x</t>
        </is>
      </c>
      <c r="B122" s="13" t="inlineStr">
        <is>
          <t>Total Assets</t>
        </is>
      </c>
      <c r="G122" s="16">
        <f>G113+G117+G118+G119+G120+G121</f>
        <v/>
      </c>
      <c r="H122" s="16">
        <f>H113+H117+H118+H119+H120+H121</f>
        <v/>
      </c>
      <c r="I122" s="16">
        <f>I113+I117+I118+I119+I120+I121</f>
        <v/>
      </c>
      <c r="J122" s="16">
        <f>J113+J117+J118+J119+J120+J121</f>
        <v/>
      </c>
      <c r="K122" s="16">
        <f>K113+K117+K118+K119+K120+K121</f>
        <v/>
      </c>
      <c r="L122" s="16">
        <f>L113+L117+L118+L119+L120+L121</f>
        <v/>
      </c>
      <c r="M122" s="16">
        <f>M113+M117+M118+M119+M120+M121</f>
        <v/>
      </c>
      <c r="N122" s="16">
        <f>N113+N117+N118+N119+N120+N121</f>
        <v/>
      </c>
      <c r="O122" s="16">
        <f>O113+O117+O118+O119+O120+O121</f>
        <v/>
      </c>
      <c r="P122" s="16">
        <f>P113+P117+P118+P119+P120+P121</f>
        <v/>
      </c>
      <c r="Q122" s="16">
        <f>Q113+Q117+Q118+Q119+Q120+Q121</f>
        <v/>
      </c>
      <c r="R122" s="16">
        <f>R113+R117+R118+R119+R120+R121</f>
        <v/>
      </c>
      <c r="S122" s="16">
        <f>S113+S117+S118+S119+S120+S121</f>
        <v/>
      </c>
      <c r="T122" s="16">
        <f>T113+T117+T118+T119+T120+T121</f>
        <v/>
      </c>
      <c r="U122" s="16">
        <f>U113+U117+U118+U119+U120+U121</f>
        <v/>
      </c>
      <c r="V122" s="16">
        <f>V113+V117+V118+V119+V120+V121</f>
        <v/>
      </c>
      <c r="W122" s="16">
        <f>W113+W117+W118+W119+W120+W121</f>
        <v/>
      </c>
      <c r="X122" s="16">
        <f>X113+X117+X118+X119+X120+X121</f>
        <v/>
      </c>
      <c r="Y122" s="16">
        <f>Y113+Y117+Y118+Y119+Y120+Y121</f>
        <v/>
      </c>
      <c r="Z122" s="16">
        <f>Z113+Z117+Z118+Z119+Z120+Z121</f>
        <v/>
      </c>
      <c r="AA122" s="16">
        <f>AA113+AA117+AA118+AA119+AA120+AA121</f>
        <v/>
      </c>
      <c r="AB122" s="16">
        <f>AB113+AB117+AB118+AB119+AB120+AB121</f>
        <v/>
      </c>
      <c r="AC122" s="16">
        <f>AC113+AC117+AC118+AC119+AC120+AC121</f>
        <v/>
      </c>
      <c r="AD122" s="16">
        <f>AD113+AD117+AD118+AD119+AD120+AD121</f>
        <v/>
      </c>
      <c r="AF122" s="16">
        <f>AF113+AF117+AF118+AF119+AF120+AF121</f>
        <v/>
      </c>
      <c r="AG122" s="16">
        <f>AG113+AG117+AG118+AG119+AG120+AG121</f>
        <v/>
      </c>
      <c r="AH122" s="16">
        <f>AH113+AH117+AH118+AH119+AH120+AH121</f>
        <v/>
      </c>
      <c r="AI122" s="16">
        <f>AI113+AI117+AI118+AI119+AI120+AI121</f>
        <v/>
      </c>
      <c r="AJ122" s="16">
        <f>AJ113+AJ117+AJ118+AJ119+AJ120+AJ121</f>
        <v/>
      </c>
      <c r="AK122" s="16">
        <f>Y122</f>
        <v/>
      </c>
      <c r="AL122" s="16">
        <f>AC122</f>
        <v/>
      </c>
      <c r="AM122" s="16">
        <f>AM113+AM117+AM118+AM119+AM120+AM121</f>
        <v/>
      </c>
      <c r="AN122" s="16">
        <f>AN113+AN117+AN118+AN119+AN120+AN121</f>
        <v/>
      </c>
      <c r="AO122" s="16">
        <f>AO113+AO117+AO118+AO119+AO120+AO121</f>
        <v/>
      </c>
    </row>
    <row r="123">
      <c r="D123" s="17" t="inlineStr">
        <is>
          <t>Recon: TA</t>
        </is>
      </c>
      <c r="G123" s="18">
        <f>IF(_reported!G17="","",G122-_reported!G17)</f>
        <v/>
      </c>
      <c r="H123" s="18">
        <f>IF(_reported!H17="","",H122-_reported!H17)</f>
        <v/>
      </c>
      <c r="I123" s="18">
        <f>IF(_reported!I17="","",I122-_reported!I17)</f>
        <v/>
      </c>
      <c r="J123" s="18">
        <f>IF(_reported!J17="","",J122-_reported!J17)</f>
        <v/>
      </c>
      <c r="K123" s="18">
        <f>IF(_reported!K17="","",K122-_reported!K17)</f>
        <v/>
      </c>
      <c r="L123" s="18">
        <f>IF(_reported!L17="","",L122-_reported!L17)</f>
        <v/>
      </c>
      <c r="M123" s="18">
        <f>IF(_reported!M17="","",M122-_reported!M17)</f>
        <v/>
      </c>
      <c r="N123" s="18">
        <f>IF(_reported!N17="","",N122-_reported!N17)</f>
        <v/>
      </c>
      <c r="O123" s="18">
        <f>IF(_reported!O17="","",O122-_reported!O17)</f>
        <v/>
      </c>
      <c r="P123" s="18">
        <f>IF(_reported!P17="","",P122-_reported!P17)</f>
        <v/>
      </c>
      <c r="Q123" s="18">
        <f>IF(_reported!Q17="","",Q122-_reported!Q17)</f>
        <v/>
      </c>
      <c r="R123" s="18">
        <f>IF(_reported!R17="","",R122-_reported!R17)</f>
        <v/>
      </c>
      <c r="S123" s="18">
        <f>IF(_reported!S17="","",S122-_reported!S17)</f>
        <v/>
      </c>
      <c r="T123" s="18">
        <f>IF(_reported!T17="","",T122-_reported!T17)</f>
        <v/>
      </c>
      <c r="U123" s="18">
        <f>IF(_reported!U17="","",U122-_reported!U17)</f>
        <v/>
      </c>
      <c r="V123" s="18">
        <f>IF(_reported!V17="","",V122-_reported!V17)</f>
        <v/>
      </c>
      <c r="AF123" s="18">
        <f>IF(_reported!AF17="","",AF122-_reported!AF17)</f>
        <v/>
      </c>
      <c r="AG123" s="18">
        <f>IF(_reported!AG17="","",AG122-_reported!AG17)</f>
        <v/>
      </c>
      <c r="AH123" s="18">
        <f>IF(_reported!AH17="","",AH122-_reported!AH17)</f>
        <v/>
      </c>
      <c r="AI123" s="18">
        <f>IF(_reported!AI17="","",AI122-_reported!AI17)</f>
        <v/>
      </c>
      <c r="AJ123" s="18">
        <f>IF(_reported!AJ17="","",AJ122-_reported!AJ17)</f>
        <v/>
      </c>
    </row>
    <row r="125">
      <c r="B125" s="13" t="inlineStr">
        <is>
          <t>Current Liabilities</t>
        </is>
      </c>
    </row>
    <row r="126">
      <c r="C126" s="15" t="inlineStr">
        <is>
          <t>Accounts payable (incl. related-party)</t>
        </is>
      </c>
      <c r="G126" s="14" t="n">
        <v>1879</v>
      </c>
      <c r="H126" s="14" t="n">
        <v>2734</v>
      </c>
      <c r="I126" s="14" t="n">
        <v>2956</v>
      </c>
      <c r="J126" s="14" t="n">
        <v>2871</v>
      </c>
      <c r="K126" s="14" t="n">
        <v>3092</v>
      </c>
      <c r="L126" s="14" t="n">
        <v>2570</v>
      </c>
      <c r="M126" s="14" t="n">
        <v>2418</v>
      </c>
      <c r="N126" s="14" t="n">
        <v>1856</v>
      </c>
      <c r="O126" s="14" t="n">
        <v>2119</v>
      </c>
      <c r="P126" s="14" t="n">
        <v>2991</v>
      </c>
      <c r="Q126" s="14" t="n">
        <v>2466</v>
      </c>
      <c r="R126" s="14" t="n">
        <v>2206</v>
      </c>
      <c r="S126" s="14" t="n">
        <v>3080</v>
      </c>
      <c r="T126" s="14" t="n">
        <v>3483</v>
      </c>
      <c r="U126" s="14" t="n">
        <v>2929</v>
      </c>
      <c r="V126" s="14" t="n">
        <v>2997</v>
      </c>
      <c r="W126" s="21">
        <f>-(W12+W13)*0.65</f>
        <v/>
      </c>
      <c r="X126" s="21">
        <f>-(X12+X13)*0.65</f>
        <v/>
      </c>
      <c r="Y126" s="21">
        <f>-(Y12+Y13)*0.65</f>
        <v/>
      </c>
      <c r="Z126" s="21">
        <f>-(Z12+Z13)*0.65</f>
        <v/>
      </c>
      <c r="AA126" s="21">
        <f>-(AA12+AA13)*0.65</f>
        <v/>
      </c>
      <c r="AB126" s="21">
        <f>-(AB12+AB13)*0.65</f>
        <v/>
      </c>
      <c r="AC126" s="21">
        <f>-(AC12+AC13)*0.65</f>
        <v/>
      </c>
      <c r="AD126" s="21">
        <f>-(AD12+AD13)*0.65</f>
        <v/>
      </c>
      <c r="AF126" s="14" t="n">
        <v>1406</v>
      </c>
      <c r="AG126" s="14" t="n">
        <v>2956</v>
      </c>
      <c r="AH126" s="14" t="n">
        <v>2418</v>
      </c>
      <c r="AI126" s="14" t="n">
        <v>2466</v>
      </c>
      <c r="AJ126" s="14" t="n">
        <v>2929</v>
      </c>
      <c r="AK126" s="21">
        <f>Y126</f>
        <v/>
      </c>
      <c r="AL126" s="21">
        <f>AC126</f>
        <v/>
      </c>
      <c r="AM126" s="21">
        <f>(-(AM12+AM13))/4*0.65</f>
        <v/>
      </c>
      <c r="AN126" s="21">
        <f>(-(AN12+AN13))/4*0.65</f>
        <v/>
      </c>
      <c r="AO126" s="21">
        <f>(-(AO12+AO13))/4*0.65</f>
        <v/>
      </c>
    </row>
    <row r="127">
      <c r="C127" s="15" t="inlineStr">
        <is>
          <t>Accrued liabilities</t>
        </is>
      </c>
      <c r="G127" s="14" t="n">
        <v>3074</v>
      </c>
      <c r="H127" s="14" t="n">
        <v>3598</v>
      </c>
      <c r="I127" s="14" t="n">
        <v>3077</v>
      </c>
      <c r="J127" s="14" t="n">
        <v>3167</v>
      </c>
      <c r="K127" s="14" t="n">
        <v>2971</v>
      </c>
      <c r="L127" s="14" t="n">
        <v>3376</v>
      </c>
      <c r="M127" s="14" t="n">
        <v>3082</v>
      </c>
      <c r="N127" s="14" t="n">
        <v>3444</v>
      </c>
      <c r="O127" s="14" t="n">
        <v>3629</v>
      </c>
      <c r="P127" s="14" t="n">
        <v>4120</v>
      </c>
      <c r="Q127" s="14" t="n">
        <v>4260</v>
      </c>
      <c r="R127" s="14" t="n">
        <v>3876</v>
      </c>
      <c r="S127" s="14" t="n">
        <v>4479</v>
      </c>
      <c r="T127" s="14" t="n">
        <v>5112</v>
      </c>
      <c r="U127" s="14" t="n">
        <v>5250</v>
      </c>
      <c r="V127" s="14" t="n">
        <v>5785</v>
      </c>
      <c r="W127" s="21">
        <f>W10*0.5</f>
        <v/>
      </c>
      <c r="X127" s="21">
        <f>X10*0.5</f>
        <v/>
      </c>
      <c r="Y127" s="21">
        <f>Y10*0.5</f>
        <v/>
      </c>
      <c r="Z127" s="21">
        <f>Z10*0.5</f>
        <v/>
      </c>
      <c r="AA127" s="21">
        <f>AA10*0.5</f>
        <v/>
      </c>
      <c r="AB127" s="21">
        <f>AB10*0.5</f>
        <v/>
      </c>
      <c r="AC127" s="21">
        <f>AC10*0.5</f>
        <v/>
      </c>
      <c r="AD127" s="21">
        <f>AD10*0.5</f>
        <v/>
      </c>
      <c r="AF127" s="14" t="n">
        <v>2424</v>
      </c>
      <c r="AG127" s="14" t="n">
        <v>3077</v>
      </c>
      <c r="AH127" s="14" t="n">
        <v>3082</v>
      </c>
      <c r="AI127" s="14" t="n">
        <v>4260</v>
      </c>
      <c r="AJ127" s="14" t="n">
        <v>5250</v>
      </c>
      <c r="AK127" s="21">
        <f>Y127</f>
        <v/>
      </c>
      <c r="AL127" s="21">
        <f>AC127</f>
        <v/>
      </c>
      <c r="AM127" s="21">
        <f>(AM10)/4*0.5</f>
        <v/>
      </c>
      <c r="AN127" s="21">
        <f>(AN10)/4*0.5</f>
        <v/>
      </c>
      <c r="AO127" s="21">
        <f>(AO10)/4*0.5</f>
        <v/>
      </c>
    </row>
    <row r="128">
      <c r="C128" s="15" t="inlineStr">
        <is>
          <t>Short-term borrowings + current portion LT debt</t>
        </is>
      </c>
      <c r="G128" s="14" t="n">
        <v>312</v>
      </c>
      <c r="H128" s="14" t="n">
        <v>0</v>
      </c>
      <c r="I128" s="14" t="n">
        <v>0</v>
      </c>
      <c r="J128" s="14" t="n">
        <v>0</v>
      </c>
      <c r="K128" s="14" t="n">
        <v>753</v>
      </c>
      <c r="L128" s="14" t="n">
        <v>752</v>
      </c>
      <c r="M128" s="14" t="n">
        <v>751</v>
      </c>
      <c r="N128" s="14" t="n">
        <v>750</v>
      </c>
      <c r="O128" s="14" t="n">
        <v>0</v>
      </c>
      <c r="P128" s="14" t="n">
        <v>0</v>
      </c>
      <c r="Q128" s="14" t="n">
        <v>0</v>
      </c>
      <c r="R128" s="14" t="n">
        <v>947</v>
      </c>
      <c r="S128" s="14" t="n">
        <v>0</v>
      </c>
      <c r="T128" s="14" t="n">
        <v>873</v>
      </c>
      <c r="U128" s="14" t="n">
        <v>874</v>
      </c>
      <c r="V128" s="14" t="n">
        <v>874</v>
      </c>
      <c r="W128" s="21">
        <f>V128</f>
        <v/>
      </c>
      <c r="X128" s="21">
        <f>V128</f>
        <v/>
      </c>
      <c r="Y128" s="21">
        <f>V128</f>
        <v/>
      </c>
      <c r="Z128" s="21">
        <f>V128</f>
        <v/>
      </c>
      <c r="AA128" s="21">
        <f>V128</f>
        <v/>
      </c>
      <c r="AB128" s="21">
        <f>V128</f>
        <v/>
      </c>
      <c r="AC128" s="21">
        <f>V128</f>
        <v/>
      </c>
      <c r="AD128" s="21">
        <f>V128</f>
        <v/>
      </c>
      <c r="AF128" s="14" t="n">
        <v>312</v>
      </c>
      <c r="AG128" s="14" t="n">
        <v>0</v>
      </c>
      <c r="AH128" s="14" t="n">
        <v>751</v>
      </c>
      <c r="AI128" s="14" t="n">
        <v>0</v>
      </c>
      <c r="AJ128" s="14" t="n">
        <v>874</v>
      </c>
      <c r="AK128" s="21">
        <f>Y128</f>
        <v/>
      </c>
      <c r="AL128" s="21">
        <f>AC128</f>
        <v/>
      </c>
      <c r="AM128" s="21">
        <f>AL128</f>
        <v/>
      </c>
      <c r="AN128" s="21">
        <f>AM128</f>
        <v/>
      </c>
      <c r="AO128" s="21">
        <f>AN128</f>
        <v/>
      </c>
    </row>
    <row r="129">
      <c r="C129" s="15" t="inlineStr">
        <is>
          <t>Liabilities held for sale</t>
        </is>
      </c>
      <c r="G129" s="14" t="n">
        <v>0</v>
      </c>
      <c r="H129" s="14" t="n">
        <v>0</v>
      </c>
      <c r="I129" s="14" t="n">
        <v>0</v>
      </c>
      <c r="J129" s="14" t="n">
        <v>0</v>
      </c>
      <c r="K129" s="14" t="n">
        <v>0</v>
      </c>
      <c r="L129" s="14" t="n">
        <v>0</v>
      </c>
      <c r="M129" s="14" t="n">
        <v>0</v>
      </c>
      <c r="N129" s="14" t="n">
        <v>0</v>
      </c>
      <c r="O129" s="14" t="n">
        <v>0</v>
      </c>
      <c r="P129" s="14" t="n">
        <v>0</v>
      </c>
      <c r="Q129" s="14" t="n">
        <v>0</v>
      </c>
      <c r="R129" s="14" t="n">
        <v>0</v>
      </c>
      <c r="S129" s="14" t="n">
        <v>1968</v>
      </c>
      <c r="T129" s="14" t="n">
        <v>1908</v>
      </c>
      <c r="U129" s="14" t="n">
        <v>0</v>
      </c>
      <c r="V129" s="14" t="n">
        <v>0</v>
      </c>
      <c r="W129" s="21">
        <f>V129</f>
        <v/>
      </c>
      <c r="X129" s="21">
        <f>V129</f>
        <v/>
      </c>
      <c r="Y129" s="21">
        <f>V129</f>
        <v/>
      </c>
      <c r="Z129" s="21">
        <f>V129</f>
        <v/>
      </c>
      <c r="AA129" s="21">
        <f>V129</f>
        <v/>
      </c>
      <c r="AB129" s="21">
        <f>V129</f>
        <v/>
      </c>
      <c r="AC129" s="21">
        <f>V129</f>
        <v/>
      </c>
      <c r="AD129" s="21">
        <f>V129</f>
        <v/>
      </c>
      <c r="AF129" s="14" t="n">
        <v>0</v>
      </c>
      <c r="AG129" s="14" t="n">
        <v>0</v>
      </c>
      <c r="AH129" s="14" t="n">
        <v>0</v>
      </c>
      <c r="AI129" s="14" t="n">
        <v>0</v>
      </c>
      <c r="AJ129" s="14" t="n">
        <v>0</v>
      </c>
      <c r="AK129" s="21">
        <f>Y129</f>
        <v/>
      </c>
      <c r="AL129" s="21">
        <f>AC129</f>
        <v/>
      </c>
      <c r="AM129" s="21">
        <f>AL129</f>
        <v/>
      </c>
      <c r="AN129" s="21">
        <f>AM129</f>
        <v/>
      </c>
      <c r="AO129" s="21">
        <f>AN129</f>
        <v/>
      </c>
    </row>
    <row r="130">
      <c r="C130" s="15" t="inlineStr">
        <is>
          <t>Other current liabilities</t>
        </is>
      </c>
      <c r="G130" s="14" t="n">
        <v>258</v>
      </c>
      <c r="H130" s="14" t="n">
        <v>359</v>
      </c>
      <c r="I130" s="14" t="n">
        <v>336</v>
      </c>
      <c r="J130" s="14" t="n">
        <v>539</v>
      </c>
      <c r="K130" s="14" t="n">
        <v>756</v>
      </c>
      <c r="L130" s="14" t="n">
        <v>929</v>
      </c>
      <c r="M130" s="14" t="n">
        <v>438</v>
      </c>
      <c r="N130" s="14" t="n">
        <v>424</v>
      </c>
      <c r="O130" s="14" t="n">
        <v>447</v>
      </c>
      <c r="P130" s="14" t="n">
        <v>389</v>
      </c>
      <c r="Q130" s="14" t="n">
        <v>555</v>
      </c>
      <c r="R130" s="14" t="n">
        <v>674</v>
      </c>
      <c r="S130" s="14" t="n">
        <v>316</v>
      </c>
      <c r="T130" s="14" t="n">
        <v>324</v>
      </c>
      <c r="U130" s="14" t="n">
        <v>402</v>
      </c>
      <c r="V130" s="14" t="n">
        <v>850</v>
      </c>
      <c r="W130" s="21">
        <f>W10*0.04</f>
        <v/>
      </c>
      <c r="X130" s="21">
        <f>X10*0.04</f>
        <v/>
      </c>
      <c r="Y130" s="21">
        <f>Y10*0.04</f>
        <v/>
      </c>
      <c r="Z130" s="21">
        <f>Z10*0.04</f>
        <v/>
      </c>
      <c r="AA130" s="21">
        <f>AA10*0.04</f>
        <v/>
      </c>
      <c r="AB130" s="21">
        <f>AB10*0.04</f>
        <v/>
      </c>
      <c r="AC130" s="21">
        <f>AC10*0.04</f>
        <v/>
      </c>
      <c r="AD130" s="21">
        <f>AD10*0.04</f>
        <v/>
      </c>
      <c r="AF130" s="14" t="n">
        <v>98</v>
      </c>
      <c r="AG130" s="14" t="n">
        <v>336</v>
      </c>
      <c r="AH130" s="14" t="n">
        <v>438</v>
      </c>
      <c r="AI130" s="14" t="n">
        <v>555</v>
      </c>
      <c r="AJ130" s="14" t="n">
        <v>402</v>
      </c>
      <c r="AK130" s="21">
        <f>Y130</f>
        <v/>
      </c>
      <c r="AL130" s="21">
        <f>AC130</f>
        <v/>
      </c>
      <c r="AM130" s="21">
        <f>(AM10)/4*0.04</f>
        <v/>
      </c>
      <c r="AN130" s="21">
        <f>(AN10)/4*0.04</f>
        <v/>
      </c>
      <c r="AO130" s="21">
        <f>(AO10)/4*0.04</f>
        <v/>
      </c>
    </row>
    <row r="131">
      <c r="A131" s="1" t="inlineStr">
        <is>
          <t>x</t>
        </is>
      </c>
      <c r="B131" s="13" t="inlineStr">
        <is>
          <t>Total Current Liabilities</t>
        </is>
      </c>
      <c r="G131" s="16">
        <f>G126+G127+G128+G129+G130</f>
        <v/>
      </c>
      <c r="H131" s="16">
        <f>H126+H127+H128+H129+H130</f>
        <v/>
      </c>
      <c r="I131" s="16">
        <f>I126+I127+I128+I129+I130</f>
        <v/>
      </c>
      <c r="J131" s="16">
        <f>J126+J127+J128+J129+J130</f>
        <v/>
      </c>
      <c r="K131" s="16">
        <f>K126+K127+K128+K129+K130</f>
        <v/>
      </c>
      <c r="L131" s="16">
        <f>L126+L127+L128+L129+L130</f>
        <v/>
      </c>
      <c r="M131" s="16">
        <f>M126+M127+M128+M129+M130</f>
        <v/>
      </c>
      <c r="N131" s="16">
        <f>N126+N127+N128+N129+N130</f>
        <v/>
      </c>
      <c r="O131" s="16">
        <f>O126+O127+O128+O129+O130</f>
        <v/>
      </c>
      <c r="P131" s="16">
        <f>P126+P127+P128+P129+P130</f>
        <v/>
      </c>
      <c r="Q131" s="16">
        <f>Q126+Q127+Q128+Q129+Q130</f>
        <v/>
      </c>
      <c r="R131" s="16">
        <f>R126+R127+R128+R129+R130</f>
        <v/>
      </c>
      <c r="S131" s="16">
        <f>S126+S127+S128+S129+S130</f>
        <v/>
      </c>
      <c r="T131" s="16">
        <f>T126+T127+T128+T129+T130</f>
        <v/>
      </c>
      <c r="U131" s="16">
        <f>U126+U127+U128+U129+U130</f>
        <v/>
      </c>
      <c r="V131" s="16">
        <f>V126+V127+V128+V129+V130</f>
        <v/>
      </c>
      <c r="W131" s="16">
        <f>W126+W127+W128+W129+W130</f>
        <v/>
      </c>
      <c r="X131" s="16">
        <f>X126+X127+X128+X129+X130</f>
        <v/>
      </c>
      <c r="Y131" s="16">
        <f>Y126+Y127+Y128+Y129+Y130</f>
        <v/>
      </c>
      <c r="Z131" s="16">
        <f>Z126+Z127+Z128+Z129+Z130</f>
        <v/>
      </c>
      <c r="AA131" s="16">
        <f>AA126+AA127+AA128+AA129+AA130</f>
        <v/>
      </c>
      <c r="AB131" s="16">
        <f>AB126+AB127+AB128+AB129+AB130</f>
        <v/>
      </c>
      <c r="AC131" s="16">
        <f>AC126+AC127+AC128+AC129+AC130</f>
        <v/>
      </c>
      <c r="AD131" s="16">
        <f>AD126+AD127+AD128+AD129+AD130</f>
        <v/>
      </c>
      <c r="AF131" s="16">
        <f>AF126+AF127+AF128+AF129+AF130</f>
        <v/>
      </c>
      <c r="AG131" s="16">
        <f>AG126+AG127+AG128+AG129+AG130</f>
        <v/>
      </c>
      <c r="AH131" s="16">
        <f>AH126+AH127+AH128+AH129+AH130</f>
        <v/>
      </c>
      <c r="AI131" s="16">
        <f>AI126+AI127+AI128+AI129+AI130</f>
        <v/>
      </c>
      <c r="AJ131" s="16">
        <f>AJ126+AJ127+AJ128+AJ129+AJ130</f>
        <v/>
      </c>
      <c r="AK131" s="16">
        <f>Y131</f>
        <v/>
      </c>
      <c r="AL131" s="16">
        <f>AC131</f>
        <v/>
      </c>
      <c r="AM131" s="16">
        <f>AM126+AM127+AM128+AM129+AM130</f>
        <v/>
      </c>
      <c r="AN131" s="16">
        <f>AN126+AN127+AN128+AN129+AN130</f>
        <v/>
      </c>
      <c r="AO131" s="16">
        <f>AO126+AO127+AO128+AO129+AO130</f>
        <v/>
      </c>
    </row>
    <row r="132">
      <c r="D132" s="17" t="inlineStr">
        <is>
          <t>Recon: TCL</t>
        </is>
      </c>
      <c r="G132" s="18">
        <f>IF(_reported!G18="","",G131-_reported!G18)</f>
        <v/>
      </c>
      <c r="H132" s="18">
        <f>IF(_reported!H18="","",H131-_reported!H18)</f>
        <v/>
      </c>
      <c r="I132" s="18">
        <f>IF(_reported!I18="","",I131-_reported!I18)</f>
        <v/>
      </c>
      <c r="J132" s="18">
        <f>IF(_reported!J18="","",J131-_reported!J18)</f>
        <v/>
      </c>
      <c r="K132" s="18">
        <f>IF(_reported!K18="","",K131-_reported!K18)</f>
        <v/>
      </c>
      <c r="L132" s="18">
        <f>IF(_reported!L18="","",L131-_reported!L18)</f>
        <v/>
      </c>
      <c r="M132" s="18">
        <f>IF(_reported!M18="","",M131-_reported!M18)</f>
        <v/>
      </c>
      <c r="N132" s="18">
        <f>IF(_reported!N18="","",N131-_reported!N18)</f>
        <v/>
      </c>
      <c r="O132" s="18">
        <f>IF(_reported!O18="","",O131-_reported!O18)</f>
        <v/>
      </c>
      <c r="P132" s="18">
        <f>IF(_reported!P18="","",P131-_reported!P18)</f>
        <v/>
      </c>
      <c r="Q132" s="18">
        <f>IF(_reported!Q18="","",Q131-_reported!Q18)</f>
        <v/>
      </c>
      <c r="R132" s="18">
        <f>IF(_reported!R18="","",R131-_reported!R18)</f>
        <v/>
      </c>
      <c r="S132" s="18">
        <f>IF(_reported!S18="","",S131-_reported!S18)</f>
        <v/>
      </c>
      <c r="T132" s="18">
        <f>IF(_reported!T18="","",T131-_reported!T18)</f>
        <v/>
      </c>
      <c r="U132" s="18">
        <f>IF(_reported!U18="","",U131-_reported!U18)</f>
        <v/>
      </c>
      <c r="V132" s="18">
        <f>IF(_reported!V18="","",V131-_reported!V18)</f>
        <v/>
      </c>
      <c r="AF132" s="18">
        <f>IF(_reported!AF18="","",AF131-_reported!AF18)</f>
        <v/>
      </c>
      <c r="AG132" s="18">
        <f>IF(_reported!AG18="","",AG131-_reported!AG18)</f>
        <v/>
      </c>
      <c r="AH132" s="18">
        <f>IF(_reported!AH18="","",AH131-_reported!AH18)</f>
        <v/>
      </c>
      <c r="AI132" s="18">
        <f>IF(_reported!AI18="","",AI131-_reported!AI18)</f>
        <v/>
      </c>
      <c r="AJ132" s="18">
        <f>IF(_reported!AJ18="","",AJ131-_reported!AJ18)</f>
        <v/>
      </c>
    </row>
    <row r="134">
      <c r="B134" s="13" t="inlineStr">
        <is>
          <t>Non-Current Liabilities</t>
        </is>
      </c>
    </row>
    <row r="135">
      <c r="C135" s="15" t="inlineStr">
        <is>
          <t>Long-term debt</t>
        </is>
      </c>
      <c r="G135" s="14" t="n">
        <v>2465</v>
      </c>
      <c r="H135" s="14" t="n">
        <v>2466</v>
      </c>
      <c r="I135" s="14" t="n">
        <v>2467</v>
      </c>
      <c r="J135" s="14" t="n">
        <v>2467</v>
      </c>
      <c r="K135" s="14" t="n">
        <v>1714</v>
      </c>
      <c r="L135" s="14" t="n">
        <v>1715</v>
      </c>
      <c r="M135" s="14" t="n">
        <v>1717</v>
      </c>
      <c r="N135" s="14" t="n">
        <v>1718</v>
      </c>
      <c r="O135" s="14" t="n">
        <v>1719</v>
      </c>
      <c r="P135" s="14" t="n">
        <v>1720</v>
      </c>
      <c r="Q135" s="14" t="n">
        <v>1721</v>
      </c>
      <c r="R135" s="14" t="n">
        <v>3217</v>
      </c>
      <c r="S135" s="14" t="n">
        <v>3218</v>
      </c>
      <c r="T135" s="14" t="n">
        <v>2347</v>
      </c>
      <c r="U135" s="14" t="n">
        <v>2348</v>
      </c>
      <c r="V135" s="14" t="n">
        <v>2350</v>
      </c>
      <c r="W135" s="21">
        <f>V135</f>
        <v/>
      </c>
      <c r="X135" s="21">
        <f>V135</f>
        <v/>
      </c>
      <c r="Y135" s="21">
        <f>V135</f>
        <v/>
      </c>
      <c r="Z135" s="21">
        <f>V135</f>
        <v/>
      </c>
      <c r="AA135" s="21">
        <f>V135</f>
        <v/>
      </c>
      <c r="AB135" s="21">
        <f>V135</f>
        <v/>
      </c>
      <c r="AC135" s="21">
        <f>V135</f>
        <v/>
      </c>
      <c r="AD135" s="21">
        <f>V135</f>
        <v/>
      </c>
      <c r="AF135" s="14" t="n">
        <v>1</v>
      </c>
      <c r="AG135" s="14" t="n">
        <v>2467</v>
      </c>
      <c r="AH135" s="14" t="n">
        <v>1717</v>
      </c>
      <c r="AI135" s="14" t="n">
        <v>1721</v>
      </c>
      <c r="AJ135" s="14" t="n">
        <v>2348</v>
      </c>
      <c r="AK135" s="21">
        <f>Y135</f>
        <v/>
      </c>
      <c r="AL135" s="21">
        <f>AC135</f>
        <v/>
      </c>
      <c r="AM135" s="21">
        <f>AL135</f>
        <v/>
      </c>
      <c r="AN135" s="21">
        <f>AM135</f>
        <v/>
      </c>
      <c r="AO135" s="21">
        <f>AN135</f>
        <v/>
      </c>
    </row>
    <row r="136">
      <c r="C136" s="15" t="inlineStr">
        <is>
          <t>Long-term operating lease liabilities</t>
        </is>
      </c>
      <c r="G136" s="14" t="n">
        <v>422</v>
      </c>
      <c r="H136" s="14" t="n">
        <v>424</v>
      </c>
      <c r="I136" s="14" t="n">
        <v>396</v>
      </c>
      <c r="J136" s="14" t="n">
        <v>381</v>
      </c>
      <c r="K136" s="14" t="n">
        <v>393</v>
      </c>
      <c r="L136" s="14" t="n">
        <v>395</v>
      </c>
      <c r="M136" s="14" t="n">
        <v>535</v>
      </c>
      <c r="N136" s="14" t="n">
        <v>530</v>
      </c>
      <c r="O136" s="14" t="n">
        <v>526</v>
      </c>
      <c r="P136" s="14" t="n">
        <v>518</v>
      </c>
      <c r="Q136" s="14" t="n">
        <v>491</v>
      </c>
      <c r="R136" s="14" t="n">
        <v>567</v>
      </c>
      <c r="S136" s="14" t="n">
        <v>668</v>
      </c>
      <c r="T136" s="14" t="n">
        <v>650</v>
      </c>
      <c r="U136" s="14" t="n">
        <v>625</v>
      </c>
      <c r="V136" s="14" t="n">
        <v>647</v>
      </c>
      <c r="W136" s="21">
        <f>V136</f>
        <v/>
      </c>
      <c r="X136" s="21">
        <f>V136</f>
        <v/>
      </c>
      <c r="Y136" s="21">
        <f>V136</f>
        <v/>
      </c>
      <c r="Z136" s="21">
        <f>V136</f>
        <v/>
      </c>
      <c r="AA136" s="21">
        <f>V136</f>
        <v/>
      </c>
      <c r="AB136" s="21">
        <f>V136</f>
        <v/>
      </c>
      <c r="AC136" s="21">
        <f>V136</f>
        <v/>
      </c>
      <c r="AD136" s="21">
        <f>V136</f>
        <v/>
      </c>
      <c r="AF136" s="14" t="n">
        <v>348</v>
      </c>
      <c r="AG136" s="14" t="n">
        <v>396</v>
      </c>
      <c r="AH136" s="14" t="n">
        <v>535</v>
      </c>
      <c r="AI136" s="14" t="n">
        <v>491</v>
      </c>
      <c r="AJ136" s="14" t="n">
        <v>625</v>
      </c>
      <c r="AK136" s="21">
        <f>Y136</f>
        <v/>
      </c>
      <c r="AL136" s="21">
        <f>AC136</f>
        <v/>
      </c>
      <c r="AM136" s="21">
        <f>AL136</f>
        <v/>
      </c>
      <c r="AN136" s="21">
        <f>AM136</f>
        <v/>
      </c>
      <c r="AO136" s="21">
        <f>AN136</f>
        <v/>
      </c>
    </row>
    <row r="137">
      <c r="C137" s="15" t="inlineStr">
        <is>
          <t>Deferred tax liabilities</t>
        </is>
      </c>
      <c r="G137" s="14" t="n">
        <v>2805</v>
      </c>
      <c r="H137" s="14" t="n">
        <v>2078</v>
      </c>
      <c r="I137" s="14" t="n">
        <v>1934</v>
      </c>
      <c r="J137" s="14" t="n">
        <v>1641</v>
      </c>
      <c r="K137" s="14" t="n">
        <v>1365</v>
      </c>
      <c r="L137" s="14" t="n">
        <v>1152</v>
      </c>
      <c r="M137" s="14" t="n">
        <v>1202</v>
      </c>
      <c r="N137" s="14" t="n">
        <v>1199</v>
      </c>
      <c r="O137" s="14" t="n">
        <v>1192</v>
      </c>
      <c r="P137" s="14" t="n">
        <v>1162</v>
      </c>
      <c r="Q137" s="14" t="n">
        <v>349</v>
      </c>
      <c r="R137" s="14" t="n">
        <v>343</v>
      </c>
      <c r="S137" s="14" t="n">
        <v>341</v>
      </c>
      <c r="T137" s="14" t="n">
        <v>326</v>
      </c>
      <c r="U137" s="14" t="n">
        <v>313</v>
      </c>
      <c r="V137" s="14" t="n">
        <v>307</v>
      </c>
      <c r="W137" s="21">
        <f>V137</f>
        <v/>
      </c>
      <c r="X137" s="21">
        <f>V137</f>
        <v/>
      </c>
      <c r="Y137" s="21">
        <f>V137</f>
        <v/>
      </c>
      <c r="Z137" s="21">
        <f>V137</f>
        <v/>
      </c>
      <c r="AA137" s="21">
        <f>V137</f>
        <v/>
      </c>
      <c r="AB137" s="21">
        <f>V137</f>
        <v/>
      </c>
      <c r="AC137" s="21">
        <f>V137</f>
        <v/>
      </c>
      <c r="AD137" s="21">
        <f>V137</f>
        <v/>
      </c>
      <c r="AF137" s="14" t="n">
        <v>12</v>
      </c>
      <c r="AG137" s="14" t="n">
        <v>1934</v>
      </c>
      <c r="AH137" s="14" t="n">
        <v>1202</v>
      </c>
      <c r="AI137" s="14" t="n">
        <v>349</v>
      </c>
      <c r="AJ137" s="14" t="n">
        <v>313</v>
      </c>
      <c r="AK137" s="21">
        <f>Y137</f>
        <v/>
      </c>
      <c r="AL137" s="21">
        <f>AC137</f>
        <v/>
      </c>
      <c r="AM137" s="21">
        <f>AL137</f>
        <v/>
      </c>
      <c r="AN137" s="21">
        <f>AM137</f>
        <v/>
      </c>
      <c r="AO137" s="21">
        <f>AN137</f>
        <v/>
      </c>
    </row>
    <row r="138">
      <c r="C138" s="15" t="inlineStr">
        <is>
          <t>Other long-term liabilities</t>
        </is>
      </c>
      <c r="G138" s="14" t="n">
        <v>1118</v>
      </c>
      <c r="H138" s="14" t="n">
        <v>1610</v>
      </c>
      <c r="I138" s="14" t="n">
        <v>1664</v>
      </c>
      <c r="J138" s="14" t="n">
        <v>1874</v>
      </c>
      <c r="K138" s="14" t="n">
        <v>1787</v>
      </c>
      <c r="L138" s="14" t="n">
        <v>1767</v>
      </c>
      <c r="M138" s="14" t="n">
        <v>1850</v>
      </c>
      <c r="N138" s="14" t="n">
        <v>1776</v>
      </c>
      <c r="O138" s="14" t="n">
        <v>1716</v>
      </c>
      <c r="P138" s="14" t="n">
        <v>1751</v>
      </c>
      <c r="Q138" s="14" t="n">
        <v>1816</v>
      </c>
      <c r="R138" s="14" t="n">
        <v>1839</v>
      </c>
      <c r="S138" s="14" t="n">
        <v>1085</v>
      </c>
      <c r="T138" s="14" t="n">
        <v>1078</v>
      </c>
      <c r="U138" s="14" t="n">
        <v>1186</v>
      </c>
      <c r="V138" s="14" t="n">
        <v>1370</v>
      </c>
      <c r="W138" s="21">
        <f>V138</f>
        <v/>
      </c>
      <c r="X138" s="21">
        <f>V138</f>
        <v/>
      </c>
      <c r="Y138" s="21">
        <f>V138</f>
        <v/>
      </c>
      <c r="Z138" s="21">
        <f>V138</f>
        <v/>
      </c>
      <c r="AA138" s="21">
        <f>V138</f>
        <v/>
      </c>
      <c r="AB138" s="21">
        <f>V138</f>
        <v/>
      </c>
      <c r="AC138" s="21">
        <f>V138</f>
        <v/>
      </c>
      <c r="AD138" s="21">
        <f>V138</f>
        <v/>
      </c>
      <c r="AF138" s="14" t="n">
        <v>321</v>
      </c>
      <c r="AG138" s="14" t="n">
        <v>1664</v>
      </c>
      <c r="AH138" s="14" t="n">
        <v>1850</v>
      </c>
      <c r="AI138" s="14" t="n">
        <v>1816</v>
      </c>
      <c r="AJ138" s="14" t="n">
        <v>1186</v>
      </c>
      <c r="AK138" s="21">
        <f>Y138</f>
        <v/>
      </c>
      <c r="AL138" s="21">
        <f>AC138</f>
        <v/>
      </c>
      <c r="AM138" s="21">
        <f>AL138</f>
        <v/>
      </c>
      <c r="AN138" s="21">
        <f>AM138</f>
        <v/>
      </c>
      <c r="AO138" s="21">
        <f>AN138</f>
        <v/>
      </c>
    </row>
    <row r="139">
      <c r="A139" s="1" t="inlineStr">
        <is>
          <t>x</t>
        </is>
      </c>
      <c r="B139" s="13" t="inlineStr">
        <is>
          <t>Total Liabilities</t>
        </is>
      </c>
      <c r="G139" s="16">
        <f>G131+G135+G136+G137+G138</f>
        <v/>
      </c>
      <c r="H139" s="16">
        <f>H131+H135+H136+H137+H138</f>
        <v/>
      </c>
      <c r="I139" s="16">
        <f>I131+I135+I136+I137+I138</f>
        <v/>
      </c>
      <c r="J139" s="16">
        <f>J131+J135+J136+J137+J138</f>
        <v/>
      </c>
      <c r="K139" s="16">
        <f>K131+K135+K136+K137+K138</f>
        <v/>
      </c>
      <c r="L139" s="16">
        <f>L131+L135+L136+L137+L138</f>
        <v/>
      </c>
      <c r="M139" s="16">
        <f>M131+M135+M136+M137+M138</f>
        <v/>
      </c>
      <c r="N139" s="16">
        <f>N131+N135+N136+N137+N138</f>
        <v/>
      </c>
      <c r="O139" s="16">
        <f>O131+O135+O136+O137+O138</f>
        <v/>
      </c>
      <c r="P139" s="16">
        <f>P131+P135+P136+P137+P138</f>
        <v/>
      </c>
      <c r="Q139" s="16">
        <f>Q131+Q135+Q136+Q137+Q138</f>
        <v/>
      </c>
      <c r="R139" s="16">
        <f>R131+R135+R136+R137+R138</f>
        <v/>
      </c>
      <c r="S139" s="16">
        <f>S131+S135+S136+S137+S138</f>
        <v/>
      </c>
      <c r="T139" s="16">
        <f>T131+T135+T136+T137+T138</f>
        <v/>
      </c>
      <c r="U139" s="16">
        <f>U131+U135+U136+U137+U138</f>
        <v/>
      </c>
      <c r="V139" s="16">
        <f>V131+V135+V136+V137+V138</f>
        <v/>
      </c>
      <c r="W139" s="16">
        <f>W131+W135+W136+W137+W138</f>
        <v/>
      </c>
      <c r="X139" s="16">
        <f>X131+X135+X136+X137+X138</f>
        <v/>
      </c>
      <c r="Y139" s="16">
        <f>Y131+Y135+Y136+Y137+Y138</f>
        <v/>
      </c>
      <c r="Z139" s="16">
        <f>Z131+Z135+Z136+Z137+Z138</f>
        <v/>
      </c>
      <c r="AA139" s="16">
        <f>AA131+AA135+AA136+AA137+AA138</f>
        <v/>
      </c>
      <c r="AB139" s="16">
        <f>AB131+AB135+AB136+AB137+AB138</f>
        <v/>
      </c>
      <c r="AC139" s="16">
        <f>AC131+AC135+AC136+AC137+AC138</f>
        <v/>
      </c>
      <c r="AD139" s="16">
        <f>AD131+AD135+AD136+AD137+AD138</f>
        <v/>
      </c>
      <c r="AF139" s="16">
        <f>AF131+AF135+AF136+AF137+AF138</f>
        <v/>
      </c>
      <c r="AG139" s="16">
        <f>AG131+AG135+AG136+AG137+AG138</f>
        <v/>
      </c>
      <c r="AH139" s="16">
        <f>AH131+AH135+AH136+AH137+AH138</f>
        <v/>
      </c>
      <c r="AI139" s="16">
        <f>AI131+AI135+AI136+AI137+AI138</f>
        <v/>
      </c>
      <c r="AJ139" s="16">
        <f>AJ131+AJ135+AJ136+AJ137+AJ138</f>
        <v/>
      </c>
      <c r="AK139" s="16">
        <f>Y139</f>
        <v/>
      </c>
      <c r="AL139" s="16">
        <f>AC139</f>
        <v/>
      </c>
      <c r="AM139" s="16">
        <f>AM131+AM135+AM136+AM137+AM138</f>
        <v/>
      </c>
      <c r="AN139" s="16">
        <f>AN131+AN135+AN136+AN137+AN138</f>
        <v/>
      </c>
      <c r="AO139" s="16">
        <f>AO131+AO135+AO136+AO137+AO138</f>
        <v/>
      </c>
    </row>
    <row r="140">
      <c r="D140" s="17" t="inlineStr">
        <is>
          <t>Recon: Total Liabilities</t>
        </is>
      </c>
      <c r="G140" s="18">
        <f>IF(_reported!G19="","",G139-_reported!G19)</f>
        <v/>
      </c>
      <c r="H140" s="18">
        <f>IF(_reported!H19="","",H139-_reported!H19)</f>
        <v/>
      </c>
      <c r="I140" s="18">
        <f>IF(_reported!I19="","",I139-_reported!I19)</f>
        <v/>
      </c>
      <c r="J140" s="18">
        <f>IF(_reported!J19="","",J139-_reported!J19)</f>
        <v/>
      </c>
      <c r="K140" s="18">
        <f>IF(_reported!K19="","",K139-_reported!K19)</f>
        <v/>
      </c>
      <c r="L140" s="18">
        <f>IF(_reported!L19="","",L139-_reported!L19)</f>
        <v/>
      </c>
      <c r="M140" s="18">
        <f>IF(_reported!M19="","",M139-_reported!M19)</f>
        <v/>
      </c>
      <c r="N140" s="18">
        <f>IF(_reported!N19="","",N139-_reported!N19)</f>
        <v/>
      </c>
      <c r="O140" s="18">
        <f>IF(_reported!O19="","",O139-_reported!O19)</f>
        <v/>
      </c>
      <c r="P140" s="18">
        <f>IF(_reported!P19="","",P139-_reported!P19)</f>
        <v/>
      </c>
      <c r="Q140" s="18">
        <f>IF(_reported!Q19="","",Q139-_reported!Q19)</f>
        <v/>
      </c>
      <c r="R140" s="18">
        <f>IF(_reported!R19="","",R139-_reported!R19)</f>
        <v/>
      </c>
      <c r="S140" s="18">
        <f>IF(_reported!S19="","",S139-_reported!S19)</f>
        <v/>
      </c>
      <c r="T140" s="18">
        <f>IF(_reported!T19="","",T139-_reported!T19)</f>
        <v/>
      </c>
      <c r="U140" s="18">
        <f>IF(_reported!U19="","",U139-_reported!U19)</f>
        <v/>
      </c>
      <c r="V140" s="18">
        <f>IF(_reported!V19="","",V139-_reported!V19)</f>
        <v/>
      </c>
      <c r="AF140" s="18">
        <f>IF(_reported!AF19="","",AF139-_reported!AF19)</f>
        <v/>
      </c>
      <c r="AG140" s="18">
        <f>IF(_reported!AG19="","",AG139-_reported!AG19)</f>
        <v/>
      </c>
      <c r="AH140" s="18">
        <f>IF(_reported!AH19="","",AH139-_reported!AH19)</f>
        <v/>
      </c>
      <c r="AI140" s="18">
        <f>IF(_reported!AI19="","",AI139-_reported!AI19)</f>
        <v/>
      </c>
      <c r="AJ140" s="18">
        <f>IF(_reported!AJ19="","",AJ139-_reported!AJ19)</f>
        <v/>
      </c>
    </row>
    <row r="142">
      <c r="B142" s="13" t="inlineStr">
        <is>
          <t>Stockholders' Equity</t>
        </is>
      </c>
    </row>
    <row r="143">
      <c r="C143" s="15" t="inlineStr">
        <is>
          <t>Common stock</t>
        </is>
      </c>
      <c r="G143" s="14" t="n">
        <v>16</v>
      </c>
      <c r="H143" s="14" t="n">
        <v>16</v>
      </c>
      <c r="I143" s="14" t="n">
        <v>16</v>
      </c>
      <c r="J143" s="14" t="n">
        <v>16</v>
      </c>
      <c r="K143" s="14" t="n">
        <v>16</v>
      </c>
      <c r="L143" s="14" t="n">
        <v>17</v>
      </c>
      <c r="M143" s="14" t="n">
        <v>17</v>
      </c>
      <c r="N143" s="14" t="n">
        <v>17</v>
      </c>
      <c r="O143" s="14" t="n">
        <v>17</v>
      </c>
      <c r="P143" s="14" t="n">
        <v>17</v>
      </c>
      <c r="Q143" s="14" t="n">
        <v>17</v>
      </c>
      <c r="R143" s="14" t="n">
        <v>17</v>
      </c>
      <c r="S143" s="14" t="n">
        <v>17</v>
      </c>
      <c r="T143" s="14" t="n">
        <v>17</v>
      </c>
      <c r="U143" s="14" t="n">
        <v>17</v>
      </c>
      <c r="V143" s="14" t="n">
        <v>17</v>
      </c>
      <c r="W143" s="21">
        <f>V143</f>
        <v/>
      </c>
      <c r="X143" s="21">
        <f>V143</f>
        <v/>
      </c>
      <c r="Y143" s="21">
        <f>V143</f>
        <v/>
      </c>
      <c r="Z143" s="21">
        <f>V143</f>
        <v/>
      </c>
      <c r="AA143" s="21">
        <f>V143</f>
        <v/>
      </c>
      <c r="AB143" s="21">
        <f>V143</f>
        <v/>
      </c>
      <c r="AC143" s="21">
        <f>V143</f>
        <v/>
      </c>
      <c r="AD143" s="21">
        <f>V143</f>
        <v/>
      </c>
      <c r="AF143" s="14" t="n">
        <v>12</v>
      </c>
      <c r="AG143" s="14" t="n">
        <v>16</v>
      </c>
      <c r="AH143" s="14" t="n">
        <v>17</v>
      </c>
      <c r="AI143" s="14" t="n">
        <v>17</v>
      </c>
      <c r="AJ143" s="14" t="n">
        <v>17</v>
      </c>
      <c r="AK143" s="21">
        <f>Y143</f>
        <v/>
      </c>
      <c r="AL143" s="21">
        <f>AC143</f>
        <v/>
      </c>
      <c r="AM143" s="21">
        <f>AL143</f>
        <v/>
      </c>
      <c r="AN143" s="21">
        <f>AM143</f>
        <v/>
      </c>
      <c r="AO143" s="21">
        <f>AN143</f>
        <v/>
      </c>
    </row>
    <row r="144">
      <c r="C144" s="15" t="inlineStr">
        <is>
          <t>Additional paid-in capital</t>
        </is>
      </c>
      <c r="G144" s="14" t="n">
        <v>57297</v>
      </c>
      <c r="H144" s="14" t="n">
        <v>57581</v>
      </c>
      <c r="I144" s="14" t="n">
        <v>58005</v>
      </c>
      <c r="J144" s="14" t="n">
        <v>58331</v>
      </c>
      <c r="K144" s="14" t="n">
        <v>58825</v>
      </c>
      <c r="L144" s="14" t="n">
        <v>59182</v>
      </c>
      <c r="M144" s="14" t="n">
        <v>59676</v>
      </c>
      <c r="N144" s="14" t="n">
        <v>60053</v>
      </c>
      <c r="O144" s="14" t="n">
        <v>60542</v>
      </c>
      <c r="P144" s="14" t="n">
        <v>60896</v>
      </c>
      <c r="Q144" s="14" t="n">
        <v>61362</v>
      </c>
      <c r="R144" s="14" t="n">
        <v>61730</v>
      </c>
      <c r="S144" s="14" t="n">
        <v>62228</v>
      </c>
      <c r="T144" s="14" t="n">
        <v>62657</v>
      </c>
      <c r="U144" s="14" t="n">
        <v>63365</v>
      </c>
      <c r="V144" s="14" t="n">
        <v>63856</v>
      </c>
      <c r="W144" s="21">
        <f>V144+W10*W85+W99+W98</f>
        <v/>
      </c>
      <c r="X144" s="21">
        <f>W144+X10*X85+X99+X98</f>
        <v/>
      </c>
      <c r="Y144" s="21">
        <f>X144+Y10*Y85+Y99+Y98</f>
        <v/>
      </c>
      <c r="Z144" s="21">
        <f>Y144+Z10*Z85+Z99+Z98</f>
        <v/>
      </c>
      <c r="AA144" s="21">
        <f>Z144+AA10*AA85+AA99+AA98</f>
        <v/>
      </c>
      <c r="AB144" s="21">
        <f>AA144+AB10*AB85+AB99+AB98</f>
        <v/>
      </c>
      <c r="AC144" s="21">
        <f>AB144+AC10*AC85+AC99+AC98</f>
        <v/>
      </c>
      <c r="AD144" s="21">
        <f>AC144+AD10*AD85+AD99+AD98</f>
        <v/>
      </c>
      <c r="AF144" s="14" t="n">
        <v>11069</v>
      </c>
      <c r="AG144" s="14" t="n">
        <v>58005</v>
      </c>
      <c r="AH144" s="14" t="n">
        <v>59676</v>
      </c>
      <c r="AI144" s="14" t="n">
        <v>61362</v>
      </c>
      <c r="AJ144" s="14" t="n">
        <v>63365</v>
      </c>
      <c r="AK144" s="21">
        <f>Y144</f>
        <v/>
      </c>
      <c r="AL144" s="21">
        <f>AC144</f>
        <v/>
      </c>
      <c r="AM144" s="21">
        <f>AL144+AM10*AM85+AM99+AM98</f>
        <v/>
      </c>
      <c r="AN144" s="21">
        <f>AM144+AN10*AN85+AN99+AN98</f>
        <v/>
      </c>
      <c r="AO144" s="21">
        <f>AN144+AO10*AO85+AO99+AO98</f>
        <v/>
      </c>
    </row>
    <row r="145">
      <c r="C145" s="15" t="inlineStr">
        <is>
          <t>Treasury stock</t>
        </is>
      </c>
      <c r="G145" s="14" t="n">
        <v>-1893</v>
      </c>
      <c r="H145" s="14" t="n">
        <v>-2815</v>
      </c>
      <c r="I145" s="14" t="n">
        <v>-3099</v>
      </c>
      <c r="J145" s="14" t="n">
        <v>-3362</v>
      </c>
      <c r="K145" s="14" t="n">
        <v>-3430</v>
      </c>
      <c r="L145" s="14" t="n">
        <v>-4235</v>
      </c>
      <c r="M145" s="14" t="n">
        <v>-4514</v>
      </c>
      <c r="N145" s="14" t="n">
        <v>-4690</v>
      </c>
      <c r="O145" s="14" t="n">
        <v>-5103</v>
      </c>
      <c r="P145" s="14" t="n">
        <v>-5812</v>
      </c>
      <c r="Q145" s="14" t="n">
        <v>-6106</v>
      </c>
      <c r="R145" s="14" t="n">
        <v>-6899</v>
      </c>
      <c r="S145" s="14" t="n">
        <v>-6535</v>
      </c>
      <c r="T145" s="14" t="n">
        <v>-7059</v>
      </c>
      <c r="U145" s="14" t="n">
        <v>-7079</v>
      </c>
      <c r="V145" s="14" t="n">
        <v>-7421</v>
      </c>
      <c r="W145" s="21">
        <f>V145+W97</f>
        <v/>
      </c>
      <c r="X145" s="21">
        <f>W145+X97</f>
        <v/>
      </c>
      <c r="Y145" s="21">
        <f>X145+Y97</f>
        <v/>
      </c>
      <c r="Z145" s="21">
        <f>Y145+Z97</f>
        <v/>
      </c>
      <c r="AA145" s="21">
        <f>Z145+AA97</f>
        <v/>
      </c>
      <c r="AB145" s="21">
        <f>AA145+AB97</f>
        <v/>
      </c>
      <c r="AC145" s="21">
        <f>AB145+AC97</f>
        <v/>
      </c>
      <c r="AD145" s="21">
        <f>AC145+AD97</f>
        <v/>
      </c>
      <c r="AF145" s="14" t="n">
        <v>-2130</v>
      </c>
      <c r="AG145" s="14" t="n">
        <v>-3099</v>
      </c>
      <c r="AH145" s="14" t="n">
        <v>-4514</v>
      </c>
      <c r="AI145" s="14" t="n">
        <v>-6106</v>
      </c>
      <c r="AJ145" s="14" t="n">
        <v>-7079</v>
      </c>
      <c r="AK145" s="21">
        <f>Y145</f>
        <v/>
      </c>
      <c r="AL145" s="21">
        <f>AC145</f>
        <v/>
      </c>
      <c r="AM145" s="21">
        <f>AL145+AM97</f>
        <v/>
      </c>
      <c r="AN145" s="21">
        <f>AM145+AN97</f>
        <v/>
      </c>
      <c r="AO145" s="21">
        <f>AN145+AO97</f>
        <v/>
      </c>
    </row>
    <row r="146">
      <c r="C146" s="15" t="inlineStr">
        <is>
          <t>Retained earnings (accumulated deficit)</t>
        </is>
      </c>
      <c r="G146" s="14" t="n">
        <v>-218</v>
      </c>
      <c r="H146" s="14" t="n">
        <v>-152</v>
      </c>
      <c r="I146" s="14" t="n">
        <v>-131</v>
      </c>
      <c r="J146" s="14" t="n">
        <v>-270</v>
      </c>
      <c r="K146" s="14" t="n">
        <v>-243</v>
      </c>
      <c r="L146" s="14" t="n">
        <v>56</v>
      </c>
      <c r="M146" s="14" t="n">
        <v>723</v>
      </c>
      <c r="N146" s="14" t="n">
        <v>846</v>
      </c>
      <c r="O146" s="14" t="n">
        <v>1111</v>
      </c>
      <c r="P146" s="14" t="n">
        <v>1882</v>
      </c>
      <c r="Q146" s="14" t="n">
        <v>2364</v>
      </c>
      <c r="R146" s="14" t="n">
        <v>3073</v>
      </c>
      <c r="S146" s="14" t="n">
        <v>3945</v>
      </c>
      <c r="T146" s="14" t="n">
        <v>5188</v>
      </c>
      <c r="U146" s="14" t="n">
        <v>6699</v>
      </c>
      <c r="V146" s="14" t="n">
        <v>8082</v>
      </c>
      <c r="W146" s="21">
        <f>V146+W39</f>
        <v/>
      </c>
      <c r="X146" s="21">
        <f>W146+X39</f>
        <v/>
      </c>
      <c r="Y146" s="21">
        <f>X146+Y39</f>
        <v/>
      </c>
      <c r="Z146" s="21">
        <f>Y146+Z39</f>
        <v/>
      </c>
      <c r="AA146" s="21">
        <f>Z146+AA39</f>
        <v/>
      </c>
      <c r="AB146" s="21">
        <f>AA146+AB39</f>
        <v/>
      </c>
      <c r="AC146" s="21">
        <f>AB146+AC39</f>
        <v/>
      </c>
      <c r="AD146" s="21">
        <f>AC146+AD39</f>
        <v/>
      </c>
      <c r="AF146" s="14" t="n">
        <v>-1451</v>
      </c>
      <c r="AG146" s="14" t="n">
        <v>-131</v>
      </c>
      <c r="AH146" s="14" t="n">
        <v>723</v>
      </c>
      <c r="AI146" s="14" t="n">
        <v>2364</v>
      </c>
      <c r="AJ146" s="14" t="n">
        <v>6699</v>
      </c>
      <c r="AK146" s="21">
        <f>Y146</f>
        <v/>
      </c>
      <c r="AL146" s="21">
        <f>AC146</f>
        <v/>
      </c>
      <c r="AM146" s="21">
        <f>AL146+AM39</f>
        <v/>
      </c>
      <c r="AN146" s="21">
        <f>AM146+AN39</f>
        <v/>
      </c>
      <c r="AO146" s="21">
        <f>AN146+AO39</f>
        <v/>
      </c>
    </row>
    <row r="147">
      <c r="C147" s="15" t="inlineStr">
        <is>
          <t>Accumulated other comprehensive income (loss)</t>
        </is>
      </c>
      <c r="G147" s="14" t="n">
        <v>-33</v>
      </c>
      <c r="H147" s="14" t="n">
        <v>-88</v>
      </c>
      <c r="I147" s="14" t="n">
        <v>-41</v>
      </c>
      <c r="J147" s="14" t="n">
        <v>-21</v>
      </c>
      <c r="K147" s="14" t="n">
        <v>-32</v>
      </c>
      <c r="L147" s="14" t="n">
        <v>-50</v>
      </c>
      <c r="M147" s="14" t="n">
        <v>-10</v>
      </c>
      <c r="N147" s="14" t="n">
        <v>-28</v>
      </c>
      <c r="O147" s="14" t="n">
        <v>-29</v>
      </c>
      <c r="P147" s="14" t="n">
        <v>2</v>
      </c>
      <c r="Q147" s="14" t="n">
        <v>-69</v>
      </c>
      <c r="R147" s="14" t="n">
        <v>-40</v>
      </c>
      <c r="S147" s="14" t="n">
        <v>10</v>
      </c>
      <c r="T147" s="14" t="n">
        <v>-13</v>
      </c>
      <c r="U147" s="14" t="n">
        <v>-3</v>
      </c>
      <c r="V147" s="14" t="n">
        <v>-72</v>
      </c>
      <c r="W147" s="21">
        <f>V147</f>
        <v/>
      </c>
      <c r="X147" s="21">
        <f>V147</f>
        <v/>
      </c>
      <c r="Y147" s="21">
        <f>V147</f>
        <v/>
      </c>
      <c r="Z147" s="21">
        <f>V147</f>
        <v/>
      </c>
      <c r="AA147" s="21">
        <f>V147</f>
        <v/>
      </c>
      <c r="AB147" s="21">
        <f>V147</f>
        <v/>
      </c>
      <c r="AC147" s="21">
        <f>V147</f>
        <v/>
      </c>
      <c r="AD147" s="21">
        <f>V147</f>
        <v/>
      </c>
      <c r="AF147" s="14" t="n">
        <v>-3</v>
      </c>
      <c r="AG147" s="14" t="n">
        <v>-41</v>
      </c>
      <c r="AH147" s="14" t="n">
        <v>-10</v>
      </c>
      <c r="AI147" s="14" t="n">
        <v>-69</v>
      </c>
      <c r="AJ147" s="14" t="n">
        <v>-3</v>
      </c>
      <c r="AK147" s="21">
        <f>Y147</f>
        <v/>
      </c>
      <c r="AL147" s="21">
        <f>AC147</f>
        <v/>
      </c>
      <c r="AM147" s="21">
        <f>AL147</f>
        <v/>
      </c>
      <c r="AN147" s="21">
        <f>AM147</f>
        <v/>
      </c>
      <c r="AO147" s="21">
        <f>AN147</f>
        <v/>
      </c>
    </row>
    <row r="148">
      <c r="B148" s="13" t="inlineStr">
        <is>
          <t>Total Stockholders' Equity</t>
        </is>
      </c>
      <c r="G148" s="16">
        <f>G143+G144+G145+G146+G147</f>
        <v/>
      </c>
      <c r="H148" s="16">
        <f>H143+H144+H145+H146+H147</f>
        <v/>
      </c>
      <c r="I148" s="16">
        <f>I143+I144+I145+I146+I147</f>
        <v/>
      </c>
      <c r="J148" s="16">
        <f>J143+J144+J145+J146+J147</f>
        <v/>
      </c>
      <c r="K148" s="16">
        <f>K143+K144+K145+K146+K147</f>
        <v/>
      </c>
      <c r="L148" s="16">
        <f>L143+L144+L145+L146+L147</f>
        <v/>
      </c>
      <c r="M148" s="16">
        <f>M143+M144+M145+M146+M147</f>
        <v/>
      </c>
      <c r="N148" s="16">
        <f>N143+N144+N145+N146+N147</f>
        <v/>
      </c>
      <c r="O148" s="16">
        <f>O143+O144+O145+O146+O147</f>
        <v/>
      </c>
      <c r="P148" s="16">
        <f>P143+P144+P145+P146+P147</f>
        <v/>
      </c>
      <c r="Q148" s="16">
        <f>Q143+Q144+Q145+Q146+Q147</f>
        <v/>
      </c>
      <c r="R148" s="16">
        <f>R143+R144+R145+R146+R147</f>
        <v/>
      </c>
      <c r="S148" s="16">
        <f>S143+S144+S145+S146+S147</f>
        <v/>
      </c>
      <c r="T148" s="16">
        <f>T143+T144+T145+T146+T147</f>
        <v/>
      </c>
      <c r="U148" s="16">
        <f>U143+U144+U145+U146+U147</f>
        <v/>
      </c>
      <c r="V148" s="16">
        <f>V143+V144+V145+V146+V147</f>
        <v/>
      </c>
      <c r="W148" s="16">
        <f>W143+W144+W145+W146+W147</f>
        <v/>
      </c>
      <c r="X148" s="16">
        <f>X143+X144+X145+X146+X147</f>
        <v/>
      </c>
      <c r="Y148" s="16">
        <f>Y143+Y144+Y145+Y146+Y147</f>
        <v/>
      </c>
      <c r="Z148" s="16">
        <f>Z143+Z144+Z145+Z146+Z147</f>
        <v/>
      </c>
      <c r="AA148" s="16">
        <f>AA143+AA144+AA145+AA146+AA147</f>
        <v/>
      </c>
      <c r="AB148" s="16">
        <f>AB143+AB144+AB145+AB146+AB147</f>
        <v/>
      </c>
      <c r="AC148" s="16">
        <f>AC143+AC144+AC145+AC146+AC147</f>
        <v/>
      </c>
      <c r="AD148" s="16">
        <f>AD143+AD144+AD145+AD146+AD147</f>
        <v/>
      </c>
      <c r="AF148" s="16">
        <f>AF143+AF144+AF145+AF146+AF147</f>
        <v/>
      </c>
      <c r="AG148" s="16">
        <f>AG143+AG144+AG145+AG146+AG147</f>
        <v/>
      </c>
      <c r="AH148" s="16">
        <f>AH143+AH144+AH145+AH146+AH147</f>
        <v/>
      </c>
      <c r="AI148" s="16">
        <f>AI143+AI144+AI145+AI146+AI147</f>
        <v/>
      </c>
      <c r="AJ148" s="16">
        <f>AJ143+AJ144+AJ145+AJ146+AJ147</f>
        <v/>
      </c>
      <c r="AK148" s="16">
        <f>Y148</f>
        <v/>
      </c>
      <c r="AL148" s="16">
        <f>AC148</f>
        <v/>
      </c>
      <c r="AM148" s="16">
        <f>AM143+AM144+AM145+AM146+AM147</f>
        <v/>
      </c>
      <c r="AN148" s="16">
        <f>AN143+AN144+AN145+AN146+AN147</f>
        <v/>
      </c>
      <c r="AO148" s="16">
        <f>AO143+AO144+AO145+AO146+AO147</f>
        <v/>
      </c>
    </row>
    <row r="149">
      <c r="D149" s="17" t="inlineStr">
        <is>
          <t>Recon: TSE</t>
        </is>
      </c>
      <c r="G149" s="18">
        <f>IF(_reported!G20="","",G148-_reported!G20)</f>
        <v/>
      </c>
      <c r="H149" s="18">
        <f>IF(_reported!H20="","",H148-_reported!H20)</f>
        <v/>
      </c>
      <c r="I149" s="18">
        <f>IF(_reported!I20="","",I148-_reported!I20)</f>
        <v/>
      </c>
      <c r="J149" s="18">
        <f>IF(_reported!J20="","",J148-_reported!J20)</f>
        <v/>
      </c>
      <c r="K149" s="18">
        <f>IF(_reported!K20="","",K148-_reported!K20)</f>
        <v/>
      </c>
      <c r="L149" s="18">
        <f>IF(_reported!L20="","",L148-_reported!L20)</f>
        <v/>
      </c>
      <c r="M149" s="18">
        <f>IF(_reported!M20="","",M148-_reported!M20)</f>
        <v/>
      </c>
      <c r="N149" s="18">
        <f>IF(_reported!N20="","",N148-_reported!N20)</f>
        <v/>
      </c>
      <c r="O149" s="18">
        <f>IF(_reported!O20="","",O148-_reported!O20)</f>
        <v/>
      </c>
      <c r="P149" s="18">
        <f>IF(_reported!P20="","",P148-_reported!P20)</f>
        <v/>
      </c>
      <c r="Q149" s="18">
        <f>IF(_reported!Q20="","",Q148-_reported!Q20)</f>
        <v/>
      </c>
      <c r="R149" s="18">
        <f>IF(_reported!R20="","",R148-_reported!R20)</f>
        <v/>
      </c>
      <c r="S149" s="18">
        <f>IF(_reported!S20="","",S148-_reported!S20)</f>
        <v/>
      </c>
      <c r="T149" s="18">
        <f>IF(_reported!T20="","",T148-_reported!T20)</f>
        <v/>
      </c>
      <c r="U149" s="18">
        <f>IF(_reported!U20="","",U148-_reported!U20)</f>
        <v/>
      </c>
      <c r="V149" s="18">
        <f>IF(_reported!V20="","",V148-_reported!V20)</f>
        <v/>
      </c>
      <c r="AF149" s="18">
        <f>IF(_reported!AF20="","",AF148-_reported!AF20)</f>
        <v/>
      </c>
      <c r="AG149" s="18">
        <f>IF(_reported!AG20="","",AG148-_reported!AG20)</f>
        <v/>
      </c>
      <c r="AH149" s="18">
        <f>IF(_reported!AH20="","",AH148-_reported!AH20)</f>
        <v/>
      </c>
      <c r="AI149" s="18">
        <f>IF(_reported!AI20="","",AI148-_reported!AI20)</f>
        <v/>
      </c>
      <c r="AJ149" s="18">
        <f>IF(_reported!AJ20="","",AJ148-_reported!AJ20)</f>
        <v/>
      </c>
    </row>
    <row r="151">
      <c r="A151" s="1" t="inlineStr">
        <is>
          <t>x</t>
        </is>
      </c>
      <c r="B151" s="13" t="inlineStr">
        <is>
          <t>Total Liabilities &amp; Equity</t>
        </is>
      </c>
      <c r="G151" s="16">
        <f>G139+G148</f>
        <v/>
      </c>
      <c r="H151" s="16">
        <f>H139+H148</f>
        <v/>
      </c>
      <c r="I151" s="16">
        <f>I139+I148</f>
        <v/>
      </c>
      <c r="J151" s="16">
        <f>J139+J148</f>
        <v/>
      </c>
      <c r="K151" s="16">
        <f>K139+K148</f>
        <v/>
      </c>
      <c r="L151" s="16">
        <f>L139+L148</f>
        <v/>
      </c>
      <c r="M151" s="16">
        <f>M139+M148</f>
        <v/>
      </c>
      <c r="N151" s="16">
        <f>N139+N148</f>
        <v/>
      </c>
      <c r="O151" s="16">
        <f>O139+O148</f>
        <v/>
      </c>
      <c r="P151" s="16">
        <f>P139+P148</f>
        <v/>
      </c>
      <c r="Q151" s="16">
        <f>Q139+Q148</f>
        <v/>
      </c>
      <c r="R151" s="16">
        <f>R139+R148</f>
        <v/>
      </c>
      <c r="S151" s="16">
        <f>S139+S148</f>
        <v/>
      </c>
      <c r="T151" s="16">
        <f>T139+T148</f>
        <v/>
      </c>
      <c r="U151" s="16">
        <f>U139+U148</f>
        <v/>
      </c>
      <c r="V151" s="16">
        <f>V139+V148</f>
        <v/>
      </c>
      <c r="W151" s="16">
        <f>W139+W148</f>
        <v/>
      </c>
      <c r="X151" s="16">
        <f>X139+X148</f>
        <v/>
      </c>
      <c r="Y151" s="16">
        <f>Y139+Y148</f>
        <v/>
      </c>
      <c r="Z151" s="16">
        <f>Z139+Z148</f>
        <v/>
      </c>
      <c r="AA151" s="16">
        <f>AA139+AA148</f>
        <v/>
      </c>
      <c r="AB151" s="16">
        <f>AB139+AB148</f>
        <v/>
      </c>
      <c r="AC151" s="16">
        <f>AC139+AC148</f>
        <v/>
      </c>
      <c r="AD151" s="16">
        <f>AD139+AD148</f>
        <v/>
      </c>
      <c r="AF151" s="16">
        <f>AF139+AF148</f>
        <v/>
      </c>
      <c r="AG151" s="16">
        <f>AG139+AG148</f>
        <v/>
      </c>
      <c r="AH151" s="16">
        <f>AH139+AH148</f>
        <v/>
      </c>
      <c r="AI151" s="16">
        <f>AI139+AI148</f>
        <v/>
      </c>
      <c r="AJ151" s="16">
        <f>AJ139+AJ148</f>
        <v/>
      </c>
      <c r="AK151" s="16">
        <f>Y151</f>
        <v/>
      </c>
      <c r="AL151" s="16">
        <f>AC151</f>
        <v/>
      </c>
      <c r="AM151" s="16">
        <f>AM139+AM148</f>
        <v/>
      </c>
      <c r="AN151" s="16">
        <f>AN139+AN148</f>
        <v/>
      </c>
      <c r="AO151" s="16">
        <f>AO139+AO148</f>
        <v/>
      </c>
    </row>
    <row r="152">
      <c r="D152" s="17" t="inlineStr">
        <is>
          <t>Recon: TLE</t>
        </is>
      </c>
      <c r="G152" s="18">
        <f>IF(_reported!G21="","",G151-_reported!G21)</f>
        <v/>
      </c>
      <c r="H152" s="18">
        <f>IF(_reported!H21="","",H151-_reported!H21)</f>
        <v/>
      </c>
      <c r="I152" s="18">
        <f>IF(_reported!I21="","",I151-_reported!I21)</f>
        <v/>
      </c>
      <c r="J152" s="18">
        <f>IF(_reported!J21="","",J151-_reported!J21)</f>
        <v/>
      </c>
      <c r="K152" s="18">
        <f>IF(_reported!K21="","",K151-_reported!K21)</f>
        <v/>
      </c>
      <c r="L152" s="18">
        <f>IF(_reported!L21="","",L151-_reported!L21)</f>
        <v/>
      </c>
      <c r="M152" s="18">
        <f>IF(_reported!M21="","",M151-_reported!M21)</f>
        <v/>
      </c>
      <c r="N152" s="18">
        <f>IF(_reported!N21="","",N151-_reported!N21)</f>
        <v/>
      </c>
      <c r="O152" s="18">
        <f>IF(_reported!O21="","",O151-_reported!O21)</f>
        <v/>
      </c>
      <c r="P152" s="18">
        <f>IF(_reported!P21="","",P151-_reported!P21)</f>
        <v/>
      </c>
      <c r="Q152" s="18">
        <f>IF(_reported!Q21="","",Q151-_reported!Q21)</f>
        <v/>
      </c>
      <c r="R152" s="18">
        <f>IF(_reported!R21="","",R151-_reported!R21)</f>
        <v/>
      </c>
      <c r="S152" s="18">
        <f>IF(_reported!S21="","",S151-_reported!S21)</f>
        <v/>
      </c>
      <c r="T152" s="18">
        <f>IF(_reported!T21="","",T151-_reported!T21)</f>
        <v/>
      </c>
      <c r="U152" s="18">
        <f>IF(_reported!U21="","",U151-_reported!U21)</f>
        <v/>
      </c>
      <c r="V152" s="18">
        <f>IF(_reported!V21="","",V151-_reported!V21)</f>
        <v/>
      </c>
      <c r="AF152" s="18">
        <f>IF(_reported!AF21="","",AF151-_reported!AF21)</f>
        <v/>
      </c>
      <c r="AG152" s="18">
        <f>IF(_reported!AG21="","",AG151-_reported!AG21)</f>
        <v/>
      </c>
      <c r="AH152" s="18">
        <f>IF(_reported!AH21="","",AH151-_reported!AH21)</f>
        <v/>
      </c>
      <c r="AI152" s="18">
        <f>IF(_reported!AI21="","",AI151-_reported!AI21)</f>
        <v/>
      </c>
      <c r="AJ152" s="18">
        <f>IF(_reported!AJ21="","",AJ151-_reported!AJ21)</f>
        <v/>
      </c>
    </row>
    <row r="153">
      <c r="A153" s="1" t="inlineStr">
        <is>
          <t>x</t>
        </is>
      </c>
      <c r="B153" s="24" t="inlineStr">
        <is>
          <t>BS Parity (TA − TLE; must = $0)</t>
        </is>
      </c>
      <c r="G153" s="25">
        <f>G122-G151</f>
        <v/>
      </c>
      <c r="H153" s="25">
        <f>H122-H151</f>
        <v/>
      </c>
      <c r="I153" s="25">
        <f>I122-I151</f>
        <v/>
      </c>
      <c r="J153" s="25">
        <f>J122-J151</f>
        <v/>
      </c>
      <c r="K153" s="25">
        <f>K122-K151</f>
        <v/>
      </c>
      <c r="L153" s="25">
        <f>L122-L151</f>
        <v/>
      </c>
      <c r="M153" s="25">
        <f>M122-M151</f>
        <v/>
      </c>
      <c r="N153" s="25">
        <f>N122-N151</f>
        <v/>
      </c>
      <c r="O153" s="25">
        <f>O122-O151</f>
        <v/>
      </c>
      <c r="P153" s="25">
        <f>P122-P151</f>
        <v/>
      </c>
      <c r="Q153" s="25">
        <f>Q122-Q151</f>
        <v/>
      </c>
      <c r="R153" s="25">
        <f>R122-R151</f>
        <v/>
      </c>
      <c r="S153" s="25">
        <f>S122-S151</f>
        <v/>
      </c>
      <c r="T153" s="25">
        <f>T122-T151</f>
        <v/>
      </c>
      <c r="U153" s="25">
        <f>U122-U151</f>
        <v/>
      </c>
      <c r="V153" s="25">
        <f>V122-V151</f>
        <v/>
      </c>
      <c r="W153" s="25">
        <f>W122-W151</f>
        <v/>
      </c>
      <c r="X153" s="25">
        <f>X122-X151</f>
        <v/>
      </c>
      <c r="Y153" s="25">
        <f>Y122-Y151</f>
        <v/>
      </c>
      <c r="Z153" s="25">
        <f>Z122-Z151</f>
        <v/>
      </c>
      <c r="AA153" s="25">
        <f>AA122-AA151</f>
        <v/>
      </c>
      <c r="AB153" s="25">
        <f>AB122-AB151</f>
        <v/>
      </c>
      <c r="AC153" s="25">
        <f>AC122-AC151</f>
        <v/>
      </c>
      <c r="AD153" s="25">
        <f>AD122-AD151</f>
        <v/>
      </c>
      <c r="AF153" s="25">
        <f>AF122-AF151</f>
        <v/>
      </c>
      <c r="AG153" s="25">
        <f>AG122-AG151</f>
        <v/>
      </c>
      <c r="AH153" s="25">
        <f>AH122-AH151</f>
        <v/>
      </c>
      <c r="AI153" s="25">
        <f>AI122-AI151</f>
        <v/>
      </c>
      <c r="AJ153" s="25">
        <f>AJ122-AJ151</f>
        <v/>
      </c>
      <c r="AK153" s="25">
        <f>Y153</f>
        <v/>
      </c>
      <c r="AL153" s="25">
        <f>AC153</f>
        <v/>
      </c>
      <c r="AM153" s="25">
        <f>AM122-AM151</f>
        <v/>
      </c>
      <c r="AN153" s="25">
        <f>AN122-AN151</f>
        <v/>
      </c>
      <c r="AO153" s="25">
        <f>AO122-AO151</f>
        <v/>
      </c>
    </row>
    <row r="156">
      <c r="B156" s="23" t="inlineStr">
        <is>
          <t>Balance Sheet Ratios &amp; Assumptions</t>
        </is>
      </c>
      <c r="C156" s="23" t="n"/>
      <c r="D156" s="23" t="n"/>
      <c r="E156" s="23" t="n"/>
      <c r="F156" s="23" t="n"/>
      <c r="G156" s="23" t="n"/>
      <c r="H156" s="23" t="n"/>
      <c r="I156" s="23" t="n"/>
      <c r="J156" s="23" t="n"/>
      <c r="K156" s="23" t="n"/>
      <c r="L156" s="23" t="n"/>
      <c r="M156" s="23" t="n"/>
      <c r="N156" s="23" t="n"/>
      <c r="O156" s="23" t="n"/>
      <c r="P156" s="23" t="n"/>
      <c r="Q156" s="23" t="n"/>
      <c r="R156" s="23" t="n"/>
      <c r="S156" s="23" t="n"/>
      <c r="T156" s="23" t="n"/>
      <c r="U156" s="23" t="n"/>
      <c r="V156" s="23" t="n"/>
      <c r="W156" s="23" t="n"/>
      <c r="X156" s="23" t="n"/>
      <c r="Y156" s="23" t="n"/>
      <c r="Z156" s="23" t="n"/>
      <c r="AA156" s="23" t="n"/>
      <c r="AB156" s="23" t="n"/>
      <c r="AC156" s="23" t="n"/>
      <c r="AD156" s="23" t="n"/>
      <c r="AF156" s="23" t="n"/>
      <c r="AG156" s="23" t="n"/>
      <c r="AH156" s="23" t="n"/>
      <c r="AI156" s="23" t="n"/>
      <c r="AJ156" s="23" t="n"/>
      <c r="AK156" s="23" t="n"/>
      <c r="AL156" s="23" t="n"/>
      <c r="AM156" s="23" t="n"/>
      <c r="AN156" s="23" t="n"/>
      <c r="AO156" s="23" t="n"/>
    </row>
    <row r="158">
      <c r="D158" s="15" t="inlineStr">
        <is>
          <t>AR / Revenue</t>
        </is>
      </c>
      <c r="G158" s="22">
        <f>IFERROR(G109/G10,"")</f>
        <v/>
      </c>
      <c r="H158" s="22">
        <f>IFERROR(H109/H10,"")</f>
        <v/>
      </c>
      <c r="I158" s="22">
        <f>IFERROR(I109/I10,"")</f>
        <v/>
      </c>
      <c r="J158" s="22">
        <f>IFERROR(J109/J10,"")</f>
        <v/>
      </c>
      <c r="K158" s="22">
        <f>IFERROR(K109/K10,"")</f>
        <v/>
      </c>
      <c r="L158" s="22">
        <f>IFERROR(L109/L10,"")</f>
        <v/>
      </c>
      <c r="M158" s="22">
        <f>IFERROR(M109/M10,"")</f>
        <v/>
      </c>
      <c r="N158" s="22">
        <f>IFERROR(N109/N10,"")</f>
        <v/>
      </c>
      <c r="O158" s="22">
        <f>IFERROR(O109/O10,"")</f>
        <v/>
      </c>
      <c r="P158" s="22">
        <f>IFERROR(P109/P10,"")</f>
        <v/>
      </c>
      <c r="Q158" s="22">
        <f>IFERROR(Q109/Q10,"")</f>
        <v/>
      </c>
      <c r="R158" s="22">
        <f>IFERROR(R109/R10,"")</f>
        <v/>
      </c>
      <c r="S158" s="22">
        <f>IFERROR(S109/S10,"")</f>
        <v/>
      </c>
      <c r="T158" s="22">
        <f>IFERROR(T109/T10,"")</f>
        <v/>
      </c>
      <c r="U158" s="22">
        <f>IFERROR(U109/U10,"")</f>
        <v/>
      </c>
      <c r="V158" s="22">
        <f>IFERROR(V109/V10,"")</f>
        <v/>
      </c>
      <c r="W158" s="22">
        <f>IFERROR(W109/W10,"")</f>
        <v/>
      </c>
      <c r="X158" s="22">
        <f>IFERROR(X109/X10,"")</f>
        <v/>
      </c>
      <c r="Y158" s="22">
        <f>IFERROR(Y109/Y10,"")</f>
        <v/>
      </c>
      <c r="Z158" s="22">
        <f>IFERROR(Z109/Z10,"")</f>
        <v/>
      </c>
      <c r="AA158" s="22">
        <f>IFERROR(AA109/AA10,"")</f>
        <v/>
      </c>
      <c r="AB158" s="22">
        <f>IFERROR(AB109/AB10,"")</f>
        <v/>
      </c>
      <c r="AC158" s="22">
        <f>IFERROR(AC109/AC10,"")</f>
        <v/>
      </c>
      <c r="AD158" s="22">
        <f>IFERROR(AD109/AD10,"")</f>
        <v/>
      </c>
      <c r="AF158" s="22">
        <f>IFERROR(AF109/AF10,"")</f>
        <v/>
      </c>
      <c r="AG158" s="22">
        <f>IFERROR(AG109/AG10,"")</f>
        <v/>
      </c>
      <c r="AH158" s="22">
        <f>IFERROR(AH109/AH10,"")</f>
        <v/>
      </c>
      <c r="AI158" s="22">
        <f>IFERROR(AI109/AI10,"")</f>
        <v/>
      </c>
      <c r="AJ158" s="22">
        <f>IFERROR(AJ109/AJ10,"")</f>
        <v/>
      </c>
      <c r="AK158" s="22">
        <f>IFERROR(AK109/AK10,"")</f>
        <v/>
      </c>
      <c r="AL158" s="22">
        <f>IFERROR(AL109/AL10,"")</f>
        <v/>
      </c>
      <c r="AM158" s="22">
        <f>IFERROR(AM109/AM10,"")</f>
        <v/>
      </c>
      <c r="AN158" s="22">
        <f>IFERROR(AN109/AN10,"")</f>
        <v/>
      </c>
      <c r="AO158" s="22">
        <f>IFERROR(AO109/AO10,"")</f>
        <v/>
      </c>
    </row>
    <row r="159">
      <c r="D159" s="15" t="inlineStr">
        <is>
          <t>Inventory / |COGS|</t>
        </is>
      </c>
      <c r="G159" s="22">
        <f>IFERROR(G110/(-G12),"")</f>
        <v/>
      </c>
      <c r="H159" s="22">
        <f>IFERROR(H110/(-H12),"")</f>
        <v/>
      </c>
      <c r="I159" s="22">
        <f>IFERROR(I110/(-I12),"")</f>
        <v/>
      </c>
      <c r="J159" s="22">
        <f>IFERROR(J110/(-J12),"")</f>
        <v/>
      </c>
      <c r="K159" s="22">
        <f>IFERROR(K110/(-K12),"")</f>
        <v/>
      </c>
      <c r="L159" s="22">
        <f>IFERROR(L110/(-L12),"")</f>
        <v/>
      </c>
      <c r="M159" s="22">
        <f>IFERROR(M110/(-M12),"")</f>
        <v/>
      </c>
      <c r="N159" s="22">
        <f>IFERROR(N110/(-N12),"")</f>
        <v/>
      </c>
      <c r="O159" s="22">
        <f>IFERROR(O110/(-O12),"")</f>
        <v/>
      </c>
      <c r="P159" s="22">
        <f>IFERROR(P110/(-P12),"")</f>
        <v/>
      </c>
      <c r="Q159" s="22">
        <f>IFERROR(Q110/(-Q12),"")</f>
        <v/>
      </c>
      <c r="R159" s="22">
        <f>IFERROR(R110/(-R12),"")</f>
        <v/>
      </c>
      <c r="S159" s="22">
        <f>IFERROR(S110/(-S12),"")</f>
        <v/>
      </c>
      <c r="T159" s="22">
        <f>IFERROR(T110/(-T12),"")</f>
        <v/>
      </c>
      <c r="U159" s="22">
        <f>IFERROR(U110/(-U12),"")</f>
        <v/>
      </c>
      <c r="V159" s="22">
        <f>IFERROR(V110/(-V12),"")</f>
        <v/>
      </c>
      <c r="W159" s="22">
        <f>IFERROR(W110/(-W12),"")</f>
        <v/>
      </c>
      <c r="X159" s="22">
        <f>IFERROR(X110/(-X12),"")</f>
        <v/>
      </c>
      <c r="Y159" s="22">
        <f>IFERROR(Y110/(-Y12),"")</f>
        <v/>
      </c>
      <c r="Z159" s="22">
        <f>IFERROR(Z110/(-Z12),"")</f>
        <v/>
      </c>
      <c r="AA159" s="22">
        <f>IFERROR(AA110/(-AA12),"")</f>
        <v/>
      </c>
      <c r="AB159" s="22">
        <f>IFERROR(AB110/(-AB12),"")</f>
        <v/>
      </c>
      <c r="AC159" s="22">
        <f>IFERROR(AC110/(-AC12),"")</f>
        <v/>
      </c>
      <c r="AD159" s="22">
        <f>IFERROR(AD110/(-AD12),"")</f>
        <v/>
      </c>
      <c r="AF159" s="22">
        <f>IFERROR(AF110/(-AF12),"")</f>
        <v/>
      </c>
      <c r="AG159" s="22">
        <f>IFERROR(AG110/(-AG12),"")</f>
        <v/>
      </c>
      <c r="AH159" s="22">
        <f>IFERROR(AH110/(-AH12),"")</f>
        <v/>
      </c>
      <c r="AI159" s="22">
        <f>IFERROR(AI110/(-AI12),"")</f>
        <v/>
      </c>
      <c r="AJ159" s="22">
        <f>IFERROR(AJ110/(-AJ12),"")</f>
        <v/>
      </c>
      <c r="AK159" s="22">
        <f>IFERROR(AK110/(-AK12),"")</f>
        <v/>
      </c>
      <c r="AL159" s="22">
        <f>IFERROR(AL110/(-AL12),"")</f>
        <v/>
      </c>
      <c r="AM159" s="22">
        <f>IFERROR(AM110/(-AM12),"")</f>
        <v/>
      </c>
      <c r="AN159" s="22">
        <f>IFERROR(AN110/(-AN12),"")</f>
        <v/>
      </c>
      <c r="AO159" s="22">
        <f>IFERROR(AO110/(-AO12),"")</f>
        <v/>
      </c>
    </row>
    <row r="160">
      <c r="D160" s="15" t="inlineStr">
        <is>
          <t>AP / |COGS|</t>
        </is>
      </c>
      <c r="G160" s="22">
        <f>IFERROR(G126/(-G12),"")</f>
        <v/>
      </c>
      <c r="H160" s="22">
        <f>IFERROR(H126/(-H12),"")</f>
        <v/>
      </c>
      <c r="I160" s="22">
        <f>IFERROR(I126/(-I12),"")</f>
        <v/>
      </c>
      <c r="J160" s="22">
        <f>IFERROR(J126/(-J12),"")</f>
        <v/>
      </c>
      <c r="K160" s="22">
        <f>IFERROR(K126/(-K12),"")</f>
        <v/>
      </c>
      <c r="L160" s="22">
        <f>IFERROR(L126/(-L12),"")</f>
        <v/>
      </c>
      <c r="M160" s="22">
        <f>IFERROR(M126/(-M12),"")</f>
        <v/>
      </c>
      <c r="N160" s="22">
        <f>IFERROR(N126/(-N12),"")</f>
        <v/>
      </c>
      <c r="O160" s="22">
        <f>IFERROR(O126/(-O12),"")</f>
        <v/>
      </c>
      <c r="P160" s="22">
        <f>IFERROR(P126/(-P12),"")</f>
        <v/>
      </c>
      <c r="Q160" s="22">
        <f>IFERROR(Q126/(-Q12),"")</f>
        <v/>
      </c>
      <c r="R160" s="22">
        <f>IFERROR(R126/(-R12),"")</f>
        <v/>
      </c>
      <c r="S160" s="22">
        <f>IFERROR(S126/(-S12),"")</f>
        <v/>
      </c>
      <c r="T160" s="22">
        <f>IFERROR(T126/(-T12),"")</f>
        <v/>
      </c>
      <c r="U160" s="22">
        <f>IFERROR(U126/(-U12),"")</f>
        <v/>
      </c>
      <c r="V160" s="22">
        <f>IFERROR(V126/(-V12),"")</f>
        <v/>
      </c>
      <c r="W160" s="22">
        <f>IFERROR(W126/(-W12),"")</f>
        <v/>
      </c>
      <c r="X160" s="22">
        <f>IFERROR(X126/(-X12),"")</f>
        <v/>
      </c>
      <c r="Y160" s="22">
        <f>IFERROR(Y126/(-Y12),"")</f>
        <v/>
      </c>
      <c r="Z160" s="22">
        <f>IFERROR(Z126/(-Z12),"")</f>
        <v/>
      </c>
      <c r="AA160" s="22">
        <f>IFERROR(AA126/(-AA12),"")</f>
        <v/>
      </c>
      <c r="AB160" s="22">
        <f>IFERROR(AB126/(-AB12),"")</f>
        <v/>
      </c>
      <c r="AC160" s="22">
        <f>IFERROR(AC126/(-AC12),"")</f>
        <v/>
      </c>
      <c r="AD160" s="22">
        <f>IFERROR(AD126/(-AD12),"")</f>
        <v/>
      </c>
      <c r="AF160" s="22">
        <f>IFERROR(AF126/(-AF12),"")</f>
        <v/>
      </c>
      <c r="AG160" s="22">
        <f>IFERROR(AG126/(-AG12),"")</f>
        <v/>
      </c>
      <c r="AH160" s="22">
        <f>IFERROR(AH126/(-AH12),"")</f>
        <v/>
      </c>
      <c r="AI160" s="22">
        <f>IFERROR(AI126/(-AI12),"")</f>
        <v/>
      </c>
      <c r="AJ160" s="22">
        <f>IFERROR(AJ126/(-AJ12),"")</f>
        <v/>
      </c>
      <c r="AK160" s="22">
        <f>IFERROR(AK126/(-AK12),"")</f>
        <v/>
      </c>
      <c r="AL160" s="22">
        <f>IFERROR(AL126/(-AL12),"")</f>
        <v/>
      </c>
      <c r="AM160" s="22">
        <f>IFERROR(AM126/(-AM12),"")</f>
        <v/>
      </c>
      <c r="AN160" s="22">
        <f>IFERROR(AN126/(-AN12),"")</f>
        <v/>
      </c>
      <c r="AO160" s="22">
        <f>IFERROR(AO126/(-AO12),"")</f>
        <v/>
      </c>
    </row>
    <row r="161">
      <c r="D161" s="15" t="inlineStr">
        <is>
          <t>Accrued / Rev</t>
        </is>
      </c>
      <c r="G161" s="22">
        <f>IFERROR(G127/G10,"")</f>
        <v/>
      </c>
      <c r="H161" s="22">
        <f>IFERROR(H127/H10,"")</f>
        <v/>
      </c>
      <c r="I161" s="22">
        <f>IFERROR(I127/I10,"")</f>
        <v/>
      </c>
      <c r="J161" s="22">
        <f>IFERROR(J127/J10,"")</f>
        <v/>
      </c>
      <c r="K161" s="22">
        <f>IFERROR(K127/K10,"")</f>
        <v/>
      </c>
      <c r="L161" s="22">
        <f>IFERROR(L127/L10,"")</f>
        <v/>
      </c>
      <c r="M161" s="22">
        <f>IFERROR(M127/M10,"")</f>
        <v/>
      </c>
      <c r="N161" s="22">
        <f>IFERROR(N127/N10,"")</f>
        <v/>
      </c>
      <c r="O161" s="22">
        <f>IFERROR(O127/O10,"")</f>
        <v/>
      </c>
      <c r="P161" s="22">
        <f>IFERROR(P127/P10,"")</f>
        <v/>
      </c>
      <c r="Q161" s="22">
        <f>IFERROR(Q127/Q10,"")</f>
        <v/>
      </c>
      <c r="R161" s="22">
        <f>IFERROR(R127/R10,"")</f>
        <v/>
      </c>
      <c r="S161" s="22">
        <f>IFERROR(S127/S10,"")</f>
        <v/>
      </c>
      <c r="T161" s="22">
        <f>IFERROR(T127/T10,"")</f>
        <v/>
      </c>
      <c r="U161" s="22">
        <f>IFERROR(U127/U10,"")</f>
        <v/>
      </c>
      <c r="V161" s="22">
        <f>IFERROR(V127/V10,"")</f>
        <v/>
      </c>
      <c r="W161" s="22">
        <f>IFERROR(W127/W10,"")</f>
        <v/>
      </c>
      <c r="X161" s="22">
        <f>IFERROR(X127/X10,"")</f>
        <v/>
      </c>
      <c r="Y161" s="22">
        <f>IFERROR(Y127/Y10,"")</f>
        <v/>
      </c>
      <c r="Z161" s="22">
        <f>IFERROR(Z127/Z10,"")</f>
        <v/>
      </c>
      <c r="AA161" s="22">
        <f>IFERROR(AA127/AA10,"")</f>
        <v/>
      </c>
      <c r="AB161" s="22">
        <f>IFERROR(AB127/AB10,"")</f>
        <v/>
      </c>
      <c r="AC161" s="22">
        <f>IFERROR(AC127/AC10,"")</f>
        <v/>
      </c>
      <c r="AD161" s="22">
        <f>IFERROR(AD127/AD10,"")</f>
        <v/>
      </c>
      <c r="AF161" s="22">
        <f>IFERROR(AF127/AF10,"")</f>
        <v/>
      </c>
      <c r="AG161" s="22">
        <f>IFERROR(AG127/AG10,"")</f>
        <v/>
      </c>
      <c r="AH161" s="22">
        <f>IFERROR(AH127/AH10,"")</f>
        <v/>
      </c>
      <c r="AI161" s="22">
        <f>IFERROR(AI127/AI10,"")</f>
        <v/>
      </c>
      <c r="AJ161" s="22">
        <f>IFERROR(AJ127/AJ10,"")</f>
        <v/>
      </c>
      <c r="AK161" s="22">
        <f>IFERROR(AK127/AK10,"")</f>
        <v/>
      </c>
      <c r="AL161" s="22">
        <f>IFERROR(AL127/AL10,"")</f>
        <v/>
      </c>
      <c r="AM161" s="22">
        <f>IFERROR(AM127/AM10,"")</f>
        <v/>
      </c>
      <c r="AN161" s="22">
        <f>IFERROR(AN127/AN10,"")</f>
        <v/>
      </c>
      <c r="AO161" s="22">
        <f>IFERROR(AO127/AO10,"")</f>
        <v/>
      </c>
    </row>
    <row r="162">
      <c r="D162" s="15" t="inlineStr">
        <is>
          <t>Working Capital / Rev</t>
        </is>
      </c>
      <c r="G162" s="22">
        <f>IFERROR((G113-G131)/G10,"")</f>
        <v/>
      </c>
      <c r="H162" s="22">
        <f>IFERROR((H113-H131)/H10,"")</f>
        <v/>
      </c>
      <c r="I162" s="22">
        <f>IFERROR((I113-I131)/I10,"")</f>
        <v/>
      </c>
      <c r="J162" s="22">
        <f>IFERROR((J113-J131)/J10,"")</f>
        <v/>
      </c>
      <c r="K162" s="22">
        <f>IFERROR((K113-K131)/K10,"")</f>
        <v/>
      </c>
      <c r="L162" s="22">
        <f>IFERROR((L113-L131)/L10,"")</f>
        <v/>
      </c>
      <c r="M162" s="22">
        <f>IFERROR((M113-M131)/M10,"")</f>
        <v/>
      </c>
      <c r="N162" s="22">
        <f>IFERROR((N113-N131)/N10,"")</f>
        <v/>
      </c>
      <c r="O162" s="22">
        <f>IFERROR((O113-O131)/O10,"")</f>
        <v/>
      </c>
      <c r="P162" s="22">
        <f>IFERROR((P113-P131)/P10,"")</f>
        <v/>
      </c>
      <c r="Q162" s="22">
        <f>IFERROR((Q113-Q131)/Q10,"")</f>
        <v/>
      </c>
      <c r="R162" s="22">
        <f>IFERROR((R113-R131)/R10,"")</f>
        <v/>
      </c>
      <c r="S162" s="22">
        <f>IFERROR((S113-S131)/S10,"")</f>
        <v/>
      </c>
      <c r="T162" s="22">
        <f>IFERROR((T113-T131)/T10,"")</f>
        <v/>
      </c>
      <c r="U162" s="22">
        <f>IFERROR((U113-U131)/U10,"")</f>
        <v/>
      </c>
      <c r="V162" s="22">
        <f>IFERROR((V113-V131)/V10,"")</f>
        <v/>
      </c>
      <c r="W162" s="22">
        <f>IFERROR((W113-W131)/W10,"")</f>
        <v/>
      </c>
      <c r="X162" s="22">
        <f>IFERROR((X113-X131)/X10,"")</f>
        <v/>
      </c>
      <c r="Y162" s="22">
        <f>IFERROR((Y113-Y131)/Y10,"")</f>
        <v/>
      </c>
      <c r="Z162" s="22">
        <f>IFERROR((Z113-Z131)/Z10,"")</f>
        <v/>
      </c>
      <c r="AA162" s="22">
        <f>IFERROR((AA113-AA131)/AA10,"")</f>
        <v/>
      </c>
      <c r="AB162" s="22">
        <f>IFERROR((AB113-AB131)/AB10,"")</f>
        <v/>
      </c>
      <c r="AC162" s="22">
        <f>IFERROR((AC113-AC131)/AC10,"")</f>
        <v/>
      </c>
      <c r="AD162" s="22">
        <f>IFERROR((AD113-AD131)/AD10,"")</f>
        <v/>
      </c>
      <c r="AF162" s="22">
        <f>IFERROR((AF113-AF131)/AF10,"")</f>
        <v/>
      </c>
      <c r="AG162" s="22">
        <f>IFERROR((AG113-AG131)/AG10,"")</f>
        <v/>
      </c>
      <c r="AH162" s="22">
        <f>IFERROR((AH113-AH131)/AH10,"")</f>
        <v/>
      </c>
      <c r="AI162" s="22">
        <f>IFERROR((AI113-AI131)/AI10,"")</f>
        <v/>
      </c>
      <c r="AJ162" s="22">
        <f>IFERROR((AJ113-AJ131)/AJ10,"")</f>
        <v/>
      </c>
      <c r="AK162" s="22">
        <f>IFERROR((AK113-AK131)/AK10,"")</f>
        <v/>
      </c>
      <c r="AL162" s="22">
        <f>IFERROR((AL113-AL131)/AL10,"")</f>
        <v/>
      </c>
      <c r="AM162" s="22">
        <f>IFERROR((AM113-AM131)/AM10,"")</f>
        <v/>
      </c>
      <c r="AN162" s="22">
        <f>IFERROR((AN113-AN131)/AN10,"")</f>
        <v/>
      </c>
      <c r="AO162" s="22">
        <f>IFERROR((AO113-AO131)/AO10,"")</f>
        <v/>
      </c>
    </row>
    <row r="163">
      <c r="D163" s="15" t="inlineStr">
        <is>
          <t>Debt / Equity</t>
        </is>
      </c>
      <c r="G163" s="22">
        <f>IFERROR((G135+G128)/G148,"")</f>
        <v/>
      </c>
      <c r="H163" s="22">
        <f>IFERROR((H135+H128)/H148,"")</f>
        <v/>
      </c>
      <c r="I163" s="22">
        <f>IFERROR((I135+I128)/I148,"")</f>
        <v/>
      </c>
      <c r="J163" s="22">
        <f>IFERROR((J135+J128)/J148,"")</f>
        <v/>
      </c>
      <c r="K163" s="22">
        <f>IFERROR((K135+K128)/K148,"")</f>
        <v/>
      </c>
      <c r="L163" s="22">
        <f>IFERROR((L135+L128)/L148,"")</f>
        <v/>
      </c>
      <c r="M163" s="22">
        <f>IFERROR((M135+M128)/M148,"")</f>
        <v/>
      </c>
      <c r="N163" s="22">
        <f>IFERROR((N135+N128)/N148,"")</f>
        <v/>
      </c>
      <c r="O163" s="22">
        <f>IFERROR((O135+O128)/O148,"")</f>
        <v/>
      </c>
      <c r="P163" s="22">
        <f>IFERROR((P135+P128)/P148,"")</f>
        <v/>
      </c>
      <c r="Q163" s="22">
        <f>IFERROR((Q135+Q128)/Q148,"")</f>
        <v/>
      </c>
      <c r="R163" s="22">
        <f>IFERROR((R135+R128)/R148,"")</f>
        <v/>
      </c>
      <c r="S163" s="22">
        <f>IFERROR((S135+S128)/S148,"")</f>
        <v/>
      </c>
      <c r="T163" s="22">
        <f>IFERROR((T135+T128)/T148,"")</f>
        <v/>
      </c>
      <c r="U163" s="22">
        <f>IFERROR((U135+U128)/U148,"")</f>
        <v/>
      </c>
      <c r="V163" s="22">
        <f>IFERROR((V135+V128)/V148,"")</f>
        <v/>
      </c>
      <c r="W163" s="22">
        <f>IFERROR((W135+W128)/W148,"")</f>
        <v/>
      </c>
      <c r="X163" s="22">
        <f>IFERROR((X135+X128)/X148,"")</f>
        <v/>
      </c>
      <c r="Y163" s="22">
        <f>IFERROR((Y135+Y128)/Y148,"")</f>
        <v/>
      </c>
      <c r="Z163" s="22">
        <f>IFERROR((Z135+Z128)/Z148,"")</f>
        <v/>
      </c>
      <c r="AA163" s="22">
        <f>IFERROR((AA135+AA128)/AA148,"")</f>
        <v/>
      </c>
      <c r="AB163" s="22">
        <f>IFERROR((AB135+AB128)/AB148,"")</f>
        <v/>
      </c>
      <c r="AC163" s="22">
        <f>IFERROR((AC135+AC128)/AC148,"")</f>
        <v/>
      </c>
      <c r="AD163" s="22">
        <f>IFERROR((AD135+AD128)/AD148,"")</f>
        <v/>
      </c>
      <c r="AF163" s="22">
        <f>IFERROR((AF135+AF128)/AF148,"")</f>
        <v/>
      </c>
      <c r="AG163" s="22">
        <f>IFERROR((AG135+AG128)/AG148,"")</f>
        <v/>
      </c>
      <c r="AH163" s="22">
        <f>IFERROR((AH135+AH128)/AH148,"")</f>
        <v/>
      </c>
      <c r="AI163" s="22">
        <f>IFERROR((AI135+AI128)/AI148,"")</f>
        <v/>
      </c>
      <c r="AJ163" s="22">
        <f>IFERROR((AJ135+AJ128)/AJ148,"")</f>
        <v/>
      </c>
      <c r="AK163" s="22">
        <f>IFERROR((AK135+AK128)/AK148,"")</f>
        <v/>
      </c>
      <c r="AL163" s="22">
        <f>IFERROR((AL135+AL128)/AL148,"")</f>
        <v/>
      </c>
      <c r="AM163" s="22">
        <f>IFERROR((AM135+AM128)/AM148,"")</f>
        <v/>
      </c>
      <c r="AN163" s="22">
        <f>IFERROR((AN135+AN128)/AN148,"")</f>
        <v/>
      </c>
      <c r="AO163" s="22">
        <f>IFERROR((AO135+AO128)/AO148,"")</f>
        <v/>
      </c>
    </row>
    <row r="167">
      <c r="B167" s="23" t="inlineStr">
        <is>
          <t>BS Forecast Driver Ratios</t>
        </is>
      </c>
      <c r="C167" s="23" t="n"/>
      <c r="D167" s="23" t="n"/>
      <c r="E167" s="23" t="n"/>
      <c r="F167" s="23" t="n"/>
      <c r="G167" s="23" t="n"/>
      <c r="H167" s="23" t="n"/>
      <c r="I167" s="23" t="n"/>
      <c r="J167" s="23" t="n"/>
      <c r="K167" s="23" t="n"/>
      <c r="L167" s="23" t="n"/>
      <c r="M167" s="23" t="n"/>
      <c r="N167" s="23" t="n"/>
      <c r="O167" s="23" t="n"/>
      <c r="P167" s="23" t="n"/>
      <c r="Q167" s="23" t="n"/>
      <c r="R167" s="23" t="n"/>
      <c r="S167" s="23" t="n"/>
      <c r="T167" s="23" t="n"/>
      <c r="U167" s="23" t="n"/>
      <c r="V167" s="23" t="n"/>
      <c r="W167" s="23" t="n"/>
      <c r="X167" s="23" t="n"/>
      <c r="Y167" s="23" t="n"/>
      <c r="Z167" s="23" t="n"/>
      <c r="AA167" s="23" t="n"/>
      <c r="AB167" s="23" t="n"/>
      <c r="AC167" s="23" t="n"/>
      <c r="AD167" s="23" t="n"/>
      <c r="AF167" s="23" t="n"/>
      <c r="AG167" s="23" t="n"/>
      <c r="AH167" s="23" t="n"/>
      <c r="AI167" s="23" t="n"/>
      <c r="AJ167" s="23" t="n"/>
      <c r="AK167" s="23" t="n"/>
      <c r="AL167" s="23" t="n"/>
      <c r="AM167" s="23" t="n"/>
      <c r="AN167" s="23" t="n"/>
      <c r="AO167" s="23" t="n"/>
    </row>
    <row r="169">
      <c r="C169" s="8" t="inlineStr">
        <is>
          <t>AR % of Q revenue (drives AR projection)</t>
        </is>
      </c>
      <c r="G169" s="22">
        <f>IFERROR(G109/G10,"")</f>
        <v/>
      </c>
      <c r="H169" s="22">
        <f>IFERROR(H109/H10,"")</f>
        <v/>
      </c>
      <c r="I169" s="22">
        <f>IFERROR(I109/I10,"")</f>
        <v/>
      </c>
      <c r="J169" s="22">
        <f>IFERROR(J109/J10,"")</f>
        <v/>
      </c>
      <c r="K169" s="22">
        <f>IFERROR(K109/K10,"")</f>
        <v/>
      </c>
      <c r="L169" s="22">
        <f>IFERROR(L109/L10,"")</f>
        <v/>
      </c>
      <c r="M169" s="22">
        <f>IFERROR(M109/M10,"")</f>
        <v/>
      </c>
      <c r="N169" s="22">
        <f>IFERROR(N109/N10,"")</f>
        <v/>
      </c>
      <c r="O169" s="22">
        <f>IFERROR(O109/O10,"")</f>
        <v/>
      </c>
      <c r="P169" s="22">
        <f>IFERROR(P109/P10,"")</f>
        <v/>
      </c>
      <c r="Q169" s="22">
        <f>IFERROR(Q109/Q10,"")</f>
        <v/>
      </c>
      <c r="R169" s="22">
        <f>IFERROR(R109/R10,"")</f>
        <v/>
      </c>
      <c r="S169" s="22">
        <f>IFERROR(S109/S10,"")</f>
        <v/>
      </c>
      <c r="T169" s="22">
        <f>IFERROR(T109/T10,"")</f>
        <v/>
      </c>
      <c r="U169" s="22">
        <f>IFERROR(U109/U10,"")</f>
        <v/>
      </c>
      <c r="V169" s="22">
        <f>IFERROR(V109/V10,"")</f>
        <v/>
      </c>
      <c r="W169" s="6" t="n">
        <v>0.62</v>
      </c>
      <c r="X169" s="6" t="n">
        <v>0.62</v>
      </c>
      <c r="Y169" s="6" t="n">
        <v>0.62</v>
      </c>
      <c r="Z169" s="6" t="n">
        <v>0.62</v>
      </c>
      <c r="AA169" s="6" t="n">
        <v>0.62</v>
      </c>
      <c r="AB169" s="6" t="n">
        <v>0.62</v>
      </c>
      <c r="AC169" s="6" t="n">
        <v>0.62</v>
      </c>
      <c r="AD169" s="6" t="n">
        <v>0.62</v>
      </c>
      <c r="AF169" s="22">
        <f>IFERROR(AF109/AF10,"")</f>
        <v/>
      </c>
      <c r="AG169" s="22">
        <f>IFERROR(AG109/AG10,"")</f>
        <v/>
      </c>
      <c r="AH169" s="22">
        <f>IFERROR(AH109/AH10,"")</f>
        <v/>
      </c>
      <c r="AI169" s="22">
        <f>IFERROR(AI109/AI10,"")</f>
        <v/>
      </c>
      <c r="AJ169" s="22">
        <f>IFERROR(AJ109/AJ10,"")</f>
        <v/>
      </c>
      <c r="AK169" s="6" t="n">
        <v>0.62</v>
      </c>
      <c r="AL169" s="6" t="n">
        <v>0.62</v>
      </c>
      <c r="AM169" s="6" t="n">
        <v>0.62</v>
      </c>
      <c r="AN169" s="6" t="n">
        <v>0.62</v>
      </c>
      <c r="AO169" s="6" t="n">
        <v>0.62</v>
      </c>
    </row>
    <row r="170">
      <c r="C170" s="8" t="inlineStr">
        <is>
          <t>Inventories % of |Q COGS|</t>
        </is>
      </c>
      <c r="G170" s="22">
        <f>IFERROR(-G110/G12,"")</f>
        <v/>
      </c>
      <c r="H170" s="22">
        <f>IFERROR(-H110/H12,"")</f>
        <v/>
      </c>
      <c r="I170" s="22">
        <f>IFERROR(-I110/I12,"")</f>
        <v/>
      </c>
      <c r="J170" s="22">
        <f>IFERROR(-J110/J12,"")</f>
        <v/>
      </c>
      <c r="K170" s="22">
        <f>IFERROR(-K110/K12,"")</f>
        <v/>
      </c>
      <c r="L170" s="22">
        <f>IFERROR(-L110/L12,"")</f>
        <v/>
      </c>
      <c r="M170" s="22">
        <f>IFERROR(-M110/M12,"")</f>
        <v/>
      </c>
      <c r="N170" s="22">
        <f>IFERROR(-N110/N12,"")</f>
        <v/>
      </c>
      <c r="O170" s="22">
        <f>IFERROR(-O110/O12,"")</f>
        <v/>
      </c>
      <c r="P170" s="22">
        <f>IFERROR(-P110/P12,"")</f>
        <v/>
      </c>
      <c r="Q170" s="22">
        <f>IFERROR(-Q110/Q12,"")</f>
        <v/>
      </c>
      <c r="R170" s="22">
        <f>IFERROR(-R110/R12,"")</f>
        <v/>
      </c>
      <c r="S170" s="22">
        <f>IFERROR(-S110/S12,"")</f>
        <v/>
      </c>
      <c r="T170" s="22">
        <f>IFERROR(-T110/T12,"")</f>
        <v/>
      </c>
      <c r="U170" s="22">
        <f>IFERROR(-U110/U12,"")</f>
        <v/>
      </c>
      <c r="V170" s="22">
        <f>IFERROR(-V110/V12,"")</f>
        <v/>
      </c>
      <c r="W170" s="6" t="n">
        <v>1.5</v>
      </c>
      <c r="X170" s="6" t="n">
        <v>1.5</v>
      </c>
      <c r="Y170" s="6" t="n">
        <v>1.5</v>
      </c>
      <c r="Z170" s="6" t="n">
        <v>1.5</v>
      </c>
      <c r="AA170" s="6" t="n">
        <v>1.5</v>
      </c>
      <c r="AB170" s="6" t="n">
        <v>1.5</v>
      </c>
      <c r="AC170" s="6" t="n">
        <v>1.5</v>
      </c>
      <c r="AD170" s="6" t="n">
        <v>1.5</v>
      </c>
      <c r="AF170" s="22">
        <f>IFERROR(-AF110/AF12,"")</f>
        <v/>
      </c>
      <c r="AG170" s="22">
        <f>IFERROR(-AG110/AG12,"")</f>
        <v/>
      </c>
      <c r="AH170" s="22">
        <f>IFERROR(-AH110/AH12,"")</f>
        <v/>
      </c>
      <c r="AI170" s="22">
        <f>IFERROR(-AI110/AI12,"")</f>
        <v/>
      </c>
      <c r="AJ170" s="22">
        <f>IFERROR(-AJ110/AJ12,"")</f>
        <v/>
      </c>
      <c r="AK170" s="6" t="n">
        <v>1.5</v>
      </c>
      <c r="AL170" s="6" t="n">
        <v>1.5</v>
      </c>
      <c r="AM170" s="6" t="n">
        <v>1.5</v>
      </c>
      <c r="AN170" s="6" t="n">
        <v>1.5</v>
      </c>
      <c r="AO170" s="6" t="n">
        <v>1.5</v>
      </c>
    </row>
    <row r="171">
      <c r="C171" s="8" t="inlineStr">
        <is>
          <t>Prepaid+Other CA % of Q revenue</t>
        </is>
      </c>
      <c r="G171" s="22">
        <f>IFERROR(G112/G10,"")</f>
        <v/>
      </c>
      <c r="H171" s="22">
        <f>IFERROR(H112/H10,"")</f>
        <v/>
      </c>
      <c r="I171" s="22">
        <f>IFERROR(I112/I10,"")</f>
        <v/>
      </c>
      <c r="J171" s="22">
        <f>IFERROR(J112/J10,"")</f>
        <v/>
      </c>
      <c r="K171" s="22">
        <f>IFERROR(K112/K10,"")</f>
        <v/>
      </c>
      <c r="L171" s="22">
        <f>IFERROR(L112/L10,"")</f>
        <v/>
      </c>
      <c r="M171" s="22">
        <f>IFERROR(M112/M10,"")</f>
        <v/>
      </c>
      <c r="N171" s="22">
        <f>IFERROR(N112/N10,"")</f>
        <v/>
      </c>
      <c r="O171" s="22">
        <f>IFERROR(O112/O10,"")</f>
        <v/>
      </c>
      <c r="P171" s="22">
        <f>IFERROR(P112/P10,"")</f>
        <v/>
      </c>
      <c r="Q171" s="22">
        <f>IFERROR(Q112/Q10,"")</f>
        <v/>
      </c>
      <c r="R171" s="22">
        <f>IFERROR(R112/R10,"")</f>
        <v/>
      </c>
      <c r="S171" s="22">
        <f>IFERROR(S112/S10,"")</f>
        <v/>
      </c>
      <c r="T171" s="22">
        <f>IFERROR(T112/T10,"")</f>
        <v/>
      </c>
      <c r="U171" s="22">
        <f>IFERROR(U112/U10,"")</f>
        <v/>
      </c>
      <c r="V171" s="22">
        <f>IFERROR(V112/V10,"")</f>
        <v/>
      </c>
      <c r="W171" s="6" t="n">
        <v>0.21</v>
      </c>
      <c r="X171" s="6" t="n">
        <v>0.21</v>
      </c>
      <c r="Y171" s="6" t="n">
        <v>0.21</v>
      </c>
      <c r="Z171" s="6" t="n">
        <v>0.21</v>
      </c>
      <c r="AA171" s="6" t="n">
        <v>0.21</v>
      </c>
      <c r="AB171" s="6" t="n">
        <v>0.21</v>
      </c>
      <c r="AC171" s="6" t="n">
        <v>0.21</v>
      </c>
      <c r="AD171" s="6" t="n">
        <v>0.21</v>
      </c>
      <c r="AF171" s="22">
        <f>IFERROR(AF112/AF10,"")</f>
        <v/>
      </c>
      <c r="AG171" s="22">
        <f>IFERROR(AG112/AG10,"")</f>
        <v/>
      </c>
      <c r="AH171" s="22">
        <f>IFERROR(AH112/AH10,"")</f>
        <v/>
      </c>
      <c r="AI171" s="22">
        <f>IFERROR(AI112/AI10,"")</f>
        <v/>
      </c>
      <c r="AJ171" s="22">
        <f>IFERROR(AJ112/AJ10,"")</f>
        <v/>
      </c>
      <c r="AK171" s="6" t="n">
        <v>0.21</v>
      </c>
      <c r="AL171" s="6" t="n">
        <v>0.21</v>
      </c>
      <c r="AM171" s="6" t="n">
        <v>0.21</v>
      </c>
      <c r="AN171" s="6" t="n">
        <v>0.21</v>
      </c>
      <c r="AO171" s="6" t="n">
        <v>0.21</v>
      </c>
    </row>
    <row r="172">
      <c r="C172" s="8" t="inlineStr">
        <is>
          <t>AP % of |Q COGS|</t>
        </is>
      </c>
      <c r="G172" s="22">
        <f>IFERROR(-G126/G12,"")</f>
        <v/>
      </c>
      <c r="H172" s="22">
        <f>IFERROR(-H126/H12,"")</f>
        <v/>
      </c>
      <c r="I172" s="22">
        <f>IFERROR(-I126/I12,"")</f>
        <v/>
      </c>
      <c r="J172" s="22">
        <f>IFERROR(-J126/J12,"")</f>
        <v/>
      </c>
      <c r="K172" s="22">
        <f>IFERROR(-K126/K12,"")</f>
        <v/>
      </c>
      <c r="L172" s="22">
        <f>IFERROR(-L126/L12,"")</f>
        <v/>
      </c>
      <c r="M172" s="22">
        <f>IFERROR(-M126/M12,"")</f>
        <v/>
      </c>
      <c r="N172" s="22">
        <f>IFERROR(-N126/N12,"")</f>
        <v/>
      </c>
      <c r="O172" s="22">
        <f>IFERROR(-O126/O12,"")</f>
        <v/>
      </c>
      <c r="P172" s="22">
        <f>IFERROR(-P126/P12,"")</f>
        <v/>
      </c>
      <c r="Q172" s="22">
        <f>IFERROR(-Q126/Q12,"")</f>
        <v/>
      </c>
      <c r="R172" s="22">
        <f>IFERROR(-R126/R12,"")</f>
        <v/>
      </c>
      <c r="S172" s="22">
        <f>IFERROR(-S126/S12,"")</f>
        <v/>
      </c>
      <c r="T172" s="22">
        <f>IFERROR(-T126/T12,"")</f>
        <v/>
      </c>
      <c r="U172" s="22">
        <f>IFERROR(-U126/U12,"")</f>
        <v/>
      </c>
      <c r="V172" s="22">
        <f>IFERROR(-V126/V12,"")</f>
        <v/>
      </c>
      <c r="W172" s="6" t="n">
        <v>0.65</v>
      </c>
      <c r="X172" s="6" t="n">
        <v>0.65</v>
      </c>
      <c r="Y172" s="6" t="n">
        <v>0.65</v>
      </c>
      <c r="Z172" s="6" t="n">
        <v>0.65</v>
      </c>
      <c r="AA172" s="6" t="n">
        <v>0.65</v>
      </c>
      <c r="AB172" s="6" t="n">
        <v>0.65</v>
      </c>
      <c r="AC172" s="6" t="n">
        <v>0.65</v>
      </c>
      <c r="AD172" s="6" t="n">
        <v>0.65</v>
      </c>
      <c r="AF172" s="22">
        <f>IFERROR(-AF126/AF12,"")</f>
        <v/>
      </c>
      <c r="AG172" s="22">
        <f>IFERROR(-AG126/AG12,"")</f>
        <v/>
      </c>
      <c r="AH172" s="22">
        <f>IFERROR(-AH126/AH12,"")</f>
        <v/>
      </c>
      <c r="AI172" s="22">
        <f>IFERROR(-AI126/AI12,"")</f>
        <v/>
      </c>
      <c r="AJ172" s="22">
        <f>IFERROR(-AJ126/AJ12,"")</f>
        <v/>
      </c>
      <c r="AK172" s="6" t="n">
        <v>0.65</v>
      </c>
      <c r="AL172" s="6" t="n">
        <v>0.65</v>
      </c>
      <c r="AM172" s="6" t="n">
        <v>0.65</v>
      </c>
      <c r="AN172" s="6" t="n">
        <v>0.65</v>
      </c>
      <c r="AO172" s="6" t="n">
        <v>0.65</v>
      </c>
    </row>
    <row r="173">
      <c r="C173" s="8" t="inlineStr">
        <is>
          <t>Accrued Liab % of Q revenue</t>
        </is>
      </c>
      <c r="G173" s="22">
        <f>IFERROR(G127/G10,"")</f>
        <v/>
      </c>
      <c r="H173" s="22">
        <f>IFERROR(H127/H10,"")</f>
        <v/>
      </c>
      <c r="I173" s="22">
        <f>IFERROR(I127/I10,"")</f>
        <v/>
      </c>
      <c r="J173" s="22">
        <f>IFERROR(J127/J10,"")</f>
        <v/>
      </c>
      <c r="K173" s="22">
        <f>IFERROR(K127/K10,"")</f>
        <v/>
      </c>
      <c r="L173" s="22">
        <f>IFERROR(L127/L10,"")</f>
        <v/>
      </c>
      <c r="M173" s="22">
        <f>IFERROR(M127/M10,"")</f>
        <v/>
      </c>
      <c r="N173" s="22">
        <f>IFERROR(N127/N10,"")</f>
        <v/>
      </c>
      <c r="O173" s="22">
        <f>IFERROR(O127/O10,"")</f>
        <v/>
      </c>
      <c r="P173" s="22">
        <f>IFERROR(P127/P10,"")</f>
        <v/>
      </c>
      <c r="Q173" s="22">
        <f>IFERROR(Q127/Q10,"")</f>
        <v/>
      </c>
      <c r="R173" s="22">
        <f>IFERROR(R127/R10,"")</f>
        <v/>
      </c>
      <c r="S173" s="22">
        <f>IFERROR(S127/S10,"")</f>
        <v/>
      </c>
      <c r="T173" s="22">
        <f>IFERROR(T127/T10,"")</f>
        <v/>
      </c>
      <c r="U173" s="22">
        <f>IFERROR(U127/U10,"")</f>
        <v/>
      </c>
      <c r="V173" s="22">
        <f>IFERROR(V127/V10,"")</f>
        <v/>
      </c>
      <c r="W173" s="6" t="n">
        <v>0.5</v>
      </c>
      <c r="X173" s="6" t="n">
        <v>0.5</v>
      </c>
      <c r="Y173" s="6" t="n">
        <v>0.5</v>
      </c>
      <c r="Z173" s="6" t="n">
        <v>0.5</v>
      </c>
      <c r="AA173" s="6" t="n">
        <v>0.5</v>
      </c>
      <c r="AB173" s="6" t="n">
        <v>0.5</v>
      </c>
      <c r="AC173" s="6" t="n">
        <v>0.5</v>
      </c>
      <c r="AD173" s="6" t="n">
        <v>0.5</v>
      </c>
      <c r="AF173" s="22">
        <f>IFERROR(AF127/AF10,"")</f>
        <v/>
      </c>
      <c r="AG173" s="22">
        <f>IFERROR(AG127/AG10,"")</f>
        <v/>
      </c>
      <c r="AH173" s="22">
        <f>IFERROR(AH127/AH10,"")</f>
        <v/>
      </c>
      <c r="AI173" s="22">
        <f>IFERROR(AI127/AI10,"")</f>
        <v/>
      </c>
      <c r="AJ173" s="22">
        <f>IFERROR(AJ127/AJ10,"")</f>
        <v/>
      </c>
      <c r="AK173" s="6" t="n">
        <v>0.5</v>
      </c>
      <c r="AL173" s="6" t="n">
        <v>0.5</v>
      </c>
      <c r="AM173" s="6" t="n">
        <v>0.5</v>
      </c>
      <c r="AN173" s="6" t="n">
        <v>0.5</v>
      </c>
      <c r="AO173" s="6" t="n">
        <v>0.5</v>
      </c>
    </row>
    <row r="174">
      <c r="C174" s="8" t="inlineStr">
        <is>
          <t>Other CL % of Q revenue</t>
        </is>
      </c>
      <c r="G174" s="22">
        <f>IFERROR(G130/G10,"")</f>
        <v/>
      </c>
      <c r="H174" s="22">
        <f>IFERROR(H130/H10,"")</f>
        <v/>
      </c>
      <c r="I174" s="22">
        <f>IFERROR(I130/I10,"")</f>
        <v/>
      </c>
      <c r="J174" s="22">
        <f>IFERROR(J130/J10,"")</f>
        <v/>
      </c>
      <c r="K174" s="22">
        <f>IFERROR(K130/K10,"")</f>
        <v/>
      </c>
      <c r="L174" s="22">
        <f>IFERROR(L130/L10,"")</f>
        <v/>
      </c>
      <c r="M174" s="22">
        <f>IFERROR(M130/M10,"")</f>
        <v/>
      </c>
      <c r="N174" s="22">
        <f>IFERROR(N130/N10,"")</f>
        <v/>
      </c>
      <c r="O174" s="22">
        <f>IFERROR(O130/O10,"")</f>
        <v/>
      </c>
      <c r="P174" s="22">
        <f>IFERROR(P130/P10,"")</f>
        <v/>
      </c>
      <c r="Q174" s="22">
        <f>IFERROR(Q130/Q10,"")</f>
        <v/>
      </c>
      <c r="R174" s="22">
        <f>IFERROR(R130/R10,"")</f>
        <v/>
      </c>
      <c r="S174" s="22">
        <f>IFERROR(S130/S10,"")</f>
        <v/>
      </c>
      <c r="T174" s="22">
        <f>IFERROR(T130/T10,"")</f>
        <v/>
      </c>
      <c r="U174" s="22">
        <f>IFERROR(U130/U10,"")</f>
        <v/>
      </c>
      <c r="V174" s="22">
        <f>IFERROR(V130/V10,"")</f>
        <v/>
      </c>
      <c r="W174" s="6" t="n">
        <v>0.04</v>
      </c>
      <c r="X174" s="6" t="n">
        <v>0.04</v>
      </c>
      <c r="Y174" s="6" t="n">
        <v>0.04</v>
      </c>
      <c r="Z174" s="6" t="n">
        <v>0.04</v>
      </c>
      <c r="AA174" s="6" t="n">
        <v>0.04</v>
      </c>
      <c r="AB174" s="6" t="n">
        <v>0.04</v>
      </c>
      <c r="AC174" s="6" t="n">
        <v>0.04</v>
      </c>
      <c r="AD174" s="6" t="n">
        <v>0.04</v>
      </c>
      <c r="AF174" s="22">
        <f>IFERROR(AF130/AF10,"")</f>
        <v/>
      </c>
      <c r="AG174" s="22">
        <f>IFERROR(AG130/AG10,"")</f>
        <v/>
      </c>
      <c r="AH174" s="22">
        <f>IFERROR(AH130/AH10,"")</f>
        <v/>
      </c>
      <c r="AI174" s="22">
        <f>IFERROR(AI130/AI10,"")</f>
        <v/>
      </c>
      <c r="AJ174" s="22">
        <f>IFERROR(AJ130/AJ10,"")</f>
        <v/>
      </c>
      <c r="AK174" s="6" t="n">
        <v>0.04</v>
      </c>
      <c r="AL174" s="6" t="n">
        <v>0.04</v>
      </c>
      <c r="AM174" s="6" t="n">
        <v>0.04</v>
      </c>
      <c r="AN174" s="6" t="n">
        <v>0.04</v>
      </c>
      <c r="AO174" s="6" t="n">
        <v>0.04</v>
      </c>
    </row>
    <row r="177">
      <c r="B177" s="26" t="inlineStr">
        <is>
          <t>Cash Flow Statement</t>
        </is>
      </c>
      <c r="C177" s="26" t="n"/>
      <c r="D177" s="26" t="n"/>
      <c r="E177" s="26" t="n"/>
      <c r="F177" s="26" t="n"/>
      <c r="G177" s="26" t="n"/>
      <c r="H177" s="26" t="n"/>
      <c r="I177" s="26" t="n"/>
      <c r="J177" s="26" t="n"/>
      <c r="K177" s="26" t="n"/>
      <c r="L177" s="26" t="n"/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  <c r="AA177" s="26" t="n"/>
      <c r="AB177" s="26" t="n"/>
      <c r="AC177" s="26" t="n"/>
      <c r="AD177" s="26" t="n"/>
      <c r="AF177" s="26" t="n"/>
      <c r="AG177" s="26" t="n"/>
      <c r="AH177" s="26" t="n"/>
      <c r="AI177" s="26" t="n"/>
      <c r="AJ177" s="26" t="n"/>
      <c r="AK177" s="26" t="n"/>
      <c r="AL177" s="26" t="n"/>
      <c r="AM177" s="26" t="n"/>
      <c r="AN177" s="26" t="n"/>
      <c r="AO177" s="26" t="n"/>
    </row>
    <row r="179">
      <c r="B179" s="13" t="inlineStr">
        <is>
          <t>Cash Flows from Operating Activities</t>
        </is>
      </c>
    </row>
    <row r="180">
      <c r="C180" s="15" t="inlineStr">
        <is>
          <t>Net Income</t>
        </is>
      </c>
      <c r="G180" s="14" t="n">
        <v>447</v>
      </c>
      <c r="H180" s="14" t="n">
        <v>66</v>
      </c>
      <c r="I180" s="14" t="n">
        <v>21</v>
      </c>
      <c r="J180" s="14" t="n">
        <v>-139</v>
      </c>
      <c r="K180" s="14" t="n">
        <v>27</v>
      </c>
      <c r="L180" s="14" t="n">
        <v>299</v>
      </c>
      <c r="M180" s="14" t="n">
        <v>667</v>
      </c>
      <c r="N180" s="14" t="n">
        <v>123</v>
      </c>
      <c r="O180" s="14" t="n">
        <v>265</v>
      </c>
      <c r="P180" s="14" t="n">
        <v>771</v>
      </c>
      <c r="Q180" s="14" t="n">
        <v>482</v>
      </c>
      <c r="R180" s="14" t="n">
        <v>709</v>
      </c>
      <c r="S180" s="14" t="n">
        <v>872</v>
      </c>
      <c r="T180" s="14" t="n">
        <v>1243</v>
      </c>
      <c r="U180" s="14" t="n">
        <v>1511</v>
      </c>
      <c r="V180" s="14" t="n">
        <v>1383</v>
      </c>
      <c r="W180" s="21">
        <f>W39</f>
        <v/>
      </c>
      <c r="X180" s="21">
        <f>X39</f>
        <v/>
      </c>
      <c r="Y180" s="21">
        <f>Y39</f>
        <v/>
      </c>
      <c r="Z180" s="21">
        <f>Z39</f>
        <v/>
      </c>
      <c r="AA180" s="21">
        <f>AA39</f>
        <v/>
      </c>
      <c r="AB180" s="21">
        <f>AB39</f>
        <v/>
      </c>
      <c r="AC180" s="21">
        <f>AC39</f>
        <v/>
      </c>
      <c r="AD180" s="21">
        <f>AD39</f>
        <v/>
      </c>
      <c r="AF180" s="14" t="n">
        <v>3162</v>
      </c>
      <c r="AG180" s="14" t="n">
        <v>1320</v>
      </c>
      <c r="AH180" s="14" t="n">
        <v>854</v>
      </c>
      <c r="AI180" s="14" t="n">
        <v>1641</v>
      </c>
      <c r="AJ180" s="14" t="n">
        <v>4335</v>
      </c>
      <c r="AK180" s="21">
        <f>V180+W180+X180+Y180</f>
        <v/>
      </c>
      <c r="AL180" s="21">
        <f>Z180+AA180+AB180+AC180</f>
        <v/>
      </c>
      <c r="AM180" s="21">
        <f>AM39</f>
        <v/>
      </c>
      <c r="AN180" s="21">
        <f>AN39</f>
        <v/>
      </c>
      <c r="AO180" s="21">
        <f>AO39</f>
        <v/>
      </c>
    </row>
    <row r="181">
      <c r="C181" s="15" t="inlineStr">
        <is>
          <t>Less: Income from discontinued ops (back out)</t>
        </is>
      </c>
      <c r="G181" s="14" t="n">
        <v>0</v>
      </c>
      <c r="H181" s="14" t="n">
        <v>0</v>
      </c>
      <c r="I181" s="14" t="n">
        <v>0</v>
      </c>
      <c r="J181" s="14" t="n">
        <v>0</v>
      </c>
      <c r="K181" s="14" t="n">
        <v>0</v>
      </c>
      <c r="L181" s="14" t="n">
        <v>0</v>
      </c>
      <c r="M181" s="14" t="n">
        <v>0</v>
      </c>
      <c r="N181" s="14" t="n">
        <v>0</v>
      </c>
      <c r="O181" s="14" t="n">
        <v>0</v>
      </c>
      <c r="P181" s="14" t="n">
        <v>0</v>
      </c>
      <c r="Q181" s="14" t="n">
        <v>0</v>
      </c>
      <c r="R181" s="14" t="n">
        <v>0</v>
      </c>
      <c r="S181" s="14" t="n">
        <v>-104</v>
      </c>
      <c r="T181" s="14" t="n">
        <v>-71</v>
      </c>
      <c r="U181" s="14" t="n">
        <v>109</v>
      </c>
      <c r="V181" s="14" t="n">
        <v>-11</v>
      </c>
      <c r="W181" s="21">
        <f>-W96</f>
        <v/>
      </c>
      <c r="X181" s="21">
        <f>-X96</f>
        <v/>
      </c>
      <c r="Y181" s="21">
        <f>-Y96</f>
        <v/>
      </c>
      <c r="Z181" s="21">
        <f>-Z96</f>
        <v/>
      </c>
      <c r="AA181" s="21">
        <f>-AA96</f>
        <v/>
      </c>
      <c r="AB181" s="21">
        <f>-AB96</f>
        <v/>
      </c>
      <c r="AC181" s="21">
        <f>-AC96</f>
        <v/>
      </c>
      <c r="AD181" s="21">
        <f>-AD96</f>
        <v/>
      </c>
      <c r="AF181" s="14" t="n">
        <v>0</v>
      </c>
      <c r="AG181" s="14" t="n">
        <v>0</v>
      </c>
      <c r="AH181" s="14" t="n">
        <v>0</v>
      </c>
      <c r="AI181" s="14" t="n">
        <v>0</v>
      </c>
      <c r="AJ181" s="14" t="n">
        <v>-66</v>
      </c>
      <c r="AK181" s="21">
        <f>V181+W181+X181+Y181</f>
        <v/>
      </c>
      <c r="AL181" s="21">
        <f>Z181+AA181+AB181+AC181</f>
        <v/>
      </c>
      <c r="AM181" s="21">
        <f>-AM96</f>
        <v/>
      </c>
      <c r="AN181" s="21">
        <f>-AN96</f>
        <v/>
      </c>
      <c r="AO181" s="21">
        <f>-AO96</f>
        <v/>
      </c>
    </row>
    <row r="182">
      <c r="C182" s="15" t="inlineStr">
        <is>
          <t>Depreciation and amortization (PP&amp;E)</t>
        </is>
      </c>
      <c r="G182" s="14" t="n">
        <v>157</v>
      </c>
      <c r="H182" s="14" t="n">
        <v>163</v>
      </c>
      <c r="I182" s="14" t="n">
        <v>176</v>
      </c>
      <c r="J182" s="14" t="n">
        <v>159</v>
      </c>
      <c r="K182" s="14" t="n">
        <v>156</v>
      </c>
      <c r="L182" s="14" t="n">
        <v>163</v>
      </c>
      <c r="M182" s="14" t="n">
        <v>164</v>
      </c>
      <c r="N182" s="14" t="n">
        <v>162</v>
      </c>
      <c r="O182" s="14" t="n">
        <v>166</v>
      </c>
      <c r="P182" s="14" t="n">
        <v>171</v>
      </c>
      <c r="Q182" s="14" t="n">
        <v>172</v>
      </c>
      <c r="R182" s="14" t="n">
        <v>175</v>
      </c>
      <c r="S182" s="14" t="n">
        <v>189</v>
      </c>
      <c r="T182" s="14" t="n">
        <v>192</v>
      </c>
      <c r="U182" s="14" t="n">
        <v>194</v>
      </c>
      <c r="V182" s="14" t="n">
        <v>206</v>
      </c>
      <c r="W182" s="21">
        <f>W90</f>
        <v/>
      </c>
      <c r="X182" s="21">
        <f>X90</f>
        <v/>
      </c>
      <c r="Y182" s="21">
        <f>Y90</f>
        <v/>
      </c>
      <c r="Z182" s="21">
        <f>Z90</f>
        <v/>
      </c>
      <c r="AA182" s="21">
        <f>AA90</f>
        <v/>
      </c>
      <c r="AB182" s="21">
        <f>AB90</f>
        <v/>
      </c>
      <c r="AC182" s="21">
        <f>AC90</f>
        <v/>
      </c>
      <c r="AD182" s="21">
        <f>AD90</f>
        <v/>
      </c>
      <c r="AF182" s="14" t="n">
        <v>407</v>
      </c>
      <c r="AG182" s="14" t="n">
        <v>626</v>
      </c>
      <c r="AH182" s="14" t="n">
        <v>642</v>
      </c>
      <c r="AI182" s="14" t="n">
        <v>671</v>
      </c>
      <c r="AJ182" s="14" t="n">
        <v>750</v>
      </c>
      <c r="AK182" s="21">
        <f>V182+W182+X182+Y182</f>
        <v/>
      </c>
      <c r="AL182" s="21">
        <f>Z182+AA182+AB182+AC182</f>
        <v/>
      </c>
      <c r="AM182" s="21">
        <f>AM90</f>
        <v/>
      </c>
      <c r="AN182" s="21">
        <f>AN90</f>
        <v/>
      </c>
      <c r="AO182" s="21">
        <f>AO90</f>
        <v/>
      </c>
    </row>
    <row r="183">
      <c r="C183" s="15" t="inlineStr">
        <is>
          <t>Amortization of acquisition-related intangibles</t>
        </is>
      </c>
      <c r="G183" s="14" t="n">
        <v>1023</v>
      </c>
      <c r="H183" s="14" t="n">
        <v>1002</v>
      </c>
      <c r="I183" s="14" t="n">
        <v>1044</v>
      </c>
      <c r="J183" s="14" t="n">
        <v>823</v>
      </c>
      <c r="K183" s="14" t="n">
        <v>693</v>
      </c>
      <c r="L183" s="14" t="n">
        <v>660</v>
      </c>
      <c r="M183" s="14" t="n">
        <v>635</v>
      </c>
      <c r="N183" s="14" t="n">
        <v>622</v>
      </c>
      <c r="O183" s="14" t="n">
        <v>603</v>
      </c>
      <c r="P183" s="14" t="n">
        <v>585</v>
      </c>
      <c r="Q183" s="14" t="n">
        <v>583</v>
      </c>
      <c r="R183" s="14" t="n">
        <v>567</v>
      </c>
      <c r="S183" s="14" t="n">
        <v>568</v>
      </c>
      <c r="T183" s="14" t="n">
        <v>562</v>
      </c>
      <c r="U183" s="14" t="n">
        <v>557</v>
      </c>
      <c r="V183" s="14" t="n">
        <v>551</v>
      </c>
      <c r="W183" s="21">
        <f>W88+W89</f>
        <v/>
      </c>
      <c r="X183" s="21">
        <f>X88+X89</f>
        <v/>
      </c>
      <c r="Y183" s="21">
        <f>Y88+Y89</f>
        <v/>
      </c>
      <c r="Z183" s="21">
        <f>Z88+Z89</f>
        <v/>
      </c>
      <c r="AA183" s="21">
        <f>AA88+AA89</f>
        <v/>
      </c>
      <c r="AB183" s="21">
        <f>AB88+AB89</f>
        <v/>
      </c>
      <c r="AC183" s="21">
        <f>AC88+AC89</f>
        <v/>
      </c>
      <c r="AD183" s="21">
        <f>AD88+AD89</f>
        <v/>
      </c>
      <c r="AF183" s="14" t="n">
        <v>0</v>
      </c>
      <c r="AG183" s="14" t="n">
        <v>3548</v>
      </c>
      <c r="AH183" s="14" t="n">
        <v>2811</v>
      </c>
      <c r="AI183" s="14" t="n">
        <v>2393</v>
      </c>
      <c r="AJ183" s="14" t="n">
        <v>2254</v>
      </c>
      <c r="AK183" s="21">
        <f>V183+W183+X183+Y183</f>
        <v/>
      </c>
      <c r="AL183" s="21">
        <f>Z183+AA183+AB183+AC183</f>
        <v/>
      </c>
      <c r="AM183" s="21">
        <f>AM88+AM89</f>
        <v/>
      </c>
      <c r="AN183" s="21">
        <f>AN88+AN89</f>
        <v/>
      </c>
      <c r="AO183" s="21">
        <f>AO88+AO89</f>
        <v/>
      </c>
    </row>
    <row r="184">
      <c r="C184" s="15" t="inlineStr">
        <is>
          <t>Stock-based compensation</t>
        </is>
      </c>
      <c r="G184" s="14" t="n">
        <v>292</v>
      </c>
      <c r="H184" s="14" t="n">
        <v>275</v>
      </c>
      <c r="I184" s="14" t="n">
        <v>315</v>
      </c>
      <c r="J184" s="14" t="n">
        <v>309</v>
      </c>
      <c r="K184" s="14" t="n">
        <v>348</v>
      </c>
      <c r="L184" s="14" t="n">
        <v>353</v>
      </c>
      <c r="M184" s="14" t="n">
        <v>374</v>
      </c>
      <c r="N184" s="14" t="n">
        <v>371</v>
      </c>
      <c r="O184" s="14" t="n">
        <v>346</v>
      </c>
      <c r="P184" s="14" t="n">
        <v>351</v>
      </c>
      <c r="Q184" s="14" t="n">
        <v>339</v>
      </c>
      <c r="R184" s="14" t="n">
        <v>364</v>
      </c>
      <c r="S184" s="14" t="n">
        <v>369</v>
      </c>
      <c r="T184" s="14" t="n">
        <v>419</v>
      </c>
      <c r="U184" s="14" t="n">
        <v>486</v>
      </c>
      <c r="V184" s="14" t="n">
        <v>487</v>
      </c>
      <c r="W184" s="21">
        <f>W10*W85</f>
        <v/>
      </c>
      <c r="X184" s="21">
        <f>X10*X85</f>
        <v/>
      </c>
      <c r="Y184" s="21">
        <f>Y10*Y85</f>
        <v/>
      </c>
      <c r="Z184" s="21">
        <f>Z10*Z85</f>
        <v/>
      </c>
      <c r="AA184" s="21">
        <f>AA10*AA85</f>
        <v/>
      </c>
      <c r="AB184" s="21">
        <f>AB10*AB85</f>
        <v/>
      </c>
      <c r="AC184" s="21">
        <f>AC10*AC85</f>
        <v/>
      </c>
      <c r="AD184" s="21">
        <f>AD10*AD85</f>
        <v/>
      </c>
      <c r="AF184" s="14" t="n">
        <v>379</v>
      </c>
      <c r="AG184" s="14" t="n">
        <v>1081</v>
      </c>
      <c r="AH184" s="14" t="n">
        <v>1384</v>
      </c>
      <c r="AI184" s="14" t="n">
        <v>1407</v>
      </c>
      <c r="AJ184" s="14" t="n">
        <v>1638</v>
      </c>
      <c r="AK184" s="21">
        <f>V184+W184+X184+Y184</f>
        <v/>
      </c>
      <c r="AL184" s="21">
        <f>Z184+AA184+AB184+AC184</f>
        <v/>
      </c>
      <c r="AM184" s="21">
        <f>AM10*AM85</f>
        <v/>
      </c>
      <c r="AN184" s="21">
        <f>AN10*AN85</f>
        <v/>
      </c>
      <c r="AO184" s="21">
        <f>AO10*AO85</f>
        <v/>
      </c>
    </row>
    <row r="185">
      <c r="C185" s="15" t="inlineStr">
        <is>
          <t>Deferred taxes</t>
        </is>
      </c>
      <c r="G185" s="14" t="n">
        <v>-276</v>
      </c>
      <c r="H185" s="14" t="n">
        <v>-710</v>
      </c>
      <c r="I185" s="14" t="n">
        <v>-177</v>
      </c>
      <c r="J185" s="14" t="n">
        <v>-308</v>
      </c>
      <c r="K185" s="14" t="n">
        <v>-274</v>
      </c>
      <c r="L185" s="14" t="n">
        <v>-218</v>
      </c>
      <c r="M185" s="14" t="n">
        <v>-219</v>
      </c>
      <c r="N185" s="14" t="n">
        <v>-66</v>
      </c>
      <c r="O185" s="14" t="n">
        <v>-190</v>
      </c>
      <c r="P185" s="14" t="n">
        <v>-607</v>
      </c>
      <c r="Q185" s="14" t="n">
        <v>-300</v>
      </c>
      <c r="R185" s="14" t="n">
        <v>-167</v>
      </c>
      <c r="S185" s="14" t="n">
        <v>-33</v>
      </c>
      <c r="T185" s="14" t="n">
        <v>218</v>
      </c>
      <c r="U185" s="14" t="n">
        <v>230</v>
      </c>
      <c r="V185" s="14" t="n">
        <v>-79</v>
      </c>
      <c r="W185" s="21" t="n">
        <v>0</v>
      </c>
      <c r="X185" s="21" t="n">
        <v>0</v>
      </c>
      <c r="Y185" s="21" t="n">
        <v>0</v>
      </c>
      <c r="Z185" s="21" t="n">
        <v>0</v>
      </c>
      <c r="AA185" s="21" t="n">
        <v>0</v>
      </c>
      <c r="AB185" s="21" t="n">
        <v>0</v>
      </c>
      <c r="AC185" s="21" t="n">
        <v>0</v>
      </c>
      <c r="AD185" s="21" t="n">
        <v>0</v>
      </c>
      <c r="AF185" s="14" t="n">
        <v>308</v>
      </c>
      <c r="AG185" s="14" t="n">
        <v>-1505</v>
      </c>
      <c r="AH185" s="14" t="n">
        <v>-1019</v>
      </c>
      <c r="AI185" s="14" t="n">
        <v>-1163</v>
      </c>
      <c r="AJ185" s="14" t="n">
        <v>248</v>
      </c>
      <c r="AK185" s="21">
        <f>V185+W185+X185+Y185</f>
        <v/>
      </c>
      <c r="AL185" s="21">
        <f>Z185+AA185+AB185+AC185</f>
        <v/>
      </c>
      <c r="AM185" s="21" t="n">
        <v>0</v>
      </c>
      <c r="AN185" s="21" t="n">
        <v>0</v>
      </c>
      <c r="AO185" s="21" t="n">
        <v>0</v>
      </c>
    </row>
    <row r="186">
      <c r="C186" s="15" t="inlineStr">
        <is>
          <t>(Gains) losses on equity / LT investments</t>
        </is>
      </c>
      <c r="G186" s="14" t="n">
        <v>10</v>
      </c>
      <c r="H186" s="14" t="n">
        <v>3</v>
      </c>
      <c r="I186" s="14" t="n">
        <v>5</v>
      </c>
      <c r="J186" s="14" t="n">
        <v>-1</v>
      </c>
      <c r="K186" s="14" t="n">
        <v>3</v>
      </c>
      <c r="L186" s="14" t="n">
        <v>-3</v>
      </c>
      <c r="M186" s="14" t="n">
        <v>0</v>
      </c>
      <c r="N186" s="14" t="n">
        <v>0</v>
      </c>
      <c r="O186" s="14" t="n">
        <v>0</v>
      </c>
      <c r="P186" s="14" t="n">
        <v>0</v>
      </c>
      <c r="Q186" s="14" t="n">
        <v>0</v>
      </c>
      <c r="R186" s="14" t="n">
        <v>0</v>
      </c>
      <c r="S186" s="14" t="n">
        <v>0</v>
      </c>
      <c r="T186" s="14" t="n">
        <v>0</v>
      </c>
      <c r="U186" s="14" t="n">
        <v>-341</v>
      </c>
      <c r="V186" s="14" t="n">
        <v>-66</v>
      </c>
      <c r="W186" s="21" t="n">
        <v>0</v>
      </c>
      <c r="X186" s="21" t="n">
        <v>0</v>
      </c>
      <c r="Y186" s="21" t="n">
        <v>0</v>
      </c>
      <c r="Z186" s="21" t="n">
        <v>0</v>
      </c>
      <c r="AA186" s="21" t="n">
        <v>0</v>
      </c>
      <c r="AB186" s="21" t="n">
        <v>0</v>
      </c>
      <c r="AC186" s="21" t="n">
        <v>0</v>
      </c>
      <c r="AD186" s="21" t="n">
        <v>0</v>
      </c>
      <c r="AF186" s="14" t="n">
        <v>-56</v>
      </c>
      <c r="AG186" s="14" t="n">
        <v>62</v>
      </c>
      <c r="AH186" s="14" t="n">
        <v>-1</v>
      </c>
      <c r="AI186" s="14" t="n">
        <v>0</v>
      </c>
      <c r="AJ186" s="14" t="n">
        <v>-341</v>
      </c>
      <c r="AK186" s="21">
        <f>V186+W186+X186+Y186</f>
        <v/>
      </c>
      <c r="AL186" s="21">
        <f>Z186+AA186+AB186+AC186</f>
        <v/>
      </c>
      <c r="AM186" s="21" t="n">
        <v>0</v>
      </c>
      <c r="AN186" s="21" t="n">
        <v>0</v>
      </c>
      <c r="AO186" s="21" t="n">
        <v>0</v>
      </c>
    </row>
    <row r="187">
      <c r="C187" s="15" t="inlineStr">
        <is>
          <t>Tax reserve release / reversal</t>
        </is>
      </c>
      <c r="G187" s="14" t="n">
        <v>0</v>
      </c>
      <c r="H187" s="14" t="n">
        <v>0</v>
      </c>
      <c r="I187" s="14" t="n">
        <v>0</v>
      </c>
      <c r="J187" s="14" t="n">
        <v>0</v>
      </c>
      <c r="K187" s="14" t="n">
        <v>0</v>
      </c>
      <c r="L187" s="14" t="n">
        <v>0</v>
      </c>
      <c r="M187" s="14" t="n">
        <v>0</v>
      </c>
      <c r="N187" s="14" t="n">
        <v>0</v>
      </c>
      <c r="O187" s="14" t="n">
        <v>0</v>
      </c>
      <c r="P187" s="14" t="n">
        <v>0</v>
      </c>
      <c r="Q187" s="14" t="n">
        <v>0</v>
      </c>
      <c r="R187" s="14" t="n">
        <v>0</v>
      </c>
      <c r="S187" s="14" t="n">
        <v>-853</v>
      </c>
      <c r="T187" s="14" t="n">
        <v>0</v>
      </c>
      <c r="U187" s="14" t="n">
        <v>853</v>
      </c>
      <c r="V187" s="14" t="n">
        <v>0</v>
      </c>
      <c r="W187" s="21" t="n">
        <v>0</v>
      </c>
      <c r="X187" s="21" t="n">
        <v>0</v>
      </c>
      <c r="Y187" s="21" t="n">
        <v>0</v>
      </c>
      <c r="Z187" s="21" t="n">
        <v>0</v>
      </c>
      <c r="AA187" s="21" t="n">
        <v>0</v>
      </c>
      <c r="AB187" s="21" t="n">
        <v>0</v>
      </c>
      <c r="AC187" s="21" t="n">
        <v>0</v>
      </c>
      <c r="AD187" s="21" t="n">
        <v>0</v>
      </c>
      <c r="AF187" s="14" t="n">
        <v>0</v>
      </c>
      <c r="AG187" s="14" t="n">
        <v>0</v>
      </c>
      <c r="AH187" s="14" t="n">
        <v>0</v>
      </c>
      <c r="AI187" s="14" t="n">
        <v>0</v>
      </c>
      <c r="AJ187" s="14" t="n">
        <v>0</v>
      </c>
      <c r="AK187" s="21">
        <f>V187+W187+X187+Y187</f>
        <v/>
      </c>
      <c r="AL187" s="21">
        <f>Z187+AA187+AB187+AC187</f>
        <v/>
      </c>
      <c r="AM187" s="21" t="n">
        <v>0</v>
      </c>
      <c r="AN187" s="21" t="n">
        <v>0</v>
      </c>
      <c r="AO187" s="21" t="n">
        <v>0</v>
      </c>
    </row>
    <row r="188">
      <c r="C188" s="15" t="inlineStr">
        <is>
          <t>Inventory loss / recovery (contract manufacturer)</t>
        </is>
      </c>
      <c r="G188" s="14" t="n">
        <v>0</v>
      </c>
      <c r="H188" s="14" t="n">
        <v>0</v>
      </c>
      <c r="I188" s="14" t="n">
        <v>0</v>
      </c>
      <c r="J188" s="14" t="n">
        <v>0</v>
      </c>
      <c r="K188" s="14" t="n">
        <v>0</v>
      </c>
      <c r="L188" s="14" t="n">
        <v>0</v>
      </c>
      <c r="M188" s="14" t="n">
        <v>0</v>
      </c>
      <c r="N188" s="14" t="n">
        <v>65</v>
      </c>
      <c r="O188" s="14" t="n">
        <v>0</v>
      </c>
      <c r="P188" s="14" t="n">
        <v>0</v>
      </c>
      <c r="Q188" s="14" t="n">
        <v>0</v>
      </c>
      <c r="R188" s="14" t="n">
        <v>0</v>
      </c>
      <c r="S188" s="14" t="n">
        <v>0</v>
      </c>
      <c r="T188" s="14" t="n">
        <v>-67</v>
      </c>
      <c r="U188" s="14" t="n">
        <v>0</v>
      </c>
      <c r="V188" s="14" t="n">
        <v>0</v>
      </c>
      <c r="W188" s="21" t="n">
        <v>0</v>
      </c>
      <c r="X188" s="21" t="n">
        <v>0</v>
      </c>
      <c r="Y188" s="21" t="n">
        <v>0</v>
      </c>
      <c r="Z188" s="21" t="n">
        <v>0</v>
      </c>
      <c r="AA188" s="21" t="n">
        <v>0</v>
      </c>
      <c r="AB188" s="21" t="n">
        <v>0</v>
      </c>
      <c r="AC188" s="21" t="n">
        <v>0</v>
      </c>
      <c r="AD188" s="21" t="n">
        <v>0</v>
      </c>
      <c r="AF188" s="14" t="n">
        <v>0</v>
      </c>
      <c r="AG188" s="14" t="n">
        <v>0</v>
      </c>
      <c r="AH188" s="14" t="n">
        <v>0</v>
      </c>
      <c r="AI188" s="14" t="n">
        <v>65</v>
      </c>
      <c r="AJ188" s="14" t="n">
        <v>-67</v>
      </c>
      <c r="AK188" s="21">
        <f>V188+W188+X188+Y188</f>
        <v/>
      </c>
      <c r="AL188" s="21">
        <f>Z188+AA188+AB188+AC188</f>
        <v/>
      </c>
      <c r="AM188" s="21" t="n">
        <v>0</v>
      </c>
      <c r="AN188" s="21" t="n">
        <v>0</v>
      </c>
      <c r="AO188" s="21" t="n">
        <v>0</v>
      </c>
    </row>
    <row r="189">
      <c r="C189" s="15" t="inlineStr">
        <is>
          <t>Other non-cash (op lease amort, debt amort, disposal, etc.)</t>
        </is>
      </c>
      <c r="G189" s="14" t="n">
        <v>115</v>
      </c>
      <c r="H189" s="14" t="n">
        <v>20</v>
      </c>
      <c r="I189" s="14" t="n">
        <v>23</v>
      </c>
      <c r="J189" s="14" t="n">
        <v>30</v>
      </c>
      <c r="K189" s="14" t="n">
        <v>8</v>
      </c>
      <c r="L189" s="14" t="n">
        <v>5</v>
      </c>
      <c r="M189" s="14" t="n">
        <v>2</v>
      </c>
      <c r="N189" s="14" t="n">
        <v>4</v>
      </c>
      <c r="O189" s="14" t="n">
        <v>11</v>
      </c>
      <c r="P189" s="14" t="n">
        <v>17</v>
      </c>
      <c r="Q189" s="14" t="n">
        <v>93</v>
      </c>
      <c r="R189" s="14" t="n">
        <v>39</v>
      </c>
      <c r="S189" s="14" t="n">
        <v>-10</v>
      </c>
      <c r="T189" s="14" t="n">
        <v>0</v>
      </c>
      <c r="U189" s="14" t="n">
        <v>91</v>
      </c>
      <c r="V189" s="14" t="n">
        <v>28</v>
      </c>
      <c r="W189" s="21">
        <f>W91-W94</f>
        <v/>
      </c>
      <c r="X189" s="21">
        <f>X91-X94</f>
        <v/>
      </c>
      <c r="Y189" s="21">
        <f>Y91-Y94</f>
        <v/>
      </c>
      <c r="Z189" s="21">
        <f>Z91-Z94</f>
        <v/>
      </c>
      <c r="AA189" s="21">
        <f>AA91-AA94</f>
        <v/>
      </c>
      <c r="AB189" s="21">
        <f>AB91-AB94</f>
        <v/>
      </c>
      <c r="AC189" s="21">
        <f>AC91-AC94</f>
        <v/>
      </c>
      <c r="AD189" s="21">
        <f>AD91-AD94</f>
        <v/>
      </c>
      <c r="AF189" s="14" t="n">
        <v>95</v>
      </c>
      <c r="AG189" s="14" t="n">
        <v>279</v>
      </c>
      <c r="AH189" s="14" t="n">
        <v>45</v>
      </c>
      <c r="AI189" s="14" t="n">
        <v>125</v>
      </c>
      <c r="AJ189" s="14" t="n">
        <v>120</v>
      </c>
      <c r="AK189" s="21">
        <f>V189+W189+X189+Y189</f>
        <v/>
      </c>
      <c r="AL189" s="21">
        <f>Z189+AA189+AB189+AC189</f>
        <v/>
      </c>
      <c r="AM189" s="21">
        <f>AM91-AM94</f>
        <v/>
      </c>
      <c r="AN189" s="21">
        <f>AN91-AN94</f>
        <v/>
      </c>
      <c r="AO189" s="21">
        <f>AO91-AO94</f>
        <v/>
      </c>
    </row>
    <row r="190">
      <c r="C190" s="15" t="inlineStr">
        <is>
          <t>Δ Accounts receivable</t>
        </is>
      </c>
      <c r="G190" s="14" t="n">
        <v>-344</v>
      </c>
      <c r="H190" s="14" t="n">
        <v>-285</v>
      </c>
      <c r="I190" s="14" t="n">
        <v>198</v>
      </c>
      <c r="J190" s="14" t="n">
        <v>86</v>
      </c>
      <c r="K190" s="14" t="n">
        <v>-272</v>
      </c>
      <c r="L190" s="14" t="n">
        <v>-742</v>
      </c>
      <c r="M190" s="14" t="n">
        <v>-329</v>
      </c>
      <c r="N190" s="14" t="n">
        <v>338</v>
      </c>
      <c r="O190" s="14" t="n">
        <v>-711</v>
      </c>
      <c r="P190" s="14" t="n">
        <v>-1489</v>
      </c>
      <c r="Q190" s="14" t="n">
        <v>-3</v>
      </c>
      <c r="R190" s="14" t="n">
        <v>748</v>
      </c>
      <c r="S190" s="14" t="n">
        <v>330</v>
      </c>
      <c r="T190" s="14" t="n">
        <v>-1085</v>
      </c>
      <c r="U190" s="14" t="n">
        <v>-114</v>
      </c>
      <c r="V190" s="14" t="n">
        <v>280</v>
      </c>
      <c r="W190" s="21">
        <f>V109-W109</f>
        <v/>
      </c>
      <c r="X190" s="21">
        <f>W109-X109</f>
        <v/>
      </c>
      <c r="Y190" s="21">
        <f>X109-Y109</f>
        <v/>
      </c>
      <c r="Z190" s="21">
        <f>Y109-Z109</f>
        <v/>
      </c>
      <c r="AA190" s="21">
        <f>Z109-AA109</f>
        <v/>
      </c>
      <c r="AB190" s="21">
        <f>AA109-AB109</f>
        <v/>
      </c>
      <c r="AC190" s="21">
        <f>AB109-AC109</f>
        <v/>
      </c>
      <c r="AD190" s="21">
        <f>AC109-AD109</f>
        <v/>
      </c>
      <c r="AF190" s="14" t="n">
        <v>-632</v>
      </c>
      <c r="AG190" s="14" t="n">
        <v>-1104</v>
      </c>
      <c r="AH190" s="14" t="n">
        <v>-1257</v>
      </c>
      <c r="AI190" s="14" t="n">
        <v>-1865</v>
      </c>
      <c r="AJ190" s="14" t="n">
        <v>-121</v>
      </c>
      <c r="AK190" s="21">
        <f>V190+W190+X190+Y190</f>
        <v/>
      </c>
      <c r="AL190" s="21">
        <f>Z190+AA190+AB190+AC190</f>
        <v/>
      </c>
      <c r="AM190" s="21">
        <f>AL109-AM109</f>
        <v/>
      </c>
      <c r="AN190" s="21">
        <f>AM109-AN109</f>
        <v/>
      </c>
      <c r="AO190" s="21">
        <f>AN109-AO109</f>
        <v/>
      </c>
    </row>
    <row r="191">
      <c r="C191" s="15" t="inlineStr">
        <is>
          <t>Δ Inventories</t>
        </is>
      </c>
      <c r="G191" s="14" t="n">
        <v>-248</v>
      </c>
      <c r="H191" s="14" t="n">
        <v>-723</v>
      </c>
      <c r="I191" s="14" t="n">
        <v>-404</v>
      </c>
      <c r="J191" s="14" t="n">
        <v>-464</v>
      </c>
      <c r="K191" s="14" t="n">
        <v>-332</v>
      </c>
      <c r="L191" s="14" t="n">
        <v>122</v>
      </c>
      <c r="M191" s="14" t="n">
        <v>94</v>
      </c>
      <c r="N191" s="14" t="n">
        <v>-368</v>
      </c>
      <c r="O191" s="14" t="n">
        <v>-342</v>
      </c>
      <c r="P191" s="14" t="n">
        <v>-386</v>
      </c>
      <c r="Q191" s="14" t="n">
        <v>-362</v>
      </c>
      <c r="R191" s="14" t="n">
        <v>-682</v>
      </c>
      <c r="S191" s="14" t="n">
        <v>-261</v>
      </c>
      <c r="T191" s="14" t="n">
        <v>-636</v>
      </c>
      <c r="U191" s="14" t="n">
        <v>-610</v>
      </c>
      <c r="V191" s="14" t="n">
        <v>-125</v>
      </c>
      <c r="W191" s="21">
        <f>V110-W110</f>
        <v/>
      </c>
      <c r="X191" s="21">
        <f>W110-X110</f>
        <v/>
      </c>
      <c r="Y191" s="21">
        <f>X110-Y110</f>
        <v/>
      </c>
      <c r="Z191" s="21">
        <f>Y110-Z110</f>
        <v/>
      </c>
      <c r="AA191" s="21">
        <f>Z110-AA110</f>
        <v/>
      </c>
      <c r="AB191" s="21">
        <f>AA110-AB110</f>
        <v/>
      </c>
      <c r="AC191" s="21">
        <f>AB110-AC110</f>
        <v/>
      </c>
      <c r="AD191" s="21">
        <f>AC110-AD110</f>
        <v/>
      </c>
      <c r="AF191" s="14" t="n">
        <v>-556</v>
      </c>
      <c r="AG191" s="14" t="n">
        <v>-1401</v>
      </c>
      <c r="AH191" s="14" t="n">
        <v>-580</v>
      </c>
      <c r="AI191" s="14" t="n">
        <v>-1458</v>
      </c>
      <c r="AJ191" s="14" t="n">
        <v>-2189</v>
      </c>
      <c r="AK191" s="21">
        <f>V191+W191+X191+Y191</f>
        <v/>
      </c>
      <c r="AL191" s="21">
        <f>Z191+AA191+AB191+AC191</f>
        <v/>
      </c>
      <c r="AM191" s="21">
        <f>AL110-AM110</f>
        <v/>
      </c>
      <c r="AN191" s="21">
        <f>AM110-AN110</f>
        <v/>
      </c>
      <c r="AO191" s="21">
        <f>AN110-AO110</f>
        <v/>
      </c>
    </row>
    <row r="192">
      <c r="C192" s="15" t="inlineStr">
        <is>
          <t>Δ Prepaid + other assets</t>
        </is>
      </c>
      <c r="G192" s="14" t="n">
        <v>23</v>
      </c>
      <c r="H192" s="14" t="n">
        <v>-588</v>
      </c>
      <c r="I192" s="14" t="n">
        <v>-372</v>
      </c>
      <c r="J192" s="14" t="n">
        <v>-191</v>
      </c>
      <c r="K192" s="14" t="n">
        <v>-46</v>
      </c>
      <c r="L192" s="14" t="n">
        <v>-143</v>
      </c>
      <c r="M192" s="14" t="n">
        <v>-92</v>
      </c>
      <c r="N192" s="14" t="n">
        <v>-322</v>
      </c>
      <c r="O192" s="14" t="n">
        <v>88</v>
      </c>
      <c r="P192" s="14" t="n">
        <v>-16</v>
      </c>
      <c r="Q192" s="14" t="n">
        <v>589</v>
      </c>
      <c r="R192" s="14" t="n">
        <v>-237</v>
      </c>
      <c r="S192" s="14" t="n">
        <v>-140</v>
      </c>
      <c r="T192" s="14" t="n">
        <v>118</v>
      </c>
      <c r="U192" s="14" t="n">
        <v>248</v>
      </c>
      <c r="V192" s="14" t="n">
        <v>-308</v>
      </c>
      <c r="W192" s="21">
        <f>V112-W112</f>
        <v/>
      </c>
      <c r="X192" s="21">
        <f>W112-X112</f>
        <v/>
      </c>
      <c r="Y192" s="21">
        <f>X112-Y112</f>
        <v/>
      </c>
      <c r="Z192" s="21">
        <f>Y112-Z112</f>
        <v/>
      </c>
      <c r="AA192" s="21">
        <f>Z112-AA112</f>
        <v/>
      </c>
      <c r="AB192" s="21">
        <f>AA112-AB112</f>
        <v/>
      </c>
      <c r="AC192" s="21">
        <f>AB112-AC112</f>
        <v/>
      </c>
      <c r="AD192" s="21">
        <f>AC112-AD112</f>
        <v/>
      </c>
      <c r="AF192" s="14" t="n">
        <v>-920</v>
      </c>
      <c r="AG192" s="14" t="n">
        <v>-1197</v>
      </c>
      <c r="AH192" s="14" t="n">
        <v>-472</v>
      </c>
      <c r="AI192" s="14" t="n">
        <v>339</v>
      </c>
      <c r="AJ192" s="14" t="n">
        <v>-11</v>
      </c>
      <c r="AK192" s="21">
        <f>V192+W192+X192+Y192</f>
        <v/>
      </c>
      <c r="AL192" s="21">
        <f>Z192+AA192+AB192+AC192</f>
        <v/>
      </c>
      <c r="AM192" s="21">
        <f>AL112-AM112</f>
        <v/>
      </c>
      <c r="AN192" s="21">
        <f>AM112-AN112</f>
        <v/>
      </c>
      <c r="AO192" s="21">
        <f>AN112-AO112</f>
        <v/>
      </c>
    </row>
    <row r="193">
      <c r="C193" s="15" t="inlineStr">
        <is>
          <t>Δ Accounts payable (incl. related-party)</t>
        </is>
      </c>
      <c r="G193" s="14" t="n">
        <v>180</v>
      </c>
      <c r="H193" s="14" t="n">
        <v>819</v>
      </c>
      <c r="I193" s="14" t="n">
        <v>186</v>
      </c>
      <c r="J193" s="14" t="n">
        <v>-36</v>
      </c>
      <c r="K193" s="14" t="n">
        <v>195</v>
      </c>
      <c r="L193" s="14" t="n">
        <v>-534</v>
      </c>
      <c r="M193" s="14" t="n">
        <v>-144</v>
      </c>
      <c r="N193" s="14" t="n">
        <v>-583</v>
      </c>
      <c r="O193" s="14" t="n">
        <v>269</v>
      </c>
      <c r="P193" s="14" t="n">
        <v>868</v>
      </c>
      <c r="Q193" s="14" t="n">
        <v>-551</v>
      </c>
      <c r="R193" s="14" t="n">
        <v>-289</v>
      </c>
      <c r="S193" s="14" t="n">
        <v>836</v>
      </c>
      <c r="T193" s="14" t="n">
        <v>451</v>
      </c>
      <c r="U193" s="14" t="n">
        <v>-588</v>
      </c>
      <c r="V193" s="14" t="n">
        <v>-104</v>
      </c>
      <c r="W193" s="21">
        <f>W126-V126</f>
        <v/>
      </c>
      <c r="X193" s="21">
        <f>X126-W126</f>
        <v/>
      </c>
      <c r="Y193" s="21">
        <f>Y126-X126</f>
        <v/>
      </c>
      <c r="Z193" s="21">
        <f>Z126-Y126</f>
        <v/>
      </c>
      <c r="AA193" s="21">
        <f>AA126-Z126</f>
        <v/>
      </c>
      <c r="AB193" s="21">
        <f>AB126-AA126</f>
        <v/>
      </c>
      <c r="AC193" s="21">
        <f>AC126-AB126</f>
        <v/>
      </c>
      <c r="AD193" s="21">
        <f>AD126-AC126</f>
        <v/>
      </c>
      <c r="AF193" s="14" t="n">
        <v>808</v>
      </c>
      <c r="AG193" s="14" t="n">
        <v>1310</v>
      </c>
      <c r="AH193" s="14" t="n">
        <v>-519</v>
      </c>
      <c r="AI193" s="14" t="n">
        <v>3</v>
      </c>
      <c r="AJ193" s="14" t="n">
        <v>410</v>
      </c>
      <c r="AK193" s="21">
        <f>V193+W193+X193+Y193</f>
        <v/>
      </c>
      <c r="AL193" s="21">
        <f>Z193+AA193+AB193+AC193</f>
        <v/>
      </c>
      <c r="AM193" s="21">
        <f>AM126-AL126</f>
        <v/>
      </c>
      <c r="AN193" s="21">
        <f>AN126-AM126</f>
        <v/>
      </c>
      <c r="AO193" s="21">
        <f>AO126-AN126</f>
        <v/>
      </c>
    </row>
    <row r="194">
      <c r="C194" s="15" t="inlineStr">
        <is>
          <t>Δ Accrued + other liabilities</t>
        </is>
      </c>
      <c r="G194" s="14" t="n">
        <v>-341</v>
      </c>
      <c r="H194" s="14" t="n">
        <v>923</v>
      </c>
      <c r="I194" s="14" t="n">
        <v>-448</v>
      </c>
      <c r="J194" s="14" t="n">
        <v>218</v>
      </c>
      <c r="K194" s="14" t="n">
        <v>-127</v>
      </c>
      <c r="L194" s="14" t="n">
        <v>459</v>
      </c>
      <c r="M194" s="14" t="n">
        <v>-771</v>
      </c>
      <c r="N194" s="14" t="n">
        <v>175</v>
      </c>
      <c r="O194" s="14" t="n">
        <v>88</v>
      </c>
      <c r="P194" s="14" t="n">
        <v>363</v>
      </c>
      <c r="Q194" s="14" t="n">
        <v>257</v>
      </c>
      <c r="R194" s="14" t="n">
        <v>-288</v>
      </c>
      <c r="S194" s="14" t="n">
        <v>-301</v>
      </c>
      <c r="T194" s="14" t="n">
        <v>444</v>
      </c>
      <c r="U194" s="14" t="n">
        <v>-322</v>
      </c>
      <c r="V194" s="14" t="n">
        <v>713</v>
      </c>
      <c r="W194" s="21">
        <f>(W127-V127)+(W130-V130)</f>
        <v/>
      </c>
      <c r="X194" s="21">
        <f>(X127-W127)+(X130-W130)</f>
        <v/>
      </c>
      <c r="Y194" s="21">
        <f>(Y127-X127)+(Y130-X130)</f>
        <v/>
      </c>
      <c r="Z194" s="21">
        <f>(Z127-Y127)+(Z130-Y130)</f>
        <v/>
      </c>
      <c r="AA194" s="21">
        <f>(AA127-Z127)+(AA130-Z130)</f>
        <v/>
      </c>
      <c r="AB194" s="21">
        <f>(AB127-AA127)+(AB130-AA130)</f>
        <v/>
      </c>
      <c r="AC194" s="21">
        <f>(AC127-AB127)+(AC130-AB130)</f>
        <v/>
      </c>
      <c r="AD194" s="21">
        <f>(AD127-AC127)+(AD130-AC130)</f>
        <v/>
      </c>
      <c r="AF194" s="14" t="n">
        <v>526</v>
      </c>
      <c r="AG194" s="14" t="n">
        <v>546</v>
      </c>
      <c r="AH194" s="14" t="n">
        <v>-221</v>
      </c>
      <c r="AI194" s="14" t="n">
        <v>883</v>
      </c>
      <c r="AJ194" s="14" t="n">
        <v>-467</v>
      </c>
      <c r="AK194" s="21">
        <f>V194+W194+X194+Y194</f>
        <v/>
      </c>
      <c r="AL194" s="21">
        <f>Z194+AA194+AB194+AC194</f>
        <v/>
      </c>
      <c r="AM194" s="21">
        <f>(AM127-AL127)+(AM130-AL130)</f>
        <v/>
      </c>
      <c r="AN194" s="21">
        <f>(AN127-AM127)+(AN130-AM130)</f>
        <v/>
      </c>
      <c r="AO194" s="21">
        <f>(AO127-AN127)+(AO130-AN130)</f>
        <v/>
      </c>
    </row>
    <row r="195">
      <c r="B195" s="13" t="inlineStr">
        <is>
          <t>Cash Flow from Operating (Continuing)</t>
        </is>
      </c>
      <c r="G195" s="16">
        <f>G180+G181+G182+G183+G184+G185+G186+G187+G188+G189+G190+G191+G192+G193+G194</f>
        <v/>
      </c>
      <c r="H195" s="16">
        <f>H180+H181+H182+H183+H184+H185+H186+H187+H188+H189+H190+H191+H192+H193+H194</f>
        <v/>
      </c>
      <c r="I195" s="16">
        <f>I180+I181+I182+I183+I184+I185+I186+I187+I188+I189+I190+I191+I192+I193+I194</f>
        <v/>
      </c>
      <c r="J195" s="16">
        <f>J180+J181+J182+J183+J184+J185+J186+J187+J188+J189+J190+J191+J192+J193+J194</f>
        <v/>
      </c>
      <c r="K195" s="16">
        <f>K180+K181+K182+K183+K184+K185+K186+K187+K188+K189+K190+K191+K192+K193+K194</f>
        <v/>
      </c>
      <c r="L195" s="16">
        <f>L180+L181+L182+L183+L184+L185+L186+L187+L188+L189+L190+L191+L192+L193+L194</f>
        <v/>
      </c>
      <c r="M195" s="16">
        <f>M180+M181+M182+M183+M184+M185+M186+M187+M188+M189+M190+M191+M192+M193+M194</f>
        <v/>
      </c>
      <c r="N195" s="16">
        <f>N180+N181+N182+N183+N184+N185+N186+N187+N188+N189+N190+N191+N192+N193+N194</f>
        <v/>
      </c>
      <c r="O195" s="16">
        <f>O180+O181+O182+O183+O184+O185+O186+O187+O188+O189+O190+O191+O192+O193+O194</f>
        <v/>
      </c>
      <c r="P195" s="16">
        <f>P180+P181+P182+P183+P184+P185+P186+P187+P188+P189+P190+P191+P192+P193+P194</f>
        <v/>
      </c>
      <c r="Q195" s="16">
        <f>Q180+Q181+Q182+Q183+Q184+Q185+Q186+Q187+Q188+Q189+Q190+Q191+Q192+Q193+Q194</f>
        <v/>
      </c>
      <c r="R195" s="16">
        <f>R180+R181+R182+R183+R184+R185+R186+R187+R188+R189+R190+R191+R192+R193+R194</f>
        <v/>
      </c>
      <c r="S195" s="16">
        <f>S180+S181+S182+S183+S184+S185+S186+S187+S188+S189+S190+S191+S192+S193+S194</f>
        <v/>
      </c>
      <c r="T195" s="16">
        <f>T180+T181+T182+T183+T184+T185+T186+T187+T188+T189+T190+T191+T192+T193+T194</f>
        <v/>
      </c>
      <c r="U195" s="16">
        <f>U180+U181+U182+U183+U184+U185+U186+U187+U188+U189+U190+U191+U192+U193+U194</f>
        <v/>
      </c>
      <c r="V195" s="16">
        <f>V180+V181+V182+V183+V184+V185+V186+V187+V188+V189+V190+V191+V192+V193+V194</f>
        <v/>
      </c>
      <c r="W195" s="16">
        <f>W180+W181+W182+W183+W184+W185+W186+W187+W188+W189+W190+W191+W192+W193+W194</f>
        <v/>
      </c>
      <c r="X195" s="16">
        <f>X180+X181+X182+X183+X184+X185+X186+X187+X188+X189+X190+X191+X192+X193+X194</f>
        <v/>
      </c>
      <c r="Y195" s="16">
        <f>Y180+Y181+Y182+Y183+Y184+Y185+Y186+Y187+Y188+Y189+Y190+Y191+Y192+Y193+Y194</f>
        <v/>
      </c>
      <c r="Z195" s="16">
        <f>Z180+Z181+Z182+Z183+Z184+Z185+Z186+Z187+Z188+Z189+Z190+Z191+Z192+Z193+Z194</f>
        <v/>
      </c>
      <c r="AA195" s="16">
        <f>AA180+AA181+AA182+AA183+AA184+AA185+AA186+AA187+AA188+AA189+AA190+AA191+AA192+AA193+AA194</f>
        <v/>
      </c>
      <c r="AB195" s="16">
        <f>AB180+AB181+AB182+AB183+AB184+AB185+AB186+AB187+AB188+AB189+AB190+AB191+AB192+AB193+AB194</f>
        <v/>
      </c>
      <c r="AC195" s="16">
        <f>AC180+AC181+AC182+AC183+AC184+AC185+AC186+AC187+AC188+AC189+AC190+AC191+AC192+AC193+AC194</f>
        <v/>
      </c>
      <c r="AD195" s="16">
        <f>AD180+AD181+AD182+AD183+AD184+AD185+AD186+AD187+AD188+AD189+AD190+AD191+AD192+AD193+AD194</f>
        <v/>
      </c>
      <c r="AF195" s="16">
        <f>AF180+AF181+AF182+AF183+AF184+AF185+AF186+AF187+AF188+AF189+AF190+AF191+AF192+AF193+AF194</f>
        <v/>
      </c>
      <c r="AG195" s="16">
        <f>AG180+AG181+AG182+AG183+AG184+AG185+AG186+AG187+AG188+AG189+AG190+AG191+AG192+AG193+AG194</f>
        <v/>
      </c>
      <c r="AH195" s="16">
        <f>AH180+AH181+AH182+AH183+AH184+AH185+AH186+AH187+AH188+AH189+AH190+AH191+AH192+AH193+AH194</f>
        <v/>
      </c>
      <c r="AI195" s="16">
        <f>AI180+AI181+AI182+AI183+AI184+AI185+AI186+AI187+AI188+AI189+AI190+AI191+AI192+AI193+AI194</f>
        <v/>
      </c>
      <c r="AJ195" s="16">
        <f>AJ180+AJ181+AJ182+AJ183+AJ184+AJ185+AJ186+AJ187+AJ188+AJ189+AJ190+AJ191+AJ192+AJ193+AJ194</f>
        <v/>
      </c>
      <c r="AK195" s="16">
        <f>V195+W195+X195+Y195</f>
        <v/>
      </c>
      <c r="AL195" s="16">
        <f>Z195+AA195+AB195+AC195</f>
        <v/>
      </c>
      <c r="AM195" s="16">
        <f>AM180+AM181+AM182+AM183+AM184+AM185+AM186+AM187+AM188+AM189+AM190+AM191+AM192+AM193+AM194</f>
        <v/>
      </c>
      <c r="AN195" s="16">
        <f>AN180+AN181+AN182+AN183+AN184+AN185+AN186+AN187+AN188+AN189+AN190+AN191+AN192+AN193+AN194</f>
        <v/>
      </c>
      <c r="AO195" s="16">
        <f>AO180+AO181+AO182+AO183+AO184+AO185+AO186+AO187+AO188+AO189+AO190+AO191+AO192+AO193+AO194</f>
        <v/>
      </c>
    </row>
    <row r="196">
      <c r="C196" s="15" t="inlineStr">
        <is>
          <t>Cash Flow from Operating (Discontinued Ops)</t>
        </is>
      </c>
      <c r="G196" s="14" t="n">
        <v>0</v>
      </c>
      <c r="H196" s="14" t="n">
        <v>0</v>
      </c>
      <c r="I196" s="14" t="n">
        <v>0</v>
      </c>
      <c r="J196" s="14" t="n">
        <v>0</v>
      </c>
      <c r="K196" s="14" t="n">
        <v>0</v>
      </c>
      <c r="L196" s="14" t="n">
        <v>0</v>
      </c>
      <c r="M196" s="14" t="n">
        <v>0</v>
      </c>
      <c r="N196" s="14" t="n">
        <v>0</v>
      </c>
      <c r="O196" s="14" t="n">
        <v>0</v>
      </c>
      <c r="P196" s="14" t="n">
        <v>0</v>
      </c>
      <c r="Q196" s="14" t="n">
        <v>0</v>
      </c>
      <c r="R196" s="14" t="n">
        <v>0</v>
      </c>
      <c r="S196" s="14" t="n">
        <v>549</v>
      </c>
      <c r="T196" s="14" t="n">
        <v>371</v>
      </c>
      <c r="U196" s="14" t="n">
        <v>296</v>
      </c>
      <c r="V196" s="14" t="n">
        <v>0</v>
      </c>
      <c r="W196" s="21" t="n">
        <v>0</v>
      </c>
      <c r="X196" s="21" t="n">
        <v>0</v>
      </c>
      <c r="Y196" s="21" t="n">
        <v>0</v>
      </c>
      <c r="Z196" s="21" t="n">
        <v>0</v>
      </c>
      <c r="AA196" s="21" t="n">
        <v>0</v>
      </c>
      <c r="AB196" s="21" t="n">
        <v>0</v>
      </c>
      <c r="AC196" s="21" t="n">
        <v>0</v>
      </c>
      <c r="AD196" s="21" t="n">
        <v>0</v>
      </c>
      <c r="AF196" s="14" t="n">
        <v>0</v>
      </c>
      <c r="AG196" s="14" t="n">
        <v>0</v>
      </c>
      <c r="AH196" s="14" t="n">
        <v>0</v>
      </c>
      <c r="AI196" s="14" t="n">
        <v>0</v>
      </c>
      <c r="AJ196" s="14" t="n">
        <v>1216</v>
      </c>
      <c r="AK196" s="21">
        <f>V196+W196+X196+Y196</f>
        <v/>
      </c>
      <c r="AL196" s="21">
        <f>Z196+AA196+AB196+AC196</f>
        <v/>
      </c>
      <c r="AM196" s="21" t="n">
        <v>0</v>
      </c>
      <c r="AN196" s="21" t="n">
        <v>0</v>
      </c>
      <c r="AO196" s="21" t="n">
        <v>0</v>
      </c>
    </row>
    <row r="197">
      <c r="A197" s="1" t="inlineStr">
        <is>
          <t>x</t>
        </is>
      </c>
      <c r="B197" s="13" t="inlineStr">
        <is>
          <t>Cash Flow from Operating Activities</t>
        </is>
      </c>
      <c r="G197" s="16">
        <f>G195+G196</f>
        <v/>
      </c>
      <c r="H197" s="16">
        <f>H195+H196</f>
        <v/>
      </c>
      <c r="I197" s="16">
        <f>I195+I196</f>
        <v/>
      </c>
      <c r="J197" s="16">
        <f>J195+J196</f>
        <v/>
      </c>
      <c r="K197" s="16">
        <f>K195+K196</f>
        <v/>
      </c>
      <c r="L197" s="16">
        <f>L195+L196</f>
        <v/>
      </c>
      <c r="M197" s="16">
        <f>M195+M196</f>
        <v/>
      </c>
      <c r="N197" s="16">
        <f>N195+N196</f>
        <v/>
      </c>
      <c r="O197" s="16">
        <f>O195+O196</f>
        <v/>
      </c>
      <c r="P197" s="16">
        <f>P195+P196</f>
        <v/>
      </c>
      <c r="Q197" s="16">
        <f>Q195+Q196</f>
        <v/>
      </c>
      <c r="R197" s="16">
        <f>R195+R196</f>
        <v/>
      </c>
      <c r="S197" s="16">
        <f>S195+S196</f>
        <v/>
      </c>
      <c r="T197" s="16">
        <f>T195+T196</f>
        <v/>
      </c>
      <c r="U197" s="16">
        <f>U195+U196</f>
        <v/>
      </c>
      <c r="V197" s="16">
        <f>V195+V196</f>
        <v/>
      </c>
      <c r="W197" s="16">
        <f>W195+W196</f>
        <v/>
      </c>
      <c r="X197" s="16">
        <f>X195+X196</f>
        <v/>
      </c>
      <c r="Y197" s="16">
        <f>Y195+Y196</f>
        <v/>
      </c>
      <c r="Z197" s="16">
        <f>Z195+Z196</f>
        <v/>
      </c>
      <c r="AA197" s="16">
        <f>AA195+AA196</f>
        <v/>
      </c>
      <c r="AB197" s="16">
        <f>AB195+AB196</f>
        <v/>
      </c>
      <c r="AC197" s="16">
        <f>AC195+AC196</f>
        <v/>
      </c>
      <c r="AD197" s="16">
        <f>AD195+AD196</f>
        <v/>
      </c>
      <c r="AF197" s="16">
        <f>AF195+AF196</f>
        <v/>
      </c>
      <c r="AG197" s="16">
        <f>AG195+AG196</f>
        <v/>
      </c>
      <c r="AH197" s="16">
        <f>AH195+AH196</f>
        <v/>
      </c>
      <c r="AI197" s="16">
        <f>AI195+AI196</f>
        <v/>
      </c>
      <c r="AJ197" s="16">
        <f>AJ195+AJ196</f>
        <v/>
      </c>
      <c r="AK197" s="16">
        <f>V197+W197+X197+Y197</f>
        <v/>
      </c>
      <c r="AL197" s="16">
        <f>Z197+AA197+AB197+AC197</f>
        <v/>
      </c>
      <c r="AM197" s="16">
        <f>AM195+AM196</f>
        <v/>
      </c>
      <c r="AN197" s="16">
        <f>AN195+AN196</f>
        <v/>
      </c>
      <c r="AO197" s="16">
        <f>AO195+AO196</f>
        <v/>
      </c>
    </row>
    <row r="198">
      <c r="D198" s="17" t="inlineStr">
        <is>
          <t>Recon: CFO</t>
        </is>
      </c>
      <c r="G198" s="18">
        <f>IF(_reported!G22="","",G197-_reported!G22)</f>
        <v/>
      </c>
      <c r="H198" s="18">
        <f>IF(_reported!H22="","",H197-_reported!H22)</f>
        <v/>
      </c>
      <c r="I198" s="18">
        <f>IF(_reported!I22="","",I197-_reported!I22)</f>
        <v/>
      </c>
      <c r="J198" s="18">
        <f>IF(_reported!J22="","",J197-_reported!J22)</f>
        <v/>
      </c>
      <c r="K198" s="18">
        <f>IF(_reported!K22="","",K197-_reported!K22)</f>
        <v/>
      </c>
      <c r="L198" s="18">
        <f>IF(_reported!L22="","",L197-_reported!L22)</f>
        <v/>
      </c>
      <c r="M198" s="18">
        <f>IF(_reported!M22="","",M197-_reported!M22)</f>
        <v/>
      </c>
      <c r="N198" s="18">
        <f>IF(_reported!N22="","",N197-_reported!N22)</f>
        <v/>
      </c>
      <c r="O198" s="18">
        <f>IF(_reported!O22="","",O197-_reported!O22)</f>
        <v/>
      </c>
      <c r="P198" s="18">
        <f>IF(_reported!P22="","",P197-_reported!P22)</f>
        <v/>
      </c>
      <c r="Q198" s="18">
        <f>IF(_reported!Q22="","",Q197-_reported!Q22)</f>
        <v/>
      </c>
      <c r="R198" s="18">
        <f>IF(_reported!R22="","",R197-_reported!R22)</f>
        <v/>
      </c>
      <c r="S198" s="18">
        <f>IF(_reported!S22="","",S197-_reported!S22)</f>
        <v/>
      </c>
      <c r="T198" s="18">
        <f>IF(_reported!T22="","",T197-_reported!T22)</f>
        <v/>
      </c>
      <c r="U198" s="18">
        <f>IF(_reported!U22="","",U197-_reported!U22)</f>
        <v/>
      </c>
      <c r="V198" s="18">
        <f>IF(_reported!V22="","",V197-_reported!V22)</f>
        <v/>
      </c>
      <c r="AF198" s="18">
        <f>IF(_reported!AF22="","",AF197-_reported!AF22)</f>
        <v/>
      </c>
      <c r="AG198" s="18">
        <f>IF(_reported!AG22="","",AG197-_reported!AG22)</f>
        <v/>
      </c>
      <c r="AH198" s="18">
        <f>IF(_reported!AH22="","",AH197-_reported!AH22)</f>
        <v/>
      </c>
      <c r="AI198" s="18">
        <f>IF(_reported!AI22="","",AI197-_reported!AI22)</f>
        <v/>
      </c>
      <c r="AJ198" s="18">
        <f>IF(_reported!AJ22="","",AJ197-_reported!AJ22)</f>
        <v/>
      </c>
    </row>
    <row r="200">
      <c r="B200" s="13" t="inlineStr">
        <is>
          <t>Cash Flows from Investing Activities</t>
        </is>
      </c>
    </row>
    <row r="201">
      <c r="C201" s="15" t="inlineStr">
        <is>
          <t>Capital expenditures</t>
        </is>
      </c>
      <c r="G201" s="14" t="n">
        <v>-132</v>
      </c>
      <c r="H201" s="14" t="n">
        <v>-123</v>
      </c>
      <c r="I201" s="14" t="n">
        <v>-124</v>
      </c>
      <c r="J201" s="14" t="n">
        <v>-158</v>
      </c>
      <c r="K201" s="14" t="n">
        <v>-125</v>
      </c>
      <c r="L201" s="14" t="n">
        <v>-124</v>
      </c>
      <c r="M201" s="14" t="n">
        <v>-139</v>
      </c>
      <c r="N201" s="14" t="n">
        <v>-142</v>
      </c>
      <c r="O201" s="14" t="n">
        <v>-154</v>
      </c>
      <c r="P201" s="14" t="n">
        <v>-132</v>
      </c>
      <c r="Q201" s="14" t="n">
        <v>-208</v>
      </c>
      <c r="R201" s="14" t="n">
        <v>-212</v>
      </c>
      <c r="S201" s="14" t="n">
        <v>-282</v>
      </c>
      <c r="T201" s="14" t="n">
        <v>-258</v>
      </c>
      <c r="U201" s="14" t="n">
        <v>-222</v>
      </c>
      <c r="V201" s="14" t="n">
        <v>-389</v>
      </c>
      <c r="W201" s="21">
        <f>-W10*W84</f>
        <v/>
      </c>
      <c r="X201" s="21">
        <f>-X10*X84</f>
        <v/>
      </c>
      <c r="Y201" s="21">
        <f>-Y10*Y84</f>
        <v/>
      </c>
      <c r="Z201" s="21">
        <f>-Z10*Z84</f>
        <v/>
      </c>
      <c r="AA201" s="21">
        <f>-AA10*AA84</f>
        <v/>
      </c>
      <c r="AB201" s="21">
        <f>-AB10*AB84</f>
        <v/>
      </c>
      <c r="AC201" s="21">
        <f>-AC10*AC84</f>
        <v/>
      </c>
      <c r="AD201" s="21">
        <f>-AD10*AD84</f>
        <v/>
      </c>
      <c r="AF201" s="14" t="n">
        <v>-301</v>
      </c>
      <c r="AG201" s="14" t="n">
        <v>-450</v>
      </c>
      <c r="AH201" s="14" t="n">
        <v>-546</v>
      </c>
      <c r="AI201" s="14" t="n">
        <v>-636</v>
      </c>
      <c r="AJ201" s="14" t="n">
        <v>-974</v>
      </c>
      <c r="AK201" s="21">
        <f>V201+W201+X201+Y201</f>
        <v/>
      </c>
      <c r="AL201" s="21">
        <f>Z201+AA201+AB201+AC201</f>
        <v/>
      </c>
      <c r="AM201" s="21">
        <f>-AM10*AM84</f>
        <v/>
      </c>
      <c r="AN201" s="21">
        <f>-AN10*AN84</f>
        <v/>
      </c>
      <c r="AO201" s="21">
        <f>-AO10*AO84</f>
        <v/>
      </c>
    </row>
    <row r="202">
      <c r="C202" s="15" t="inlineStr">
        <is>
          <t>Purchases of short-term investments</t>
        </is>
      </c>
      <c r="G202" s="14" t="n">
        <v>-520</v>
      </c>
      <c r="H202" s="14" t="n">
        <v>-1779</v>
      </c>
      <c r="I202" s="14" t="n">
        <v>-268</v>
      </c>
      <c r="J202" s="14" t="n">
        <v>-1703</v>
      </c>
      <c r="K202" s="14" t="n">
        <v>-1113</v>
      </c>
      <c r="L202" s="14" t="n">
        <v>-496</v>
      </c>
      <c r="M202" s="14" t="n">
        <v>-410</v>
      </c>
      <c r="N202" s="14" t="n">
        <v>-433</v>
      </c>
      <c r="O202" s="14" t="n">
        <v>-132</v>
      </c>
      <c r="P202" s="14" t="n">
        <v>-142</v>
      </c>
      <c r="Q202" s="14" t="n">
        <v>-786</v>
      </c>
      <c r="R202" s="14" t="n">
        <v>-304</v>
      </c>
      <c r="S202" s="14" t="n">
        <v>-492</v>
      </c>
      <c r="T202" s="14" t="n">
        <v>-1314</v>
      </c>
      <c r="U202" s="14" t="n">
        <v>-3360</v>
      </c>
      <c r="V202" s="14" t="n">
        <v>-2545</v>
      </c>
      <c r="W202" s="21" t="n">
        <v>0</v>
      </c>
      <c r="X202" s="21" t="n">
        <v>0</v>
      </c>
      <c r="Y202" s="21" t="n">
        <v>0</v>
      </c>
      <c r="Z202" s="21" t="n">
        <v>0</v>
      </c>
      <c r="AA202" s="21" t="n">
        <v>0</v>
      </c>
      <c r="AB202" s="21" t="n">
        <v>0</v>
      </c>
      <c r="AC202" s="21" t="n">
        <v>0</v>
      </c>
      <c r="AD202" s="21" t="n">
        <v>0</v>
      </c>
      <c r="AF202" s="14" t="n">
        <v>-2056</v>
      </c>
      <c r="AG202" s="14" t="n">
        <v>-2667</v>
      </c>
      <c r="AH202" s="14" t="n">
        <v>-3722</v>
      </c>
      <c r="AI202" s="14" t="n">
        <v>-1493</v>
      </c>
      <c r="AJ202" s="14" t="n">
        <v>-5470</v>
      </c>
      <c r="AK202" s="21">
        <f>V202+W202+X202+Y202</f>
        <v/>
      </c>
      <c r="AL202" s="21">
        <f>Z202+AA202+AB202+AC202</f>
        <v/>
      </c>
      <c r="AM202" s="21" t="n">
        <v>0</v>
      </c>
      <c r="AN202" s="21" t="n">
        <v>0</v>
      </c>
      <c r="AO202" s="21" t="n">
        <v>0</v>
      </c>
    </row>
    <row r="203">
      <c r="C203" s="15" t="inlineStr">
        <is>
          <t>Maturities of short-term investments</t>
        </is>
      </c>
      <c r="G203" s="14" t="n">
        <v>1285</v>
      </c>
      <c r="H203" s="14" t="n">
        <v>615</v>
      </c>
      <c r="I203" s="14" t="n">
        <v>1446</v>
      </c>
      <c r="J203" s="14" t="n">
        <v>473</v>
      </c>
      <c r="K203" s="14" t="n">
        <v>698</v>
      </c>
      <c r="L203" s="14" t="n">
        <v>746</v>
      </c>
      <c r="M203" s="14" t="n">
        <v>770</v>
      </c>
      <c r="N203" s="14" t="n">
        <v>441</v>
      </c>
      <c r="O203" s="14" t="n">
        <v>761</v>
      </c>
      <c r="P203" s="14" t="n">
        <v>149</v>
      </c>
      <c r="Q203" s="14" t="n">
        <v>65</v>
      </c>
      <c r="R203" s="14" t="n">
        <v>365</v>
      </c>
      <c r="S203" s="14" t="n">
        <v>318</v>
      </c>
      <c r="T203" s="14" t="n">
        <v>299</v>
      </c>
      <c r="U203" s="14" t="n">
        <v>783</v>
      </c>
      <c r="V203" s="14" t="n">
        <v>652</v>
      </c>
      <c r="W203" s="21" t="n">
        <v>0</v>
      </c>
      <c r="X203" s="21" t="n">
        <v>0</v>
      </c>
      <c r="Y203" s="21" t="n">
        <v>0</v>
      </c>
      <c r="Z203" s="21" t="n">
        <v>0</v>
      </c>
      <c r="AA203" s="21" t="n">
        <v>0</v>
      </c>
      <c r="AB203" s="21" t="n">
        <v>0</v>
      </c>
      <c r="AC203" s="21" t="n">
        <v>0</v>
      </c>
      <c r="AD203" s="21" t="n">
        <v>0</v>
      </c>
      <c r="AF203" s="14" t="n">
        <v>1678</v>
      </c>
      <c r="AG203" s="14" t="n">
        <v>4310</v>
      </c>
      <c r="AH203" s="14" t="n">
        <v>2687</v>
      </c>
      <c r="AI203" s="14" t="n">
        <v>1416</v>
      </c>
      <c r="AJ203" s="14" t="n">
        <v>1765</v>
      </c>
      <c r="AK203" s="21">
        <f>V203+W203+X203+Y203</f>
        <v/>
      </c>
      <c r="AL203" s="21">
        <f>Z203+AA203+AB203+AC203</f>
        <v/>
      </c>
      <c r="AM203" s="21" t="n">
        <v>0</v>
      </c>
      <c r="AN203" s="21" t="n">
        <v>0</v>
      </c>
      <c r="AO203" s="21" t="n">
        <v>0</v>
      </c>
    </row>
    <row r="204">
      <c r="C204" s="15" t="inlineStr">
        <is>
          <t>Sales of short-term investments</t>
        </is>
      </c>
      <c r="G204" s="14" t="n">
        <v>0</v>
      </c>
      <c r="H204" s="14" t="n">
        <v>0</v>
      </c>
      <c r="I204" s="14" t="n">
        <v>0</v>
      </c>
      <c r="J204" s="14" t="n">
        <v>145</v>
      </c>
      <c r="K204" s="14" t="n">
        <v>103</v>
      </c>
      <c r="L204" s="14" t="n">
        <v>0</v>
      </c>
      <c r="M204" s="14" t="n">
        <v>52</v>
      </c>
      <c r="N204" s="14" t="n">
        <v>2</v>
      </c>
      <c r="O204" s="14" t="n">
        <v>0</v>
      </c>
      <c r="P204" s="14" t="n">
        <v>589</v>
      </c>
      <c r="Q204" s="14" t="n">
        <v>25</v>
      </c>
      <c r="R204" s="14" t="n">
        <v>33</v>
      </c>
      <c r="S204" s="14" t="n">
        <v>15</v>
      </c>
      <c r="T204" s="14" t="n">
        <v>18</v>
      </c>
      <c r="U204" s="14" t="n">
        <v>14</v>
      </c>
      <c r="V204" s="14" t="n">
        <v>126</v>
      </c>
      <c r="W204" s="21" t="n">
        <v>0</v>
      </c>
      <c r="X204" s="21" t="n">
        <v>0</v>
      </c>
      <c r="Y204" s="21" t="n">
        <v>0</v>
      </c>
      <c r="Z204" s="21" t="n">
        <v>0</v>
      </c>
      <c r="AA204" s="21" t="n">
        <v>0</v>
      </c>
      <c r="AB204" s="21" t="n">
        <v>0</v>
      </c>
      <c r="AC204" s="21" t="n">
        <v>0</v>
      </c>
      <c r="AD204" s="21" t="n">
        <v>0</v>
      </c>
      <c r="AF204" s="14" t="n">
        <v>0</v>
      </c>
      <c r="AG204" s="14" t="n">
        <v>0</v>
      </c>
      <c r="AH204" s="14" t="n">
        <v>300</v>
      </c>
      <c r="AI204" s="14" t="n">
        <v>616</v>
      </c>
      <c r="AJ204" s="14" t="n">
        <v>80</v>
      </c>
      <c r="AK204" s="21">
        <f>V204+W204+X204+Y204</f>
        <v/>
      </c>
      <c r="AL204" s="21">
        <f>Z204+AA204+AB204+AC204</f>
        <v/>
      </c>
      <c r="AM204" s="21" t="n">
        <v>0</v>
      </c>
      <c r="AN204" s="21" t="n">
        <v>0</v>
      </c>
      <c r="AO204" s="21" t="n">
        <v>0</v>
      </c>
    </row>
    <row r="205">
      <c r="C205" s="15" t="inlineStr">
        <is>
          <t>Acquisitions, net of cash acquired (Xilinx/Pensando/etc.)</t>
        </is>
      </c>
      <c r="G205" s="14" t="n">
        <v>-1558</v>
      </c>
      <c r="H205" s="14" t="n">
        <v>0</v>
      </c>
      <c r="I205" s="14" t="n">
        <v>14</v>
      </c>
      <c r="J205" s="14" t="n">
        <v>0</v>
      </c>
      <c r="K205" s="14" t="n">
        <v>0</v>
      </c>
      <c r="L205" s="14" t="n">
        <v>-14</v>
      </c>
      <c r="M205" s="14" t="n">
        <v>-117</v>
      </c>
      <c r="N205" s="14" t="n">
        <v>0</v>
      </c>
      <c r="O205" s="14" t="n">
        <v>0</v>
      </c>
      <c r="P205" s="14" t="n">
        <v>-548</v>
      </c>
      <c r="Q205" s="14" t="n">
        <v>-100</v>
      </c>
      <c r="R205" s="14" t="n">
        <v>0</v>
      </c>
      <c r="S205" s="14" t="n">
        <v>-1716</v>
      </c>
      <c r="T205" s="14" t="n">
        <v>0</v>
      </c>
      <c r="U205" s="14" t="n">
        <v>-44</v>
      </c>
      <c r="V205" s="14" t="n">
        <v>0</v>
      </c>
      <c r="W205" s="21" t="n">
        <v>0</v>
      </c>
      <c r="X205" s="21" t="n">
        <v>0</v>
      </c>
      <c r="Y205" s="21" t="n">
        <v>0</v>
      </c>
      <c r="Z205" s="21" t="n">
        <v>0</v>
      </c>
      <c r="AA205" s="21" t="n">
        <v>0</v>
      </c>
      <c r="AB205" s="21" t="n">
        <v>0</v>
      </c>
      <c r="AC205" s="21" t="n">
        <v>0</v>
      </c>
      <c r="AD205" s="21" t="n">
        <v>0</v>
      </c>
      <c r="AF205" s="14" t="n">
        <v>0</v>
      </c>
      <c r="AG205" s="14" t="n">
        <v>822</v>
      </c>
      <c r="AH205" s="14" t="n">
        <v>-131</v>
      </c>
      <c r="AI205" s="14" t="n">
        <v>-665</v>
      </c>
      <c r="AJ205" s="14" t="n">
        <v>-1760</v>
      </c>
      <c r="AK205" s="21">
        <f>V205+W205+X205+Y205</f>
        <v/>
      </c>
      <c r="AL205" s="21">
        <f>Z205+AA205+AB205+AC205</f>
        <v/>
      </c>
      <c r="AM205" s="21" t="n">
        <v>0</v>
      </c>
      <c r="AN205" s="21" t="n">
        <v>0</v>
      </c>
      <c r="AO205" s="21" t="n">
        <v>0</v>
      </c>
    </row>
    <row r="206">
      <c r="C206" s="15" t="inlineStr">
        <is>
          <t>Purchases of long-term / strategic investments</t>
        </is>
      </c>
      <c r="G206" s="14" t="n">
        <v>0</v>
      </c>
      <c r="H206" s="14" t="n">
        <v>0</v>
      </c>
      <c r="I206" s="14" t="n">
        <v>0</v>
      </c>
      <c r="J206" s="14" t="n">
        <v>0</v>
      </c>
      <c r="K206" s="14" t="n">
        <v>0</v>
      </c>
      <c r="L206" s="14" t="n">
        <v>0</v>
      </c>
      <c r="M206" s="14" t="n">
        <v>0</v>
      </c>
      <c r="N206" s="14" t="n">
        <v>0</v>
      </c>
      <c r="O206" s="14" t="n">
        <v>0</v>
      </c>
      <c r="P206" s="14" t="n">
        <v>0</v>
      </c>
      <c r="Q206" s="14" t="n">
        <v>-341</v>
      </c>
      <c r="R206" s="14" t="n">
        <v>-239</v>
      </c>
      <c r="S206" s="14" t="n">
        <v>-119</v>
      </c>
      <c r="T206" s="14" t="n">
        <v>-74</v>
      </c>
      <c r="U206" s="14" t="n">
        <v>-70</v>
      </c>
      <c r="V206" s="14" t="n">
        <v>-409</v>
      </c>
      <c r="W206" s="21" t="n">
        <v>0</v>
      </c>
      <c r="X206" s="21" t="n">
        <v>0</v>
      </c>
      <c r="Y206" s="21" t="n">
        <v>0</v>
      </c>
      <c r="Z206" s="21" t="n">
        <v>0</v>
      </c>
      <c r="AA206" s="21" t="n">
        <v>0</v>
      </c>
      <c r="AB206" s="21" t="n">
        <v>0</v>
      </c>
      <c r="AC206" s="21" t="n">
        <v>0</v>
      </c>
      <c r="AD206" s="21" t="n">
        <v>0</v>
      </c>
      <c r="AF206" s="14" t="n">
        <v>0</v>
      </c>
      <c r="AG206" s="14" t="n">
        <v>0</v>
      </c>
      <c r="AH206" s="14" t="n">
        <v>0</v>
      </c>
      <c r="AI206" s="14" t="n">
        <v>-341</v>
      </c>
      <c r="AJ206" s="14" t="n">
        <v>-502</v>
      </c>
      <c r="AK206" s="21">
        <f>V206+W206+X206+Y206</f>
        <v/>
      </c>
      <c r="AL206" s="21">
        <f>Z206+AA206+AB206+AC206</f>
        <v/>
      </c>
      <c r="AM206" s="21" t="n">
        <v>0</v>
      </c>
      <c r="AN206" s="21" t="n">
        <v>0</v>
      </c>
      <c r="AO206" s="21" t="n">
        <v>0</v>
      </c>
    </row>
    <row r="207">
      <c r="C207" s="15" t="inlineStr">
        <is>
          <t>Other investing</t>
        </is>
      </c>
      <c r="G207" s="14" t="n">
        <v>-3</v>
      </c>
      <c r="H207" s="14" t="n">
        <v>-11</v>
      </c>
      <c r="I207" s="14" t="n">
        <v>-1</v>
      </c>
      <c r="J207" s="14" t="n">
        <v>6</v>
      </c>
      <c r="K207" s="14" t="n">
        <v>-1</v>
      </c>
      <c r="L207" s="14" t="n">
        <v>-10</v>
      </c>
      <c r="M207" s="14" t="n">
        <v>-6</v>
      </c>
      <c r="N207" s="14" t="n">
        <v>-3</v>
      </c>
      <c r="O207" s="14" t="n">
        <v>-89</v>
      </c>
      <c r="P207" s="14" t="n">
        <v>-54</v>
      </c>
      <c r="Q207" s="14" t="n">
        <v>131</v>
      </c>
      <c r="R207" s="14" t="n">
        <v>0</v>
      </c>
      <c r="S207" s="14" t="n">
        <v>0</v>
      </c>
      <c r="T207" s="14" t="n">
        <v>0</v>
      </c>
      <c r="U207" s="14" t="n">
        <v>10</v>
      </c>
      <c r="V207" s="14" t="n">
        <v>0</v>
      </c>
      <c r="W207" s="21" t="n">
        <v>0</v>
      </c>
      <c r="X207" s="21" t="n">
        <v>0</v>
      </c>
      <c r="Y207" s="21" t="n">
        <v>0</v>
      </c>
      <c r="Z207" s="21" t="n">
        <v>0</v>
      </c>
      <c r="AA207" s="21" t="n">
        <v>0</v>
      </c>
      <c r="AB207" s="21" t="n">
        <v>0</v>
      </c>
      <c r="AC207" s="21" t="n">
        <v>0</v>
      </c>
      <c r="AD207" s="21" t="n">
        <v>0</v>
      </c>
      <c r="AF207" s="14" t="n">
        <v>-7</v>
      </c>
      <c r="AG207" s="14" t="n">
        <v>-16</v>
      </c>
      <c r="AH207" s="14" t="n">
        <v>-11</v>
      </c>
      <c r="AI207" s="14" t="n">
        <v>2</v>
      </c>
      <c r="AJ207" s="14" t="n">
        <v>10</v>
      </c>
      <c r="AK207" s="21">
        <f>V207+W207+X207+Y207</f>
        <v/>
      </c>
      <c r="AL207" s="21">
        <f>Z207+AA207+AB207+AC207</f>
        <v/>
      </c>
      <c r="AM207" s="21" t="n">
        <v>0</v>
      </c>
      <c r="AN207" s="21" t="n">
        <v>0</v>
      </c>
      <c r="AO207" s="21" t="n">
        <v>0</v>
      </c>
    </row>
    <row r="208">
      <c r="B208" s="13" t="inlineStr">
        <is>
          <t>Cash Flow from Investing (Continuing)</t>
        </is>
      </c>
      <c r="G208" s="16">
        <f>G201+G202+G203+G204+G205+G206+G207</f>
        <v/>
      </c>
      <c r="H208" s="16">
        <f>H201+H202+H203+H204+H205+H206+H207</f>
        <v/>
      </c>
      <c r="I208" s="16">
        <f>I201+I202+I203+I204+I205+I206+I207</f>
        <v/>
      </c>
      <c r="J208" s="16">
        <f>J201+J202+J203+J204+J205+J206+J207</f>
        <v/>
      </c>
      <c r="K208" s="16">
        <f>K201+K202+K203+K204+K205+K206+K207</f>
        <v/>
      </c>
      <c r="L208" s="16">
        <f>L201+L202+L203+L204+L205+L206+L207</f>
        <v/>
      </c>
      <c r="M208" s="16">
        <f>M201+M202+M203+M204+M205+M206+M207</f>
        <v/>
      </c>
      <c r="N208" s="16">
        <f>N201+N202+N203+N204+N205+N206+N207</f>
        <v/>
      </c>
      <c r="O208" s="16">
        <f>O201+O202+O203+O204+O205+O206+O207</f>
        <v/>
      </c>
      <c r="P208" s="16">
        <f>P201+P202+P203+P204+P205+P206+P207</f>
        <v/>
      </c>
      <c r="Q208" s="16">
        <f>Q201+Q202+Q203+Q204+Q205+Q206+Q207</f>
        <v/>
      </c>
      <c r="R208" s="16">
        <f>R201+R202+R203+R204+R205+R206+R207</f>
        <v/>
      </c>
      <c r="S208" s="16">
        <f>S201+S202+S203+S204+S205+S206+S207</f>
        <v/>
      </c>
      <c r="T208" s="16">
        <f>T201+T202+T203+T204+T205+T206+T207</f>
        <v/>
      </c>
      <c r="U208" s="16">
        <f>U201+U202+U203+U204+U205+U206+U207</f>
        <v/>
      </c>
      <c r="V208" s="16">
        <f>V201+V202+V203+V204+V205+V206+V207</f>
        <v/>
      </c>
      <c r="W208" s="16">
        <f>W201+W202+W203+W204+W205+W206+W207</f>
        <v/>
      </c>
      <c r="X208" s="16">
        <f>X201+X202+X203+X204+X205+X206+X207</f>
        <v/>
      </c>
      <c r="Y208" s="16">
        <f>Y201+Y202+Y203+Y204+Y205+Y206+Y207</f>
        <v/>
      </c>
      <c r="Z208" s="16">
        <f>Z201+Z202+Z203+Z204+Z205+Z206+Z207</f>
        <v/>
      </c>
      <c r="AA208" s="16">
        <f>AA201+AA202+AA203+AA204+AA205+AA206+AA207</f>
        <v/>
      </c>
      <c r="AB208" s="16">
        <f>AB201+AB202+AB203+AB204+AB205+AB206+AB207</f>
        <v/>
      </c>
      <c r="AC208" s="16">
        <f>AC201+AC202+AC203+AC204+AC205+AC206+AC207</f>
        <v/>
      </c>
      <c r="AD208" s="16">
        <f>AD201+AD202+AD203+AD204+AD205+AD206+AD207</f>
        <v/>
      </c>
      <c r="AF208" s="16">
        <f>AF201+AF202+AF203+AF204+AF205+AF206+AF207</f>
        <v/>
      </c>
      <c r="AG208" s="16">
        <f>AG201+AG202+AG203+AG204+AG205+AG206+AG207</f>
        <v/>
      </c>
      <c r="AH208" s="16">
        <f>AH201+AH202+AH203+AH204+AH205+AH206+AH207</f>
        <v/>
      </c>
      <c r="AI208" s="16">
        <f>AI201+AI202+AI203+AI204+AI205+AI206+AI207</f>
        <v/>
      </c>
      <c r="AJ208" s="16">
        <f>AJ201+AJ202+AJ203+AJ204+AJ205+AJ206+AJ207</f>
        <v/>
      </c>
      <c r="AK208" s="16">
        <f>V208+W208+X208+Y208</f>
        <v/>
      </c>
      <c r="AL208" s="16">
        <f>Z208+AA208+AB208+AC208</f>
        <v/>
      </c>
      <c r="AM208" s="16">
        <f>AM201+AM202+AM203+AM204+AM205+AM206+AM207</f>
        <v/>
      </c>
      <c r="AN208" s="16">
        <f>AN201+AN202+AN203+AN204+AN205+AN206+AN207</f>
        <v/>
      </c>
      <c r="AO208" s="16">
        <f>AO201+AO202+AO203+AO204+AO205+AO206+AO207</f>
        <v/>
      </c>
    </row>
    <row r="209">
      <c r="C209" s="15" t="inlineStr">
        <is>
          <t>Cash Flow from Investing (Discontinued — incl. divestiture)</t>
        </is>
      </c>
      <c r="G209" s="14" t="n">
        <v>0</v>
      </c>
      <c r="H209" s="14" t="n">
        <v>0</v>
      </c>
      <c r="I209" s="14" t="n">
        <v>0</v>
      </c>
      <c r="J209" s="14" t="n">
        <v>0</v>
      </c>
      <c r="K209" s="14" t="n">
        <v>0</v>
      </c>
      <c r="L209" s="14" t="n">
        <v>0</v>
      </c>
      <c r="M209" s="14" t="n">
        <v>0</v>
      </c>
      <c r="N209" s="14" t="n">
        <v>0</v>
      </c>
      <c r="O209" s="14" t="n">
        <v>0</v>
      </c>
      <c r="P209" s="14" t="n">
        <v>0</v>
      </c>
      <c r="Q209" s="14" t="n">
        <v>0</v>
      </c>
      <c r="R209" s="14" t="n">
        <v>0</v>
      </c>
      <c r="S209" s="14" t="n">
        <v>-22</v>
      </c>
      <c r="T209" s="14" t="n">
        <v>-8</v>
      </c>
      <c r="U209" s="14" t="n">
        <v>1348</v>
      </c>
      <c r="V209" s="14" t="n">
        <v>0</v>
      </c>
      <c r="W209" s="21" t="n">
        <v>0</v>
      </c>
      <c r="X209" s="21" t="n">
        <v>0</v>
      </c>
      <c r="Y209" s="21" t="n">
        <v>0</v>
      </c>
      <c r="Z209" s="21" t="n">
        <v>0</v>
      </c>
      <c r="AA209" s="21" t="n">
        <v>0</v>
      </c>
      <c r="AB209" s="21" t="n">
        <v>0</v>
      </c>
      <c r="AC209" s="21" t="n">
        <v>0</v>
      </c>
      <c r="AD209" s="21" t="n">
        <v>0</v>
      </c>
      <c r="AF209" s="14" t="n">
        <v>0</v>
      </c>
      <c r="AG209" s="14" t="n">
        <v>0</v>
      </c>
      <c r="AH209" s="14" t="n">
        <v>0</v>
      </c>
      <c r="AI209" s="14" t="n">
        <v>0</v>
      </c>
      <c r="AJ209" s="14" t="n">
        <v>1318</v>
      </c>
      <c r="AK209" s="21">
        <f>V209+W209+X209+Y209</f>
        <v/>
      </c>
      <c r="AL209" s="21">
        <f>Z209+AA209+AB209+AC209</f>
        <v/>
      </c>
      <c r="AM209" s="21" t="n">
        <v>0</v>
      </c>
      <c r="AN209" s="21" t="n">
        <v>0</v>
      </c>
      <c r="AO209" s="21" t="n">
        <v>0</v>
      </c>
    </row>
    <row r="210">
      <c r="A210" s="1" t="inlineStr">
        <is>
          <t>x</t>
        </is>
      </c>
      <c r="B210" s="13" t="inlineStr">
        <is>
          <t>Cash Flow from Investing Activities</t>
        </is>
      </c>
      <c r="G210" s="16">
        <f>G208+G209</f>
        <v/>
      </c>
      <c r="H210" s="16">
        <f>H208+H209</f>
        <v/>
      </c>
      <c r="I210" s="16">
        <f>I208+I209</f>
        <v/>
      </c>
      <c r="J210" s="16">
        <f>J208+J209</f>
        <v/>
      </c>
      <c r="K210" s="16">
        <f>K208+K209</f>
        <v/>
      </c>
      <c r="L210" s="16">
        <f>L208+L209</f>
        <v/>
      </c>
      <c r="M210" s="16">
        <f>M208+M209</f>
        <v/>
      </c>
      <c r="N210" s="16">
        <f>N208+N209</f>
        <v/>
      </c>
      <c r="O210" s="16">
        <f>O208+O209</f>
        <v/>
      </c>
      <c r="P210" s="16">
        <f>P208+P209</f>
        <v/>
      </c>
      <c r="Q210" s="16">
        <f>Q208+Q209</f>
        <v/>
      </c>
      <c r="R210" s="16">
        <f>R208+R209</f>
        <v/>
      </c>
      <c r="S210" s="16">
        <f>S208+S209</f>
        <v/>
      </c>
      <c r="T210" s="16">
        <f>T208+T209</f>
        <v/>
      </c>
      <c r="U210" s="16">
        <f>U208+U209</f>
        <v/>
      </c>
      <c r="V210" s="16">
        <f>V208+V209</f>
        <v/>
      </c>
      <c r="W210" s="16">
        <f>W208+W209</f>
        <v/>
      </c>
      <c r="X210" s="16">
        <f>X208+X209</f>
        <v/>
      </c>
      <c r="Y210" s="16">
        <f>Y208+Y209</f>
        <v/>
      </c>
      <c r="Z210" s="16">
        <f>Z208+Z209</f>
        <v/>
      </c>
      <c r="AA210" s="16">
        <f>AA208+AA209</f>
        <v/>
      </c>
      <c r="AB210" s="16">
        <f>AB208+AB209</f>
        <v/>
      </c>
      <c r="AC210" s="16">
        <f>AC208+AC209</f>
        <v/>
      </c>
      <c r="AD210" s="16">
        <f>AD208+AD209</f>
        <v/>
      </c>
      <c r="AF210" s="16">
        <f>AF208+AF209</f>
        <v/>
      </c>
      <c r="AG210" s="16">
        <f>AG208+AG209</f>
        <v/>
      </c>
      <c r="AH210" s="16">
        <f>AH208+AH209</f>
        <v/>
      </c>
      <c r="AI210" s="16">
        <f>AI208+AI209</f>
        <v/>
      </c>
      <c r="AJ210" s="16">
        <f>AJ208+AJ209</f>
        <v/>
      </c>
      <c r="AK210" s="16">
        <f>V210+W210+X210+Y210</f>
        <v/>
      </c>
      <c r="AL210" s="16">
        <f>Z210+AA210+AB210+AC210</f>
        <v/>
      </c>
      <c r="AM210" s="16">
        <f>AM208+AM209</f>
        <v/>
      </c>
      <c r="AN210" s="16">
        <f>AN208+AN209</f>
        <v/>
      </c>
      <c r="AO210" s="16">
        <f>AO208+AO209</f>
        <v/>
      </c>
    </row>
    <row r="211">
      <c r="D211" s="17" t="inlineStr">
        <is>
          <t>Recon: CFI</t>
        </is>
      </c>
      <c r="G211" s="18">
        <f>IF(_reported!G23="","",G210-_reported!G23)</f>
        <v/>
      </c>
      <c r="H211" s="18">
        <f>IF(_reported!H23="","",H210-_reported!H23)</f>
        <v/>
      </c>
      <c r="I211" s="18">
        <f>IF(_reported!I23="","",I210-_reported!I23)</f>
        <v/>
      </c>
      <c r="J211" s="18">
        <f>IF(_reported!J23="","",J210-_reported!J23)</f>
        <v/>
      </c>
      <c r="K211" s="18">
        <f>IF(_reported!K23="","",K210-_reported!K23)</f>
        <v/>
      </c>
      <c r="L211" s="18">
        <f>IF(_reported!L23="","",L210-_reported!L23)</f>
        <v/>
      </c>
      <c r="M211" s="18">
        <f>IF(_reported!M23="","",M210-_reported!M23)</f>
        <v/>
      </c>
      <c r="N211" s="18">
        <f>IF(_reported!N23="","",N210-_reported!N23)</f>
        <v/>
      </c>
      <c r="O211" s="18">
        <f>IF(_reported!O23="","",O210-_reported!O23)</f>
        <v/>
      </c>
      <c r="P211" s="18">
        <f>IF(_reported!P23="","",P210-_reported!P23)</f>
        <v/>
      </c>
      <c r="Q211" s="18">
        <f>IF(_reported!Q23="","",Q210-_reported!Q23)</f>
        <v/>
      </c>
      <c r="R211" s="18">
        <f>IF(_reported!R23="","",R210-_reported!R23)</f>
        <v/>
      </c>
      <c r="S211" s="18">
        <f>IF(_reported!S23="","",S210-_reported!S23)</f>
        <v/>
      </c>
      <c r="T211" s="18">
        <f>IF(_reported!T23="","",T210-_reported!T23)</f>
        <v/>
      </c>
      <c r="U211" s="18">
        <f>IF(_reported!U23="","",U210-_reported!U23)</f>
        <v/>
      </c>
      <c r="V211" s="18">
        <f>IF(_reported!V23="","",V210-_reported!V23)</f>
        <v/>
      </c>
      <c r="AF211" s="18">
        <f>IF(_reported!AF23="","",AF210-_reported!AF23)</f>
        <v/>
      </c>
      <c r="AG211" s="18">
        <f>IF(_reported!AG23="","",AG210-_reported!AG23)</f>
        <v/>
      </c>
      <c r="AH211" s="18">
        <f>IF(_reported!AH23="","",AH210-_reported!AH23)</f>
        <v/>
      </c>
      <c r="AI211" s="18">
        <f>IF(_reported!AI23="","",AI210-_reported!AI23)</f>
        <v/>
      </c>
      <c r="AJ211" s="18">
        <f>IF(_reported!AJ23="","",AJ210-_reported!AJ23)</f>
        <v/>
      </c>
    </row>
    <row r="213">
      <c r="B213" s="13" t="inlineStr">
        <is>
          <t>Cash Flows from Financing Activities</t>
        </is>
      </c>
    </row>
    <row r="214">
      <c r="C214" s="15" t="inlineStr">
        <is>
          <t>Proceeds from debt + commercial paper</t>
        </is>
      </c>
      <c r="G214" s="14" t="n">
        <v>991</v>
      </c>
      <c r="H214" s="14" t="n">
        <v>0</v>
      </c>
      <c r="I214" s="14" t="n">
        <v>0</v>
      </c>
      <c r="J214" s="14" t="n">
        <v>0</v>
      </c>
      <c r="K214" s="14" t="n">
        <v>0</v>
      </c>
      <c r="L214" s="14" t="n">
        <v>0</v>
      </c>
      <c r="M214" s="14" t="n">
        <v>0</v>
      </c>
      <c r="N214" s="14" t="n">
        <v>0</v>
      </c>
      <c r="O214" s="14" t="n">
        <v>0</v>
      </c>
      <c r="P214" s="14" t="n">
        <v>0</v>
      </c>
      <c r="Q214" s="14" t="n">
        <v>0</v>
      </c>
      <c r="R214" s="14" t="n">
        <v>2441</v>
      </c>
      <c r="S214" s="14" t="n">
        <v>0</v>
      </c>
      <c r="T214" s="14" t="n">
        <v>0</v>
      </c>
      <c r="U214" s="14" t="n">
        <v>0</v>
      </c>
      <c r="V214" s="14" t="n">
        <v>0</v>
      </c>
      <c r="W214" s="21" t="n">
        <v>0</v>
      </c>
      <c r="X214" s="21" t="n">
        <v>0</v>
      </c>
      <c r="Y214" s="21" t="n">
        <v>0</v>
      </c>
      <c r="Z214" s="21" t="n">
        <v>0</v>
      </c>
      <c r="AA214" s="21" t="n">
        <v>0</v>
      </c>
      <c r="AB214" s="21" t="n">
        <v>0</v>
      </c>
      <c r="AC214" s="21" t="n">
        <v>0</v>
      </c>
      <c r="AD214" s="21" t="n">
        <v>0</v>
      </c>
      <c r="AF214" s="14" t="n">
        <v>0</v>
      </c>
      <c r="AG214" s="14" t="n">
        <v>991</v>
      </c>
      <c r="AH214" s="14" t="n">
        <v>0</v>
      </c>
      <c r="AI214" s="14" t="n">
        <v>0</v>
      </c>
      <c r="AJ214" s="14" t="n">
        <v>2441</v>
      </c>
      <c r="AK214" s="21">
        <f>V214+W214+X214+Y214</f>
        <v/>
      </c>
      <c r="AL214" s="21">
        <f>Z214+AA214+AB214+AC214</f>
        <v/>
      </c>
      <c r="AM214" s="21" t="n">
        <v>0</v>
      </c>
      <c r="AN214" s="21" t="n">
        <v>0</v>
      </c>
      <c r="AO214" s="21" t="n">
        <v>0</v>
      </c>
    </row>
    <row r="215">
      <c r="C215" s="15" t="inlineStr">
        <is>
          <t>Repayment of debt</t>
        </is>
      </c>
      <c r="G215" s="14" t="n">
        <v>0</v>
      </c>
      <c r="H215" s="14" t="n">
        <v>-312</v>
      </c>
      <c r="I215" s="14" t="n">
        <v>0</v>
      </c>
      <c r="J215" s="14" t="n">
        <v>0</v>
      </c>
      <c r="K215" s="14" t="n">
        <v>0</v>
      </c>
      <c r="L215" s="14" t="n">
        <v>0</v>
      </c>
      <c r="M215" s="14" t="n">
        <v>0</v>
      </c>
      <c r="N215" s="14" t="n">
        <v>0</v>
      </c>
      <c r="O215" s="14" t="n">
        <v>-750</v>
      </c>
      <c r="P215" s="14" t="n">
        <v>0</v>
      </c>
      <c r="Q215" s="14" t="n">
        <v>0</v>
      </c>
      <c r="R215" s="14" t="n">
        <v>0</v>
      </c>
      <c r="S215" s="14" t="n">
        <v>-950</v>
      </c>
      <c r="T215" s="14" t="n">
        <v>0</v>
      </c>
      <c r="U215" s="14" t="n">
        <v>0</v>
      </c>
      <c r="V215" s="14" t="n">
        <v>0</v>
      </c>
      <c r="W215" s="21" t="n">
        <v>0</v>
      </c>
      <c r="X215" s="21" t="n">
        <v>0</v>
      </c>
      <c r="Y215" s="21" t="n">
        <v>0</v>
      </c>
      <c r="Z215" s="21" t="n">
        <v>0</v>
      </c>
      <c r="AA215" s="21" t="n">
        <v>0</v>
      </c>
      <c r="AB215" s="21" t="n">
        <v>0</v>
      </c>
      <c r="AC215" s="21" t="n">
        <v>0</v>
      </c>
      <c r="AD215" s="21" t="n">
        <v>0</v>
      </c>
      <c r="AF215" s="14" t="n">
        <v>0</v>
      </c>
      <c r="AG215" s="14" t="n">
        <v>-312</v>
      </c>
      <c r="AH215" s="14" t="n">
        <v>0</v>
      </c>
      <c r="AI215" s="14" t="n">
        <v>-750</v>
      </c>
      <c r="AJ215" s="14" t="n">
        <v>-950</v>
      </c>
      <c r="AK215" s="21">
        <f>V215+W215+X215+Y215</f>
        <v/>
      </c>
      <c r="AL215" s="21">
        <f>Z215+AA215+AB215+AC215</f>
        <v/>
      </c>
      <c r="AM215" s="21" t="n">
        <v>0</v>
      </c>
      <c r="AN215" s="21" t="n">
        <v>0</v>
      </c>
      <c r="AO215" s="21" t="n">
        <v>0</v>
      </c>
    </row>
    <row r="216">
      <c r="C216" s="15" t="inlineStr">
        <is>
          <t>Proceeds from ESPP / stock options</t>
        </is>
      </c>
      <c r="G216" s="14" t="n">
        <v>76</v>
      </c>
      <c r="H216" s="14" t="n">
        <v>1</v>
      </c>
      <c r="I216" s="14" t="n">
        <v>88</v>
      </c>
      <c r="J216" s="14" t="n">
        <v>3</v>
      </c>
      <c r="K216" s="14" t="n">
        <v>141</v>
      </c>
      <c r="L216" s="14" t="n">
        <v>4</v>
      </c>
      <c r="M216" s="14" t="n">
        <v>120</v>
      </c>
      <c r="N216" s="14" t="n">
        <v>5</v>
      </c>
      <c r="O216" s="14" t="n">
        <v>143</v>
      </c>
      <c r="P216" s="14" t="n">
        <v>4</v>
      </c>
      <c r="Q216" s="14" t="n">
        <v>127</v>
      </c>
      <c r="R216" s="14" t="n">
        <v>4</v>
      </c>
      <c r="S216" s="14" t="n">
        <v>155</v>
      </c>
      <c r="T216" s="14" t="n">
        <v>10</v>
      </c>
      <c r="U216" s="14" t="n">
        <v>116</v>
      </c>
      <c r="V216" s="14" t="n">
        <v>5</v>
      </c>
      <c r="W216" s="21">
        <f>W99</f>
        <v/>
      </c>
      <c r="X216" s="21">
        <f>X99</f>
        <v/>
      </c>
      <c r="Y216" s="21">
        <f>Y99</f>
        <v/>
      </c>
      <c r="Z216" s="21">
        <f>Z99</f>
        <v/>
      </c>
      <c r="AA216" s="21">
        <f>AA99</f>
        <v/>
      </c>
      <c r="AB216" s="21">
        <f>AB99</f>
        <v/>
      </c>
      <c r="AC216" s="21">
        <f>AC99</f>
        <v/>
      </c>
      <c r="AD216" s="21">
        <f>AD99</f>
        <v/>
      </c>
      <c r="AF216" s="14" t="n">
        <v>104</v>
      </c>
      <c r="AG216" s="14" t="n">
        <v>167</v>
      </c>
      <c r="AH216" s="14" t="n">
        <v>268</v>
      </c>
      <c r="AI216" s="14" t="n">
        <v>279</v>
      </c>
      <c r="AJ216" s="14" t="n">
        <v>285</v>
      </c>
      <c r="AK216" s="21">
        <f>V216+W216+X216+Y216</f>
        <v/>
      </c>
      <c r="AL216" s="21">
        <f>Z216+AA216+AB216+AC216</f>
        <v/>
      </c>
      <c r="AM216" s="21">
        <f>AM99</f>
        <v/>
      </c>
      <c r="AN216" s="21">
        <f>AN99</f>
        <v/>
      </c>
      <c r="AO216" s="21">
        <f>AO99</f>
        <v/>
      </c>
    </row>
    <row r="217">
      <c r="C217" s="15" t="inlineStr">
        <is>
          <t>Repurchases of common stock</t>
        </is>
      </c>
      <c r="G217" s="14" t="n">
        <v>-921</v>
      </c>
      <c r="H217" s="14" t="n">
        <v>-617</v>
      </c>
      <c r="I217" s="14" t="n">
        <v>-250</v>
      </c>
      <c r="J217" s="14" t="n">
        <v>-241</v>
      </c>
      <c r="K217" s="14" t="n">
        <v>0</v>
      </c>
      <c r="L217" s="14" t="n">
        <v>-511</v>
      </c>
      <c r="M217" s="14" t="n">
        <v>-233</v>
      </c>
      <c r="N217" s="14" t="n">
        <v>-4</v>
      </c>
      <c r="O217" s="14" t="n">
        <v>-352</v>
      </c>
      <c r="P217" s="14" t="n">
        <v>-250</v>
      </c>
      <c r="Q217" s="14" t="n">
        <v>-256</v>
      </c>
      <c r="R217" s="14" t="n">
        <v>-749</v>
      </c>
      <c r="S217" s="14" t="n">
        <v>-478</v>
      </c>
      <c r="T217" s="14" t="n">
        <v>-89</v>
      </c>
      <c r="U217" s="14" t="n">
        <v>0</v>
      </c>
      <c r="V217" s="14" t="n">
        <v>-221</v>
      </c>
      <c r="W217" s="21">
        <f>W97</f>
        <v/>
      </c>
      <c r="X217" s="21">
        <f>X97</f>
        <v/>
      </c>
      <c r="Y217" s="21">
        <f>Y97</f>
        <v/>
      </c>
      <c r="Z217" s="21">
        <f>Z97</f>
        <v/>
      </c>
      <c r="AA217" s="21">
        <f>AA97</f>
        <v/>
      </c>
      <c r="AB217" s="21">
        <f>AB97</f>
        <v/>
      </c>
      <c r="AC217" s="21">
        <f>AC97</f>
        <v/>
      </c>
      <c r="AD217" s="21">
        <f>AD97</f>
        <v/>
      </c>
      <c r="AF217" s="14" t="n">
        <v>-1762</v>
      </c>
      <c r="AG217" s="14" t="n">
        <v>-3702</v>
      </c>
      <c r="AH217" s="14" t="n">
        <v>-985</v>
      </c>
      <c r="AI217" s="14" t="n">
        <v>-862</v>
      </c>
      <c r="AJ217" s="14" t="n">
        <v>-1316</v>
      </c>
      <c r="AK217" s="21">
        <f>V217+W217+X217+Y217</f>
        <v/>
      </c>
      <c r="AL217" s="21">
        <f>Z217+AA217+AB217+AC217</f>
        <v/>
      </c>
      <c r="AM217" s="21">
        <f>AM97</f>
        <v/>
      </c>
      <c r="AN217" s="21">
        <f>AN97</f>
        <v/>
      </c>
      <c r="AO217" s="21">
        <f>AO97</f>
        <v/>
      </c>
    </row>
    <row r="218">
      <c r="C218" s="15" t="inlineStr">
        <is>
          <t>Tax withholding on equity plans</t>
        </is>
      </c>
      <c r="G218" s="14" t="n">
        <v>-31</v>
      </c>
      <c r="H218" s="14" t="n">
        <v>-305</v>
      </c>
      <c r="I218" s="14" t="n">
        <v>-35</v>
      </c>
      <c r="J218" s="14" t="n">
        <v>-21</v>
      </c>
      <c r="K218" s="14" t="n">
        <v>-66</v>
      </c>
      <c r="L218" s="14" t="n">
        <v>-295</v>
      </c>
      <c r="M218" s="14" t="n">
        <v>-45</v>
      </c>
      <c r="N218" s="14" t="n">
        <v>-129</v>
      </c>
      <c r="O218" s="14" t="n">
        <v>-97</v>
      </c>
      <c r="P218" s="14" t="n">
        <v>-460</v>
      </c>
      <c r="Q218" s="14" t="n">
        <v>-42</v>
      </c>
      <c r="R218" s="14" t="n">
        <v>-30</v>
      </c>
      <c r="S218" s="14" t="n">
        <v>-46</v>
      </c>
      <c r="T218" s="14" t="n">
        <v>-371</v>
      </c>
      <c r="U218" s="14" t="n">
        <v>-160</v>
      </c>
      <c r="V218" s="14" t="n">
        <v>-134</v>
      </c>
      <c r="W218" s="21">
        <f>W98</f>
        <v/>
      </c>
      <c r="X218" s="21">
        <f>X98</f>
        <v/>
      </c>
      <c r="Y218" s="21">
        <f>Y98</f>
        <v/>
      </c>
      <c r="Z218" s="21">
        <f>Z98</f>
        <v/>
      </c>
      <c r="AA218" s="21">
        <f>AA98</f>
        <v/>
      </c>
      <c r="AB218" s="21">
        <f>AB98</f>
        <v/>
      </c>
      <c r="AC218" s="21">
        <f>AC98</f>
        <v/>
      </c>
      <c r="AD218" s="21">
        <f>AD98</f>
        <v/>
      </c>
      <c r="AF218" s="14" t="n">
        <v>-237</v>
      </c>
      <c r="AG218" s="14" t="n">
        <v>-406</v>
      </c>
      <c r="AH218" s="14" t="n">
        <v>-427</v>
      </c>
      <c r="AI218" s="14" t="n">
        <v>-728</v>
      </c>
      <c r="AJ218" s="14" t="n">
        <v>-607</v>
      </c>
      <c r="AK218" s="21">
        <f>V218+W218+X218+Y218</f>
        <v/>
      </c>
      <c r="AL218" s="21">
        <f>Z218+AA218+AB218+AC218</f>
        <v/>
      </c>
      <c r="AM218" s="21">
        <f>AM98</f>
        <v/>
      </c>
      <c r="AN218" s="21">
        <f>AN98</f>
        <v/>
      </c>
      <c r="AO218" s="21">
        <f>AO98</f>
        <v/>
      </c>
    </row>
    <row r="219">
      <c r="C219" s="15" t="inlineStr">
        <is>
          <t>Settlement of contingent consideration</t>
        </is>
      </c>
      <c r="G219" s="14" t="n">
        <v>0</v>
      </c>
      <c r="H219" s="14" t="n">
        <v>0</v>
      </c>
      <c r="I219" s="14" t="n">
        <v>0</v>
      </c>
      <c r="J219" s="14" t="n">
        <v>0</v>
      </c>
      <c r="K219" s="14" t="n">
        <v>0</v>
      </c>
      <c r="L219" s="14" t="n">
        <v>0</v>
      </c>
      <c r="M219" s="14" t="n">
        <v>0</v>
      </c>
      <c r="N219" s="14" t="n">
        <v>0</v>
      </c>
      <c r="O219" s="14" t="n">
        <v>0</v>
      </c>
      <c r="P219" s="14" t="n">
        <v>0</v>
      </c>
      <c r="Q219" s="14" t="n">
        <v>0</v>
      </c>
      <c r="R219" s="14" t="n">
        <v>0</v>
      </c>
      <c r="S219" s="14" t="n">
        <v>0</v>
      </c>
      <c r="T219" s="14" t="n">
        <v>0</v>
      </c>
      <c r="U219" s="14" t="n">
        <v>-284</v>
      </c>
      <c r="V219" s="14" t="n">
        <v>0</v>
      </c>
      <c r="W219" s="21" t="n">
        <v>0</v>
      </c>
      <c r="X219" s="21" t="n">
        <v>0</v>
      </c>
      <c r="Y219" s="21" t="n">
        <v>0</v>
      </c>
      <c r="Z219" s="21" t="n">
        <v>0</v>
      </c>
      <c r="AA219" s="21" t="n">
        <v>0</v>
      </c>
      <c r="AB219" s="21" t="n">
        <v>0</v>
      </c>
      <c r="AC219" s="21" t="n">
        <v>0</v>
      </c>
      <c r="AD219" s="21" t="n">
        <v>0</v>
      </c>
      <c r="AF219" s="14" t="n">
        <v>0</v>
      </c>
      <c r="AG219" s="14" t="n">
        <v>0</v>
      </c>
      <c r="AH219" s="14" t="n">
        <v>0</v>
      </c>
      <c r="AI219" s="14" t="n">
        <v>0</v>
      </c>
      <c r="AJ219" s="14" t="n">
        <v>-284</v>
      </c>
      <c r="AK219" s="21">
        <f>V219+W219+X219+Y219</f>
        <v/>
      </c>
      <c r="AL219" s="21">
        <f>Z219+AA219+AB219+AC219</f>
        <v/>
      </c>
      <c r="AM219" s="21" t="n">
        <v>0</v>
      </c>
      <c r="AN219" s="21" t="n">
        <v>0</v>
      </c>
      <c r="AO219" s="21" t="n">
        <v>0</v>
      </c>
    </row>
    <row r="220">
      <c r="C220" s="15" t="inlineStr">
        <is>
          <t>Other financing</t>
        </is>
      </c>
      <c r="G220" s="14" t="n">
        <v>-1</v>
      </c>
      <c r="H220" s="14" t="n">
        <v>0</v>
      </c>
      <c r="I220" s="14" t="n">
        <v>0</v>
      </c>
      <c r="J220" s="14" t="n">
        <v>0</v>
      </c>
      <c r="K220" s="14" t="n">
        <v>0</v>
      </c>
      <c r="L220" s="14" t="n">
        <v>-1</v>
      </c>
      <c r="M220" s="14" t="n">
        <v>-1</v>
      </c>
      <c r="N220" s="14" t="n">
        <v>-1</v>
      </c>
      <c r="O220" s="14" t="n">
        <v>0</v>
      </c>
      <c r="P220" s="14" t="n">
        <v>0</v>
      </c>
      <c r="Q220" s="14" t="n">
        <v>0</v>
      </c>
      <c r="R220" s="14" t="n">
        <v>0</v>
      </c>
      <c r="S220" s="14" t="n">
        <v>0</v>
      </c>
      <c r="T220" s="14" t="n">
        <v>0</v>
      </c>
      <c r="U220" s="14" t="n">
        <v>0</v>
      </c>
      <c r="V220" s="14" t="n">
        <v>0</v>
      </c>
      <c r="W220" s="21" t="n">
        <v>0</v>
      </c>
      <c r="X220" s="21" t="n">
        <v>0</v>
      </c>
      <c r="Y220" s="21" t="n">
        <v>0</v>
      </c>
      <c r="Z220" s="21" t="n">
        <v>0</v>
      </c>
      <c r="AA220" s="21" t="n">
        <v>0</v>
      </c>
      <c r="AB220" s="21" t="n">
        <v>0</v>
      </c>
      <c r="AC220" s="21" t="n">
        <v>0</v>
      </c>
      <c r="AD220" s="21" t="n">
        <v>0</v>
      </c>
      <c r="AF220" s="14" t="n">
        <v>0</v>
      </c>
      <c r="AG220" s="14" t="n">
        <v>-2</v>
      </c>
      <c r="AH220" s="14" t="n">
        <v>-2</v>
      </c>
      <c r="AI220" s="14" t="n">
        <v>-1</v>
      </c>
      <c r="AJ220" s="14" t="n">
        <v>0</v>
      </c>
      <c r="AK220" s="21">
        <f>V220+W220+X220+Y220</f>
        <v/>
      </c>
      <c r="AL220" s="21">
        <f>Z220+AA220+AB220+AC220</f>
        <v/>
      </c>
      <c r="AM220" s="21" t="n">
        <v>0</v>
      </c>
      <c r="AN220" s="21" t="n">
        <v>0</v>
      </c>
      <c r="AO220" s="21" t="n">
        <v>0</v>
      </c>
    </row>
    <row r="221">
      <c r="A221" s="1" t="inlineStr">
        <is>
          <t>x</t>
        </is>
      </c>
      <c r="B221" s="13" t="inlineStr">
        <is>
          <t>Cash Flow from Financing Activities</t>
        </is>
      </c>
      <c r="G221" s="16">
        <f>G214+G215+G216+G217+G218+G219+G220</f>
        <v/>
      </c>
      <c r="H221" s="16">
        <f>H214+H215+H216+H217+H218+H219+H220</f>
        <v/>
      </c>
      <c r="I221" s="16">
        <f>I214+I215+I216+I217+I218+I219+I220</f>
        <v/>
      </c>
      <c r="J221" s="16">
        <f>J214+J215+J216+J217+J218+J219+J220</f>
        <v/>
      </c>
      <c r="K221" s="16">
        <f>K214+K215+K216+K217+K218+K219+K220</f>
        <v/>
      </c>
      <c r="L221" s="16">
        <f>L214+L215+L216+L217+L218+L219+L220</f>
        <v/>
      </c>
      <c r="M221" s="16">
        <f>M214+M215+M216+M217+M218+M219+M220</f>
        <v/>
      </c>
      <c r="N221" s="16">
        <f>N214+N215+N216+N217+N218+N219+N220</f>
        <v/>
      </c>
      <c r="O221" s="16">
        <f>O214+O215+O216+O217+O218+O219+O220</f>
        <v/>
      </c>
      <c r="P221" s="16">
        <f>P214+P215+P216+P217+P218+P219+P220</f>
        <v/>
      </c>
      <c r="Q221" s="16">
        <f>Q214+Q215+Q216+Q217+Q218+Q219+Q220</f>
        <v/>
      </c>
      <c r="R221" s="16">
        <f>R214+R215+R216+R217+R218+R219+R220</f>
        <v/>
      </c>
      <c r="S221" s="16">
        <f>S214+S215+S216+S217+S218+S219+S220</f>
        <v/>
      </c>
      <c r="T221" s="16">
        <f>T214+T215+T216+T217+T218+T219+T220</f>
        <v/>
      </c>
      <c r="U221" s="16">
        <f>U214+U215+U216+U217+U218+U219+U220</f>
        <v/>
      </c>
      <c r="V221" s="16">
        <f>V214+V215+V216+V217+V218+V219+V220</f>
        <v/>
      </c>
      <c r="W221" s="16">
        <f>W214+W215+W216+W217+W218+W219+W220</f>
        <v/>
      </c>
      <c r="X221" s="16">
        <f>X214+X215+X216+X217+X218+X219+X220</f>
        <v/>
      </c>
      <c r="Y221" s="16">
        <f>Y214+Y215+Y216+Y217+Y218+Y219+Y220</f>
        <v/>
      </c>
      <c r="Z221" s="16">
        <f>Z214+Z215+Z216+Z217+Z218+Z219+Z220</f>
        <v/>
      </c>
      <c r="AA221" s="16">
        <f>AA214+AA215+AA216+AA217+AA218+AA219+AA220</f>
        <v/>
      </c>
      <c r="AB221" s="16">
        <f>AB214+AB215+AB216+AB217+AB218+AB219+AB220</f>
        <v/>
      </c>
      <c r="AC221" s="16">
        <f>AC214+AC215+AC216+AC217+AC218+AC219+AC220</f>
        <v/>
      </c>
      <c r="AD221" s="16">
        <f>AD214+AD215+AD216+AD217+AD218+AD219+AD220</f>
        <v/>
      </c>
      <c r="AF221" s="16">
        <f>AF214+AF215+AF216+AF217+AF218+AF219+AF220</f>
        <v/>
      </c>
      <c r="AG221" s="16">
        <f>AG214+AG215+AG216+AG217+AG218+AG219+AG220</f>
        <v/>
      </c>
      <c r="AH221" s="16">
        <f>AH214+AH215+AH216+AH217+AH218+AH219+AH220</f>
        <v/>
      </c>
      <c r="AI221" s="16">
        <f>AI214+AI215+AI216+AI217+AI218+AI219+AI220</f>
        <v/>
      </c>
      <c r="AJ221" s="16">
        <f>AJ214+AJ215+AJ216+AJ217+AJ218+AJ219+AJ220</f>
        <v/>
      </c>
      <c r="AK221" s="16">
        <f>V221+W221+X221+Y221</f>
        <v/>
      </c>
      <c r="AL221" s="16">
        <f>Z221+AA221+AB221+AC221</f>
        <v/>
      </c>
      <c r="AM221" s="16">
        <f>AM214+AM215+AM216+AM217+AM218+AM219+AM220</f>
        <v/>
      </c>
      <c r="AN221" s="16">
        <f>AN214+AN215+AN216+AN217+AN218+AN219+AN220</f>
        <v/>
      </c>
      <c r="AO221" s="16">
        <f>AO214+AO215+AO216+AO217+AO218+AO219+AO220</f>
        <v/>
      </c>
    </row>
    <row r="222">
      <c r="D222" s="17" t="inlineStr">
        <is>
          <t>Recon: CFF</t>
        </is>
      </c>
      <c r="G222" s="18">
        <f>IF(_reported!G24="","",G221-_reported!G24)</f>
        <v/>
      </c>
      <c r="H222" s="18">
        <f>IF(_reported!H24="","",H221-_reported!H24)</f>
        <v/>
      </c>
      <c r="I222" s="18">
        <f>IF(_reported!I24="","",I221-_reported!I24)</f>
        <v/>
      </c>
      <c r="J222" s="18">
        <f>IF(_reported!J24="","",J221-_reported!J24)</f>
        <v/>
      </c>
      <c r="K222" s="18">
        <f>IF(_reported!K24="","",K221-_reported!K24)</f>
        <v/>
      </c>
      <c r="L222" s="18">
        <f>IF(_reported!L24="","",L221-_reported!L24)</f>
        <v/>
      </c>
      <c r="M222" s="18">
        <f>IF(_reported!M24="","",M221-_reported!M24)</f>
        <v/>
      </c>
      <c r="N222" s="18">
        <f>IF(_reported!N24="","",N221-_reported!N24)</f>
        <v/>
      </c>
      <c r="O222" s="18">
        <f>IF(_reported!O24="","",O221-_reported!O24)</f>
        <v/>
      </c>
      <c r="P222" s="18">
        <f>IF(_reported!P24="","",P221-_reported!P24)</f>
        <v/>
      </c>
      <c r="Q222" s="18">
        <f>IF(_reported!Q24="","",Q221-_reported!Q24)</f>
        <v/>
      </c>
      <c r="R222" s="18">
        <f>IF(_reported!R24="","",R221-_reported!R24)</f>
        <v/>
      </c>
      <c r="S222" s="18">
        <f>IF(_reported!S24="","",S221-_reported!S24)</f>
        <v/>
      </c>
      <c r="T222" s="18">
        <f>IF(_reported!T24="","",T221-_reported!T24)</f>
        <v/>
      </c>
      <c r="U222" s="18">
        <f>IF(_reported!U24="","",U221-_reported!U24)</f>
        <v/>
      </c>
      <c r="V222" s="18">
        <f>IF(_reported!V24="","",V221-_reported!V24)</f>
        <v/>
      </c>
      <c r="AF222" s="18">
        <f>IF(_reported!AF24="","",AF221-_reported!AF24)</f>
        <v/>
      </c>
      <c r="AG222" s="18">
        <f>IF(_reported!AG24="","",AG221-_reported!AG24)</f>
        <v/>
      </c>
      <c r="AH222" s="18">
        <f>IF(_reported!AH24="","",AH221-_reported!AH24)</f>
        <v/>
      </c>
      <c r="AI222" s="18">
        <f>IF(_reported!AI24="","",AI221-_reported!AI24)</f>
        <v/>
      </c>
      <c r="AJ222" s="18">
        <f>IF(_reported!AJ24="","",AJ221-_reported!AJ24)</f>
        <v/>
      </c>
    </row>
    <row r="224">
      <c r="A224" s="1" t="inlineStr">
        <is>
          <t>x</t>
        </is>
      </c>
      <c r="B224" s="13" t="inlineStr">
        <is>
          <t>Net Change in Cash</t>
        </is>
      </c>
      <c r="G224" s="16">
        <f>G197+G210+G221</f>
        <v/>
      </c>
      <c r="H224" s="16">
        <f>H197+H210+H221</f>
        <v/>
      </c>
      <c r="I224" s="16">
        <f>I197+I210+I221</f>
        <v/>
      </c>
      <c r="J224" s="16">
        <f>J197+J210+J221</f>
        <v/>
      </c>
      <c r="K224" s="16">
        <f>K197+K210+K221</f>
        <v/>
      </c>
      <c r="L224" s="16">
        <f>L197+L210+L221</f>
        <v/>
      </c>
      <c r="M224" s="16">
        <f>M197+M210+M221</f>
        <v/>
      </c>
      <c r="N224" s="16">
        <f>N197+N210+N221</f>
        <v/>
      </c>
      <c r="O224" s="16">
        <f>O197+O210+O221</f>
        <v/>
      </c>
      <c r="P224" s="16">
        <f>P197+P210+P221</f>
        <v/>
      </c>
      <c r="Q224" s="16">
        <f>Q197+Q210+Q221</f>
        <v/>
      </c>
      <c r="R224" s="16">
        <f>R197+R210+R221</f>
        <v/>
      </c>
      <c r="S224" s="16">
        <f>S197+S210+S221</f>
        <v/>
      </c>
      <c r="T224" s="16">
        <f>T197+T210+T221</f>
        <v/>
      </c>
      <c r="U224" s="16">
        <f>U197+U210+U221</f>
        <v/>
      </c>
      <c r="V224" s="16">
        <f>V197+V210+V221</f>
        <v/>
      </c>
      <c r="W224" s="16">
        <f>W197+W210+W221</f>
        <v/>
      </c>
      <c r="X224" s="16">
        <f>X197+X210+X221</f>
        <v/>
      </c>
      <c r="Y224" s="16">
        <f>Y197+Y210+Y221</f>
        <v/>
      </c>
      <c r="Z224" s="16">
        <f>Z197+Z210+Z221</f>
        <v/>
      </c>
      <c r="AA224" s="16">
        <f>AA197+AA210+AA221</f>
        <v/>
      </c>
      <c r="AB224" s="16">
        <f>AB197+AB210+AB221</f>
        <v/>
      </c>
      <c r="AC224" s="16">
        <f>AC197+AC210+AC221</f>
        <v/>
      </c>
      <c r="AD224" s="16">
        <f>AD197+AD210+AD221</f>
        <v/>
      </c>
      <c r="AF224" s="16">
        <f>AF197+AF210+AF221</f>
        <v/>
      </c>
      <c r="AG224" s="16">
        <f>AG197+AG210+AG221</f>
        <v/>
      </c>
      <c r="AH224" s="16">
        <f>AH197+AH210+AH221</f>
        <v/>
      </c>
      <c r="AI224" s="16">
        <f>AI197+AI210+AI221</f>
        <v/>
      </c>
      <c r="AJ224" s="16">
        <f>AJ197+AJ210+AJ221</f>
        <v/>
      </c>
      <c r="AK224" s="16">
        <f>V224+W224+X224+Y224</f>
        <v/>
      </c>
      <c r="AL224" s="16">
        <f>Z224+AA224+AB224+AC224</f>
        <v/>
      </c>
      <c r="AM224" s="16">
        <f>AM197+AM210+AM221</f>
        <v/>
      </c>
      <c r="AN224" s="16">
        <f>AN197+AN210+AN221</f>
        <v/>
      </c>
      <c r="AO224" s="16">
        <f>AO197+AO210+AO221</f>
        <v/>
      </c>
    </row>
    <row r="225">
      <c r="D225" s="17" t="inlineStr">
        <is>
          <t>Recon: Net Change in Cash</t>
        </is>
      </c>
      <c r="G225" s="18">
        <f>IF(_reported!G25="","",G224-_reported!G25)</f>
        <v/>
      </c>
      <c r="H225" s="18">
        <f>IF(_reported!H25="","",H224-_reported!H25)</f>
        <v/>
      </c>
      <c r="I225" s="18">
        <f>IF(_reported!I25="","",I224-_reported!I25)</f>
        <v/>
      </c>
      <c r="J225" s="18">
        <f>IF(_reported!J25="","",J224-_reported!J25)</f>
        <v/>
      </c>
      <c r="K225" s="18">
        <f>IF(_reported!K25="","",K224-_reported!K25)</f>
        <v/>
      </c>
      <c r="L225" s="18">
        <f>IF(_reported!L25="","",L224-_reported!L25)</f>
        <v/>
      </c>
      <c r="M225" s="18">
        <f>IF(_reported!M25="","",M224-_reported!M25)</f>
        <v/>
      </c>
      <c r="N225" s="18">
        <f>IF(_reported!N25="","",N224-_reported!N25)</f>
        <v/>
      </c>
      <c r="O225" s="18">
        <f>IF(_reported!O25="","",O224-_reported!O25)</f>
        <v/>
      </c>
      <c r="P225" s="18">
        <f>IF(_reported!P25="","",P224-_reported!P25)</f>
        <v/>
      </c>
      <c r="Q225" s="18">
        <f>IF(_reported!Q25="","",Q224-_reported!Q25)</f>
        <v/>
      </c>
      <c r="R225" s="18">
        <f>IF(_reported!R25="","",R224-_reported!R25)</f>
        <v/>
      </c>
      <c r="S225" s="18">
        <f>IF(_reported!S25="","",S224-_reported!S25)</f>
        <v/>
      </c>
      <c r="T225" s="18">
        <f>IF(_reported!T25="","",T224-_reported!T25)</f>
        <v/>
      </c>
      <c r="U225" s="18">
        <f>IF(_reported!U25="","",U224-_reported!U25)</f>
        <v/>
      </c>
      <c r="V225" s="18">
        <f>IF(_reported!V25="","",V224-_reported!V25)</f>
        <v/>
      </c>
      <c r="AF225" s="18">
        <f>IF(_reported!AF25="","",AF224-_reported!AF25)</f>
        <v/>
      </c>
      <c r="AG225" s="18">
        <f>IF(_reported!AG25="","",AG224-_reported!AG25)</f>
        <v/>
      </c>
      <c r="AH225" s="18">
        <f>IF(_reported!AH25="","",AH224-_reported!AH25)</f>
        <v/>
      </c>
      <c r="AI225" s="18">
        <f>IF(_reported!AI25="","",AI224-_reported!AI25)</f>
        <v/>
      </c>
      <c r="AJ225" s="18">
        <f>IF(_reported!AJ25="","",AJ224-_reported!AJ25)</f>
        <v/>
      </c>
    </row>
    <row r="227">
      <c r="C227" s="15" t="inlineStr">
        <is>
          <t>Cash, Beginning of Period</t>
        </is>
      </c>
      <c r="G227" s="14" t="n">
        <v>4740</v>
      </c>
      <c r="H227" s="14" t="n">
        <v>4964</v>
      </c>
      <c r="I227" s="14" t="n">
        <v>3398</v>
      </c>
      <c r="J227" s="14" t="n">
        <v>4835</v>
      </c>
      <c r="K227" s="14" t="n">
        <v>3825</v>
      </c>
      <c r="L227" s="14" t="n">
        <v>3841</v>
      </c>
      <c r="M227" s="14" t="n">
        <v>3561</v>
      </c>
      <c r="N227" s="14" t="n">
        <v>3933</v>
      </c>
      <c r="O227" s="14" t="n">
        <v>4190</v>
      </c>
      <c r="P227" s="14" t="n">
        <v>4113</v>
      </c>
      <c r="Q227" s="14" t="n">
        <v>3897</v>
      </c>
      <c r="R227" s="14" t="n">
        <v>3811</v>
      </c>
      <c r="S227" s="14" t="n">
        <v>6059</v>
      </c>
      <c r="T227" s="14" t="n">
        <v>4453</v>
      </c>
      <c r="U227" s="14" t="n">
        <v>4825</v>
      </c>
      <c r="V227" s="14" t="n">
        <v>5556</v>
      </c>
      <c r="W227" s="21">
        <f>V107</f>
        <v/>
      </c>
      <c r="X227" s="21">
        <f>W107</f>
        <v/>
      </c>
      <c r="Y227" s="21">
        <f>X107</f>
        <v/>
      </c>
      <c r="Z227" s="21">
        <f>Y107</f>
        <v/>
      </c>
      <c r="AA227" s="21">
        <f>Z107</f>
        <v/>
      </c>
      <c r="AB227" s="21">
        <f>AA107</f>
        <v/>
      </c>
      <c r="AC227" s="21">
        <f>AB107</f>
        <v/>
      </c>
      <c r="AD227" s="21">
        <f>AC107</f>
        <v/>
      </c>
      <c r="AF227" s="14" t="n">
        <v>1595</v>
      </c>
      <c r="AG227" s="14" t="n">
        <v>2535</v>
      </c>
      <c r="AH227" s="14" t="n">
        <v>4835</v>
      </c>
      <c r="AI227" s="14" t="n">
        <v>3933</v>
      </c>
      <c r="AJ227" s="14" t="n">
        <v>3811</v>
      </c>
      <c r="AK227" s="21">
        <f>V227</f>
        <v/>
      </c>
      <c r="AL227" s="21">
        <f>Z227</f>
        <v/>
      </c>
      <c r="AM227" s="21">
        <f>AL107</f>
        <v/>
      </c>
      <c r="AN227" s="21">
        <f>AM107</f>
        <v/>
      </c>
      <c r="AO227" s="21">
        <f>AN107</f>
        <v/>
      </c>
    </row>
    <row r="228">
      <c r="A228" s="1" t="inlineStr">
        <is>
          <t>x</t>
        </is>
      </c>
      <c r="B228" s="13" t="inlineStr">
        <is>
          <t>Cash, End of Period</t>
        </is>
      </c>
      <c r="G228" s="16">
        <f>G227+G224</f>
        <v/>
      </c>
      <c r="H228" s="16">
        <f>H227+H224</f>
        <v/>
      </c>
      <c r="I228" s="16">
        <f>I227+I224</f>
        <v/>
      </c>
      <c r="J228" s="16">
        <f>J227+J224</f>
        <v/>
      </c>
      <c r="K228" s="16">
        <f>K227+K224</f>
        <v/>
      </c>
      <c r="L228" s="16">
        <f>L227+L224</f>
        <v/>
      </c>
      <c r="M228" s="16">
        <f>M227+M224</f>
        <v/>
      </c>
      <c r="N228" s="16">
        <f>N227+N224</f>
        <v/>
      </c>
      <c r="O228" s="16">
        <f>O227+O224</f>
        <v/>
      </c>
      <c r="P228" s="16">
        <f>P227+P224</f>
        <v/>
      </c>
      <c r="Q228" s="16">
        <f>Q227+Q224</f>
        <v/>
      </c>
      <c r="R228" s="16">
        <f>R227+R224</f>
        <v/>
      </c>
      <c r="S228" s="16">
        <f>S227+S224</f>
        <v/>
      </c>
      <c r="T228" s="16">
        <f>T227+T224</f>
        <v/>
      </c>
      <c r="U228" s="16">
        <f>U227+U224</f>
        <v/>
      </c>
      <c r="V228" s="16">
        <f>V227+V224</f>
        <v/>
      </c>
      <c r="W228" s="16">
        <f>W227+W224</f>
        <v/>
      </c>
      <c r="X228" s="16">
        <f>X227+X224</f>
        <v/>
      </c>
      <c r="Y228" s="16">
        <f>Y227+Y224</f>
        <v/>
      </c>
      <c r="Z228" s="16">
        <f>Z227+Z224</f>
        <v/>
      </c>
      <c r="AA228" s="16">
        <f>AA227+AA224</f>
        <v/>
      </c>
      <c r="AB228" s="16">
        <f>AB227+AB224</f>
        <v/>
      </c>
      <c r="AC228" s="16">
        <f>AC227+AC224</f>
        <v/>
      </c>
      <c r="AD228" s="16">
        <f>AD227+AD224</f>
        <v/>
      </c>
      <c r="AF228" s="16">
        <f>AF227+AF224</f>
        <v/>
      </c>
      <c r="AG228" s="16">
        <f>AG227+AG224</f>
        <v/>
      </c>
      <c r="AH228" s="16">
        <f>AH227+AH224</f>
        <v/>
      </c>
      <c r="AI228" s="16">
        <f>AI227+AI224</f>
        <v/>
      </c>
      <c r="AJ228" s="16">
        <f>AJ227+AJ224</f>
        <v/>
      </c>
      <c r="AK228" s="16">
        <f>Y228</f>
        <v/>
      </c>
      <c r="AL228" s="16">
        <f>AC228</f>
        <v/>
      </c>
      <c r="AM228" s="16">
        <f>AM227+AM224</f>
        <v/>
      </c>
      <c r="AN228" s="16">
        <f>AN227+AN224</f>
        <v/>
      </c>
      <c r="AO228" s="16">
        <f>AO227+AO224</f>
        <v/>
      </c>
    </row>
    <row r="229">
      <c r="D229" s="17" t="inlineStr">
        <is>
          <t>Recon: Cash End</t>
        </is>
      </c>
      <c r="G229" s="18">
        <f>IF(_reported!G26="","",G228-_reported!G26)</f>
        <v/>
      </c>
      <c r="H229" s="18">
        <f>IF(_reported!H26="","",H228-_reported!H26)</f>
        <v/>
      </c>
      <c r="I229" s="18">
        <f>IF(_reported!I26="","",I228-_reported!I26)</f>
        <v/>
      </c>
      <c r="J229" s="18">
        <f>IF(_reported!J26="","",J228-_reported!J26)</f>
        <v/>
      </c>
      <c r="K229" s="18">
        <f>IF(_reported!K26="","",K228-_reported!K26)</f>
        <v/>
      </c>
      <c r="L229" s="18">
        <f>IF(_reported!L26="","",L228-_reported!L26)</f>
        <v/>
      </c>
      <c r="M229" s="18">
        <f>IF(_reported!M26="","",M228-_reported!M26)</f>
        <v/>
      </c>
      <c r="N229" s="18">
        <f>IF(_reported!N26="","",N228-_reported!N26)</f>
        <v/>
      </c>
      <c r="O229" s="18">
        <f>IF(_reported!O26="","",O228-_reported!O26)</f>
        <v/>
      </c>
      <c r="P229" s="18">
        <f>IF(_reported!P26="","",P228-_reported!P26)</f>
        <v/>
      </c>
      <c r="Q229" s="18">
        <f>IF(_reported!Q26="","",Q228-_reported!Q26)</f>
        <v/>
      </c>
      <c r="R229" s="18">
        <f>IF(_reported!R26="","",R228-_reported!R26)</f>
        <v/>
      </c>
      <c r="S229" s="18">
        <f>IF(_reported!S26="","",S228-_reported!S26)</f>
        <v/>
      </c>
      <c r="T229" s="18">
        <f>IF(_reported!T26="","",T228-_reported!T26)</f>
        <v/>
      </c>
      <c r="U229" s="18">
        <f>IF(_reported!U26="","",U228-_reported!U26)</f>
        <v/>
      </c>
      <c r="V229" s="18">
        <f>IF(_reported!V26="","",V228-_reported!V26)</f>
        <v/>
      </c>
      <c r="AF229" s="18">
        <f>IF(_reported!AF26="","",AF228-_reported!AF26)</f>
        <v/>
      </c>
      <c r="AG229" s="18">
        <f>IF(_reported!AG26="","",AG228-_reported!AG26)</f>
        <v/>
      </c>
      <c r="AH229" s="18">
        <f>IF(_reported!AH26="","",AH228-_reported!AH26)</f>
        <v/>
      </c>
      <c r="AI229" s="18">
        <f>IF(_reported!AI26="","",AI228-_reported!AI26)</f>
        <v/>
      </c>
      <c r="AJ229" s="18">
        <f>IF(_reported!AJ26="","",AJ228-_reported!AJ26)</f>
        <v/>
      </c>
    </row>
    <row r="232">
      <c r="B232" s="26" t="inlineStr">
        <is>
          <t>Cash Flow Ratios &amp; Assumptions</t>
        </is>
      </c>
      <c r="C232" s="26" t="n"/>
      <c r="D232" s="26" t="n"/>
      <c r="E232" s="26" t="n"/>
      <c r="F232" s="26" t="n"/>
      <c r="G232" s="26" t="n"/>
      <c r="H232" s="26" t="n"/>
      <c r="I232" s="26" t="n"/>
      <c r="J232" s="26" t="n"/>
      <c r="K232" s="26" t="n"/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  <c r="AA232" s="26" t="n"/>
      <c r="AB232" s="26" t="n"/>
      <c r="AC232" s="26" t="n"/>
      <c r="AD232" s="26" t="n"/>
      <c r="AF232" s="26" t="n"/>
      <c r="AG232" s="26" t="n"/>
      <c r="AH232" s="26" t="n"/>
      <c r="AI232" s="26" t="n"/>
      <c r="AJ232" s="26" t="n"/>
      <c r="AK232" s="26" t="n"/>
      <c r="AL232" s="26" t="n"/>
      <c r="AM232" s="26" t="n"/>
      <c r="AN232" s="26" t="n"/>
      <c r="AO232" s="26" t="n"/>
    </row>
    <row r="234">
      <c r="D234" s="15" t="inlineStr">
        <is>
          <t>CFO Margin</t>
        </is>
      </c>
      <c r="G234" s="22">
        <f>IFERROR(G197/G10,"")</f>
        <v/>
      </c>
      <c r="H234" s="22">
        <f>IFERROR(H197/H10,"")</f>
        <v/>
      </c>
      <c r="I234" s="22">
        <f>IFERROR(I197/I10,"")</f>
        <v/>
      </c>
      <c r="J234" s="22">
        <f>IFERROR(J197/J10,"")</f>
        <v/>
      </c>
      <c r="K234" s="22">
        <f>IFERROR(K197/K10,"")</f>
        <v/>
      </c>
      <c r="L234" s="22">
        <f>IFERROR(L197/L10,"")</f>
        <v/>
      </c>
      <c r="M234" s="22">
        <f>IFERROR(M197/M10,"")</f>
        <v/>
      </c>
      <c r="N234" s="22">
        <f>IFERROR(N197/N10,"")</f>
        <v/>
      </c>
      <c r="O234" s="22">
        <f>IFERROR(O197/O10,"")</f>
        <v/>
      </c>
      <c r="P234" s="22">
        <f>IFERROR(P197/P10,"")</f>
        <v/>
      </c>
      <c r="Q234" s="22">
        <f>IFERROR(Q197/Q10,"")</f>
        <v/>
      </c>
      <c r="R234" s="22">
        <f>IFERROR(R197/R10,"")</f>
        <v/>
      </c>
      <c r="S234" s="22">
        <f>IFERROR(S197/S10,"")</f>
        <v/>
      </c>
      <c r="T234" s="22">
        <f>IFERROR(T197/T10,"")</f>
        <v/>
      </c>
      <c r="U234" s="22">
        <f>IFERROR(U197/U10,"")</f>
        <v/>
      </c>
      <c r="V234" s="22">
        <f>IFERROR(V197/V10,"")</f>
        <v/>
      </c>
      <c r="W234" s="22">
        <f>IFERROR(W197/W10,"")</f>
        <v/>
      </c>
      <c r="X234" s="22">
        <f>IFERROR(X197/X10,"")</f>
        <v/>
      </c>
      <c r="Y234" s="22">
        <f>IFERROR(Y197/Y10,"")</f>
        <v/>
      </c>
      <c r="Z234" s="22">
        <f>IFERROR(Z197/Z10,"")</f>
        <v/>
      </c>
      <c r="AA234" s="22">
        <f>IFERROR(AA197/AA10,"")</f>
        <v/>
      </c>
      <c r="AB234" s="22">
        <f>IFERROR(AB197/AB10,"")</f>
        <v/>
      </c>
      <c r="AC234" s="22">
        <f>IFERROR(AC197/AC10,"")</f>
        <v/>
      </c>
      <c r="AD234" s="22">
        <f>IFERROR(AD197/AD10,"")</f>
        <v/>
      </c>
      <c r="AF234" s="22">
        <f>IFERROR(AF197/AF10,"")</f>
        <v/>
      </c>
      <c r="AG234" s="22">
        <f>IFERROR(AG197/AG10,"")</f>
        <v/>
      </c>
      <c r="AH234" s="22">
        <f>IFERROR(AH197/AH10,"")</f>
        <v/>
      </c>
      <c r="AI234" s="22">
        <f>IFERROR(AI197/AI10,"")</f>
        <v/>
      </c>
      <c r="AJ234" s="22">
        <f>IFERROR(AJ197/AJ10,"")</f>
        <v/>
      </c>
      <c r="AK234" s="22">
        <f>IFERROR(AK197/AK10,"")</f>
        <v/>
      </c>
      <c r="AL234" s="22">
        <f>IFERROR(AL197/AL10,"")</f>
        <v/>
      </c>
      <c r="AM234" s="22">
        <f>IFERROR(AM197/AM10,"")</f>
        <v/>
      </c>
      <c r="AN234" s="22">
        <f>IFERROR(AN197/AN10,"")</f>
        <v/>
      </c>
      <c r="AO234" s="22">
        <f>IFERROR(AO197/AO10,"")</f>
        <v/>
      </c>
    </row>
    <row r="235">
      <c r="D235" s="15" t="inlineStr">
        <is>
          <t>Capex / Rev</t>
        </is>
      </c>
      <c r="G235" s="22">
        <f>IFERROR(-G201/G10,"")</f>
        <v/>
      </c>
      <c r="H235" s="22">
        <f>IFERROR(-H201/H10,"")</f>
        <v/>
      </c>
      <c r="I235" s="22">
        <f>IFERROR(-I201/I10,"")</f>
        <v/>
      </c>
      <c r="J235" s="22">
        <f>IFERROR(-J201/J10,"")</f>
        <v/>
      </c>
      <c r="K235" s="22">
        <f>IFERROR(-K201/K10,"")</f>
        <v/>
      </c>
      <c r="L235" s="22">
        <f>IFERROR(-L201/L10,"")</f>
        <v/>
      </c>
      <c r="M235" s="22">
        <f>IFERROR(-M201/M10,"")</f>
        <v/>
      </c>
      <c r="N235" s="22">
        <f>IFERROR(-N201/N10,"")</f>
        <v/>
      </c>
      <c r="O235" s="22">
        <f>IFERROR(-O201/O10,"")</f>
        <v/>
      </c>
      <c r="P235" s="22">
        <f>IFERROR(-P201/P10,"")</f>
        <v/>
      </c>
      <c r="Q235" s="22">
        <f>IFERROR(-Q201/Q10,"")</f>
        <v/>
      </c>
      <c r="R235" s="22">
        <f>IFERROR(-R201/R10,"")</f>
        <v/>
      </c>
      <c r="S235" s="22">
        <f>IFERROR(-S201/S10,"")</f>
        <v/>
      </c>
      <c r="T235" s="22">
        <f>IFERROR(-T201/T10,"")</f>
        <v/>
      </c>
      <c r="U235" s="22">
        <f>IFERROR(-U201/U10,"")</f>
        <v/>
      </c>
      <c r="V235" s="22">
        <f>IFERROR(-V201/V10,"")</f>
        <v/>
      </c>
      <c r="W235" s="22">
        <f>IFERROR(-W201/W10,"")</f>
        <v/>
      </c>
      <c r="X235" s="22">
        <f>IFERROR(-X201/X10,"")</f>
        <v/>
      </c>
      <c r="Y235" s="22">
        <f>IFERROR(-Y201/Y10,"")</f>
        <v/>
      </c>
      <c r="Z235" s="22">
        <f>IFERROR(-Z201/Z10,"")</f>
        <v/>
      </c>
      <c r="AA235" s="22">
        <f>IFERROR(-AA201/AA10,"")</f>
        <v/>
      </c>
      <c r="AB235" s="22">
        <f>IFERROR(-AB201/AB10,"")</f>
        <v/>
      </c>
      <c r="AC235" s="22">
        <f>IFERROR(-AC201/AC10,"")</f>
        <v/>
      </c>
      <c r="AD235" s="22">
        <f>IFERROR(-AD201/AD10,"")</f>
        <v/>
      </c>
      <c r="AF235" s="22">
        <f>IFERROR(-AF201/AF10,"")</f>
        <v/>
      </c>
      <c r="AG235" s="22">
        <f>IFERROR(-AG201/AG10,"")</f>
        <v/>
      </c>
      <c r="AH235" s="22">
        <f>IFERROR(-AH201/AH10,"")</f>
        <v/>
      </c>
      <c r="AI235" s="22">
        <f>IFERROR(-AI201/AI10,"")</f>
        <v/>
      </c>
      <c r="AJ235" s="22">
        <f>IFERROR(-AJ201/AJ10,"")</f>
        <v/>
      </c>
      <c r="AK235" s="22">
        <f>IFERROR(-AK201/AK10,"")</f>
        <v/>
      </c>
      <c r="AL235" s="22">
        <f>IFERROR(-AL201/AL10,"")</f>
        <v/>
      </c>
      <c r="AM235" s="22">
        <f>IFERROR(-AM201/AM10,"")</f>
        <v/>
      </c>
      <c r="AN235" s="22">
        <f>IFERROR(-AN201/AN10,"")</f>
        <v/>
      </c>
      <c r="AO235" s="22">
        <f>IFERROR(-AO201/AO10,"")</f>
        <v/>
      </c>
    </row>
    <row r="236">
      <c r="D236" s="15" t="inlineStr">
        <is>
          <t>FCF / Rev</t>
        </is>
      </c>
      <c r="G236" s="22">
        <f>IFERROR((G197+G201)/G10,"")</f>
        <v/>
      </c>
      <c r="H236" s="22">
        <f>IFERROR((H197+H201)/H10,"")</f>
        <v/>
      </c>
      <c r="I236" s="22">
        <f>IFERROR((I197+I201)/I10,"")</f>
        <v/>
      </c>
      <c r="J236" s="22">
        <f>IFERROR((J197+J201)/J10,"")</f>
        <v/>
      </c>
      <c r="K236" s="22">
        <f>IFERROR((K197+K201)/K10,"")</f>
        <v/>
      </c>
      <c r="L236" s="22">
        <f>IFERROR((L197+L201)/L10,"")</f>
        <v/>
      </c>
      <c r="M236" s="22">
        <f>IFERROR((M197+M201)/M10,"")</f>
        <v/>
      </c>
      <c r="N236" s="22">
        <f>IFERROR((N197+N201)/N10,"")</f>
        <v/>
      </c>
      <c r="O236" s="22">
        <f>IFERROR((O197+O201)/O10,"")</f>
        <v/>
      </c>
      <c r="P236" s="22">
        <f>IFERROR((P197+P201)/P10,"")</f>
        <v/>
      </c>
      <c r="Q236" s="22">
        <f>IFERROR((Q197+Q201)/Q10,"")</f>
        <v/>
      </c>
      <c r="R236" s="22">
        <f>IFERROR((R197+R201)/R10,"")</f>
        <v/>
      </c>
      <c r="S236" s="22">
        <f>IFERROR((S197+S201)/S10,"")</f>
        <v/>
      </c>
      <c r="T236" s="22">
        <f>IFERROR((T197+T201)/T10,"")</f>
        <v/>
      </c>
      <c r="U236" s="22">
        <f>IFERROR((U197+U201)/U10,"")</f>
        <v/>
      </c>
      <c r="V236" s="22">
        <f>IFERROR((V197+V201)/V10,"")</f>
        <v/>
      </c>
      <c r="W236" s="22">
        <f>IFERROR((W197+W201)/W10,"")</f>
        <v/>
      </c>
      <c r="X236" s="22">
        <f>IFERROR((X197+X201)/X10,"")</f>
        <v/>
      </c>
      <c r="Y236" s="22">
        <f>IFERROR((Y197+Y201)/Y10,"")</f>
        <v/>
      </c>
      <c r="Z236" s="22">
        <f>IFERROR((Z197+Z201)/Z10,"")</f>
        <v/>
      </c>
      <c r="AA236" s="22">
        <f>IFERROR((AA197+AA201)/AA10,"")</f>
        <v/>
      </c>
      <c r="AB236" s="22">
        <f>IFERROR((AB197+AB201)/AB10,"")</f>
        <v/>
      </c>
      <c r="AC236" s="22">
        <f>IFERROR((AC197+AC201)/AC10,"")</f>
        <v/>
      </c>
      <c r="AD236" s="22">
        <f>IFERROR((AD197+AD201)/AD10,"")</f>
        <v/>
      </c>
      <c r="AF236" s="22">
        <f>IFERROR((AF197+AF201)/AF10,"")</f>
        <v/>
      </c>
      <c r="AG236" s="22">
        <f>IFERROR((AG197+AG201)/AG10,"")</f>
        <v/>
      </c>
      <c r="AH236" s="22">
        <f>IFERROR((AH197+AH201)/AH10,"")</f>
        <v/>
      </c>
      <c r="AI236" s="22">
        <f>IFERROR((AI197+AI201)/AI10,"")</f>
        <v/>
      </c>
      <c r="AJ236" s="22">
        <f>IFERROR((AJ197+AJ201)/AJ10,"")</f>
        <v/>
      </c>
      <c r="AK236" s="22">
        <f>IFERROR((AK197+AK201)/AK10,"")</f>
        <v/>
      </c>
      <c r="AL236" s="22">
        <f>IFERROR((AL197+AL201)/AL10,"")</f>
        <v/>
      </c>
      <c r="AM236" s="22">
        <f>IFERROR((AM197+AM201)/AM10,"")</f>
        <v/>
      </c>
      <c r="AN236" s="22">
        <f>IFERROR((AN197+AN201)/AN10,"")</f>
        <v/>
      </c>
      <c r="AO236" s="22">
        <f>IFERROR((AO197+AO201)/AO10,"")</f>
        <v/>
      </c>
    </row>
    <row r="237">
      <c r="D237" s="15" t="inlineStr">
        <is>
          <t>SBC / Rev</t>
        </is>
      </c>
      <c r="G237" s="22">
        <f>IFERROR(G184/G10,"")</f>
        <v/>
      </c>
      <c r="H237" s="22">
        <f>IFERROR(H184/H10,"")</f>
        <v/>
      </c>
      <c r="I237" s="22">
        <f>IFERROR(I184/I10,"")</f>
        <v/>
      </c>
      <c r="J237" s="22">
        <f>IFERROR(J184/J10,"")</f>
        <v/>
      </c>
      <c r="K237" s="22">
        <f>IFERROR(K184/K10,"")</f>
        <v/>
      </c>
      <c r="L237" s="22">
        <f>IFERROR(L184/L10,"")</f>
        <v/>
      </c>
      <c r="M237" s="22">
        <f>IFERROR(M184/M10,"")</f>
        <v/>
      </c>
      <c r="N237" s="22">
        <f>IFERROR(N184/N10,"")</f>
        <v/>
      </c>
      <c r="O237" s="22">
        <f>IFERROR(O184/O10,"")</f>
        <v/>
      </c>
      <c r="P237" s="22">
        <f>IFERROR(P184/P10,"")</f>
        <v/>
      </c>
      <c r="Q237" s="22">
        <f>IFERROR(Q184/Q10,"")</f>
        <v/>
      </c>
      <c r="R237" s="22">
        <f>IFERROR(R184/R10,"")</f>
        <v/>
      </c>
      <c r="S237" s="22">
        <f>IFERROR(S184/S10,"")</f>
        <v/>
      </c>
      <c r="T237" s="22">
        <f>IFERROR(T184/T10,"")</f>
        <v/>
      </c>
      <c r="U237" s="22">
        <f>IFERROR(U184/U10,"")</f>
        <v/>
      </c>
      <c r="V237" s="22">
        <f>IFERROR(V184/V10,"")</f>
        <v/>
      </c>
      <c r="W237" s="22">
        <f>IFERROR(W184/W10,"")</f>
        <v/>
      </c>
      <c r="X237" s="22">
        <f>IFERROR(X184/X10,"")</f>
        <v/>
      </c>
      <c r="Y237" s="22">
        <f>IFERROR(Y184/Y10,"")</f>
        <v/>
      </c>
      <c r="Z237" s="22">
        <f>IFERROR(Z184/Z10,"")</f>
        <v/>
      </c>
      <c r="AA237" s="22">
        <f>IFERROR(AA184/AA10,"")</f>
        <v/>
      </c>
      <c r="AB237" s="22">
        <f>IFERROR(AB184/AB10,"")</f>
        <v/>
      </c>
      <c r="AC237" s="22">
        <f>IFERROR(AC184/AC10,"")</f>
        <v/>
      </c>
      <c r="AD237" s="22">
        <f>IFERROR(AD184/AD10,"")</f>
        <v/>
      </c>
      <c r="AF237" s="22">
        <f>IFERROR(AF184/AF10,"")</f>
        <v/>
      </c>
      <c r="AG237" s="22">
        <f>IFERROR(AG184/AG10,"")</f>
        <v/>
      </c>
      <c r="AH237" s="22">
        <f>IFERROR(AH184/AH10,"")</f>
        <v/>
      </c>
      <c r="AI237" s="22">
        <f>IFERROR(AI184/AI10,"")</f>
        <v/>
      </c>
      <c r="AJ237" s="22">
        <f>IFERROR(AJ184/AJ10,"")</f>
        <v/>
      </c>
      <c r="AK237" s="22">
        <f>IFERROR(AK184/AK10,"")</f>
        <v/>
      </c>
      <c r="AL237" s="22">
        <f>IFERROR(AL184/AL10,"")</f>
        <v/>
      </c>
      <c r="AM237" s="22">
        <f>IFERROR(AM184/AM10,"")</f>
        <v/>
      </c>
      <c r="AN237" s="22">
        <f>IFERROR(AN184/AN10,"")</f>
        <v/>
      </c>
      <c r="AO237" s="22">
        <f>IFERROR(AO184/AO10,"")</f>
        <v/>
      </c>
    </row>
    <row r="238">
      <c r="D238" s="15" t="inlineStr">
        <is>
          <t>D&amp;A / Rev</t>
        </is>
      </c>
      <c r="G238" s="22">
        <f>IFERROR(G182/G10,"")</f>
        <v/>
      </c>
      <c r="H238" s="22">
        <f>IFERROR(H182/H10,"")</f>
        <v/>
      </c>
      <c r="I238" s="22">
        <f>IFERROR(I182/I10,"")</f>
        <v/>
      </c>
      <c r="J238" s="22">
        <f>IFERROR(J182/J10,"")</f>
        <v/>
      </c>
      <c r="K238" s="22">
        <f>IFERROR(K182/K10,"")</f>
        <v/>
      </c>
      <c r="L238" s="22">
        <f>IFERROR(L182/L10,"")</f>
        <v/>
      </c>
      <c r="M238" s="22">
        <f>IFERROR(M182/M10,"")</f>
        <v/>
      </c>
      <c r="N238" s="22">
        <f>IFERROR(N182/N10,"")</f>
        <v/>
      </c>
      <c r="O238" s="22">
        <f>IFERROR(O182/O10,"")</f>
        <v/>
      </c>
      <c r="P238" s="22">
        <f>IFERROR(P182/P10,"")</f>
        <v/>
      </c>
      <c r="Q238" s="22">
        <f>IFERROR(Q182/Q10,"")</f>
        <v/>
      </c>
      <c r="R238" s="22">
        <f>IFERROR(R182/R10,"")</f>
        <v/>
      </c>
      <c r="S238" s="22">
        <f>IFERROR(S182/S10,"")</f>
        <v/>
      </c>
      <c r="T238" s="22">
        <f>IFERROR(T182/T10,"")</f>
        <v/>
      </c>
      <c r="U238" s="22">
        <f>IFERROR(U182/U10,"")</f>
        <v/>
      </c>
      <c r="V238" s="22">
        <f>IFERROR(V182/V10,"")</f>
        <v/>
      </c>
      <c r="W238" s="22">
        <f>IFERROR(W182/W10,"")</f>
        <v/>
      </c>
      <c r="X238" s="22">
        <f>IFERROR(X182/X10,"")</f>
        <v/>
      </c>
      <c r="Y238" s="22">
        <f>IFERROR(Y182/Y10,"")</f>
        <v/>
      </c>
      <c r="Z238" s="22">
        <f>IFERROR(Z182/Z10,"")</f>
        <v/>
      </c>
      <c r="AA238" s="22">
        <f>IFERROR(AA182/AA10,"")</f>
        <v/>
      </c>
      <c r="AB238" s="22">
        <f>IFERROR(AB182/AB10,"")</f>
        <v/>
      </c>
      <c r="AC238" s="22">
        <f>IFERROR(AC182/AC10,"")</f>
        <v/>
      </c>
      <c r="AD238" s="22">
        <f>IFERROR(AD182/AD10,"")</f>
        <v/>
      </c>
      <c r="AF238" s="22">
        <f>IFERROR(AF182/AF10,"")</f>
        <v/>
      </c>
      <c r="AG238" s="22">
        <f>IFERROR(AG182/AG10,"")</f>
        <v/>
      </c>
      <c r="AH238" s="22">
        <f>IFERROR(AH182/AH10,"")</f>
        <v/>
      </c>
      <c r="AI238" s="22">
        <f>IFERROR(AI182/AI10,"")</f>
        <v/>
      </c>
      <c r="AJ238" s="22">
        <f>IFERROR(AJ182/AJ10,"")</f>
        <v/>
      </c>
      <c r="AK238" s="22">
        <f>IFERROR(AK182/AK10,"")</f>
        <v/>
      </c>
      <c r="AL238" s="22">
        <f>IFERROR(AL182/AL10,"")</f>
        <v/>
      </c>
      <c r="AM238" s="22">
        <f>IFERROR(AM182/AM10,"")</f>
        <v/>
      </c>
      <c r="AN238" s="22">
        <f>IFERROR(AN182/AN10,"")</f>
        <v/>
      </c>
      <c r="AO238" s="22">
        <f>IFERROR(AO182/AO10,"")</f>
        <v/>
      </c>
    </row>
    <row r="242">
      <c r="B242" s="31" t="n"/>
      <c r="C242" s="31" t="n"/>
      <c r="D242" s="31" t="n"/>
      <c r="E242" s="31" t="n"/>
      <c r="F242" s="31" t="n"/>
      <c r="G242" s="31" t="n"/>
      <c r="H242" s="31" t="n"/>
      <c r="I242" s="31" t="n"/>
      <c r="J242" s="31" t="n"/>
      <c r="K242" s="31" t="n"/>
      <c r="L242" s="31" t="n"/>
      <c r="M242" s="31" t="n"/>
      <c r="N242" s="31" t="n"/>
      <c r="O242" s="31" t="n"/>
      <c r="P242" s="31" t="n"/>
      <c r="Q242" s="31" t="n"/>
      <c r="R242" s="31" t="n"/>
      <c r="S242" s="31" t="n"/>
      <c r="T242" s="31" t="n"/>
      <c r="U242" s="31" t="n"/>
      <c r="V242" s="31" t="n"/>
      <c r="W242" s="31" t="n"/>
      <c r="X242" s="31" t="n"/>
      <c r="Y242" s="31" t="n"/>
      <c r="Z242" s="31" t="n"/>
      <c r="AA242" s="31" t="n"/>
      <c r="AB242" s="31" t="n"/>
      <c r="AC242" s="31" t="n"/>
      <c r="AD242" s="31" t="n"/>
      <c r="AF242" s="31" t="n"/>
      <c r="AG242" s="31" t="n"/>
      <c r="AH242" s="31" t="n"/>
      <c r="AI242" s="31" t="n"/>
      <c r="AJ242" s="31" t="n"/>
      <c r="AK242" s="31" t="n"/>
      <c r="AL242" s="31" t="n"/>
      <c r="AM242" s="31" t="n"/>
      <c r="AN242" s="31" t="n"/>
      <c r="AO242" s="31" t="n"/>
    </row>
    <row r="244">
      <c r="C244" s="8" t="n"/>
      <c r="G244" s="14" t="n"/>
      <c r="H244" s="14" t="n"/>
      <c r="I244" s="14" t="n"/>
      <c r="J244" s="14" t="n"/>
      <c r="K244" s="14" t="n"/>
      <c r="L244" s="14" t="n"/>
      <c r="M244" s="14" t="n"/>
      <c r="N244" s="14" t="n"/>
      <c r="O244" s="14" t="n"/>
      <c r="P244" s="14" t="n"/>
      <c r="Q244" s="14" t="n"/>
      <c r="R244" s="14" t="n"/>
      <c r="S244" s="14" t="n"/>
      <c r="T244" s="14" t="n"/>
      <c r="U244" s="14" t="n"/>
      <c r="V244" s="14" t="n"/>
      <c r="W244" s="21" t="n"/>
      <c r="X244" s="21" t="n"/>
      <c r="Y244" s="21" t="n"/>
      <c r="Z244" s="21" t="n"/>
      <c r="AA244" s="21" t="n"/>
      <c r="AB244" s="21" t="n"/>
      <c r="AC244" s="21" t="n"/>
      <c r="AD244" s="21" t="n"/>
      <c r="AF244" s="14" t="n"/>
      <c r="AG244" s="14" t="n"/>
      <c r="AH244" s="14" t="n"/>
      <c r="AI244" s="14" t="n"/>
      <c r="AJ244" s="14" t="n"/>
      <c r="AK244" s="21" t="n"/>
      <c r="AL244" s="21" t="n"/>
      <c r="AM244" s="21" t="n"/>
      <c r="AN244" s="21" t="n"/>
      <c r="AO244" s="21" t="n"/>
    </row>
    <row r="245">
      <c r="D245" s="17" t="n"/>
      <c r="H245" s="22" t="n"/>
      <c r="I245" s="22" t="n"/>
      <c r="J245" s="22" t="n"/>
      <c r="K245" s="22" t="n"/>
      <c r="L245" s="22" t="n"/>
      <c r="M245" s="22" t="n"/>
      <c r="N245" s="22" t="n"/>
      <c r="O245" s="22" t="n"/>
      <c r="P245" s="22" t="n"/>
      <c r="Q245" s="22" t="n"/>
      <c r="R245" s="22" t="n"/>
      <c r="S245" s="22" t="n"/>
      <c r="T245" s="22" t="n"/>
      <c r="U245" s="22" t="n"/>
      <c r="V245" s="22" t="n"/>
      <c r="W245" s="6" t="n"/>
      <c r="X245" s="6" t="n"/>
      <c r="Y245" s="6" t="n"/>
      <c r="Z245" s="6" t="n"/>
      <c r="AA245" s="6" t="n"/>
      <c r="AB245" s="6" t="n"/>
      <c r="AC245" s="6" t="n"/>
      <c r="AD245" s="6" t="n"/>
      <c r="AG245" s="22" t="n"/>
      <c r="AH245" s="22" t="n"/>
      <c r="AI245" s="22" t="n"/>
      <c r="AJ245" s="22" t="n"/>
      <c r="AK245" s="22" t="n"/>
      <c r="AL245" s="22" t="n"/>
      <c r="AM245" s="6" t="n"/>
      <c r="AN245" s="6" t="n"/>
      <c r="AO245" s="6" t="n"/>
    </row>
    <row r="246">
      <c r="C246" s="8" t="n"/>
      <c r="G246" s="14" t="n"/>
      <c r="H246" s="14" t="n"/>
      <c r="I246" s="14" t="n"/>
      <c r="J246" s="14" t="n"/>
      <c r="K246" s="14" t="n"/>
      <c r="L246" s="14" t="n"/>
      <c r="M246" s="14" t="n"/>
      <c r="N246" s="14" t="n"/>
      <c r="O246" s="14" t="n"/>
      <c r="P246" s="14" t="n"/>
      <c r="Q246" s="14" t="n"/>
      <c r="R246" s="14" t="n"/>
      <c r="S246" s="14" t="n"/>
      <c r="T246" s="14" t="n"/>
      <c r="U246" s="14" t="n"/>
      <c r="V246" s="14" t="n"/>
      <c r="W246" s="21" t="n"/>
      <c r="X246" s="21" t="n"/>
      <c r="Y246" s="21" t="n"/>
      <c r="Z246" s="21" t="n"/>
      <c r="AA246" s="21" t="n"/>
      <c r="AB246" s="21" t="n"/>
      <c r="AC246" s="21" t="n"/>
      <c r="AD246" s="21" t="n"/>
      <c r="AF246" s="14" t="n"/>
      <c r="AG246" s="14" t="n"/>
      <c r="AH246" s="14" t="n"/>
      <c r="AI246" s="14" t="n"/>
      <c r="AJ246" s="14" t="n"/>
      <c r="AK246" s="21" t="n"/>
      <c r="AL246" s="21" t="n"/>
      <c r="AM246" s="21" t="n"/>
      <c r="AN246" s="21" t="n"/>
      <c r="AO246" s="21" t="n"/>
    </row>
    <row r="247">
      <c r="D247" s="17" t="n"/>
      <c r="H247" s="22" t="n"/>
      <c r="I247" s="22" t="n"/>
      <c r="J247" s="22" t="n"/>
      <c r="K247" s="22" t="n"/>
      <c r="L247" s="22" t="n"/>
      <c r="M247" s="22" t="n"/>
      <c r="N247" s="22" t="n"/>
      <c r="O247" s="22" t="n"/>
      <c r="P247" s="22" t="n"/>
      <c r="Q247" s="22" t="n"/>
      <c r="R247" s="22" t="n"/>
      <c r="S247" s="22" t="n"/>
      <c r="T247" s="22" t="n"/>
      <c r="U247" s="22" t="n"/>
      <c r="V247" s="22" t="n"/>
      <c r="W247" s="6" t="n"/>
      <c r="X247" s="6" t="n"/>
      <c r="Y247" s="6" t="n"/>
      <c r="Z247" s="6" t="n"/>
      <c r="AA247" s="6" t="n"/>
      <c r="AB247" s="6" t="n"/>
      <c r="AC247" s="6" t="n"/>
      <c r="AD247" s="6" t="n"/>
      <c r="AG247" s="22" t="n"/>
      <c r="AH247" s="22" t="n"/>
      <c r="AI247" s="22" t="n"/>
      <c r="AJ247" s="22" t="n"/>
      <c r="AK247" s="22" t="n"/>
      <c r="AL247" s="22" t="n"/>
      <c r="AM247" s="6" t="n"/>
      <c r="AN247" s="6" t="n"/>
      <c r="AO247" s="6" t="n"/>
    </row>
    <row r="248">
      <c r="C248" s="8" t="n"/>
      <c r="G248" s="14" t="n"/>
      <c r="H248" s="14" t="n"/>
      <c r="I248" s="14" t="n"/>
      <c r="J248" s="14" t="n"/>
      <c r="K248" s="14" t="n"/>
      <c r="L248" s="14" t="n"/>
      <c r="M248" s="14" t="n"/>
      <c r="N248" s="14" t="n"/>
      <c r="O248" s="14" t="n"/>
      <c r="P248" s="14" t="n"/>
      <c r="Q248" s="14" t="n"/>
      <c r="R248" s="14" t="n"/>
      <c r="S248" s="14" t="n"/>
      <c r="T248" s="14" t="n"/>
      <c r="U248" s="14" t="n"/>
      <c r="V248" s="14" t="n"/>
      <c r="W248" s="21" t="n"/>
      <c r="X248" s="21" t="n"/>
      <c r="Y248" s="21" t="n"/>
      <c r="Z248" s="21" t="n"/>
      <c r="AA248" s="21" t="n"/>
      <c r="AB248" s="21" t="n"/>
      <c r="AC248" s="21" t="n"/>
      <c r="AD248" s="21" t="n"/>
      <c r="AF248" s="14" t="n"/>
      <c r="AG248" s="14" t="n"/>
      <c r="AH248" s="14" t="n"/>
      <c r="AI248" s="14" t="n"/>
      <c r="AJ248" s="14" t="n"/>
      <c r="AK248" s="21" t="n"/>
      <c r="AL248" s="21" t="n"/>
      <c r="AM248" s="21" t="n"/>
      <c r="AN248" s="21" t="n"/>
      <c r="AO248" s="21" t="n"/>
    </row>
    <row r="249">
      <c r="D249" s="17" t="n"/>
      <c r="H249" s="22" t="n"/>
      <c r="I249" s="22" t="n"/>
      <c r="J249" s="22" t="n"/>
      <c r="K249" s="22" t="n"/>
      <c r="L249" s="22" t="n"/>
      <c r="M249" s="22" t="n"/>
      <c r="N249" s="22" t="n"/>
      <c r="O249" s="22" t="n"/>
      <c r="P249" s="22" t="n"/>
      <c r="Q249" s="22" t="n"/>
      <c r="R249" s="22" t="n"/>
      <c r="S249" s="22" t="n"/>
      <c r="T249" s="22" t="n"/>
      <c r="U249" s="22" t="n"/>
      <c r="V249" s="22" t="n"/>
      <c r="W249" s="6" t="n"/>
      <c r="X249" s="6" t="n"/>
      <c r="Y249" s="6" t="n"/>
      <c r="Z249" s="6" t="n"/>
      <c r="AA249" s="6" t="n"/>
      <c r="AB249" s="6" t="n"/>
      <c r="AC249" s="6" t="n"/>
      <c r="AD249" s="6" t="n"/>
      <c r="AG249" s="22" t="n"/>
      <c r="AH249" s="22" t="n"/>
      <c r="AI249" s="22" t="n"/>
      <c r="AJ249" s="22" t="n"/>
      <c r="AK249" s="22" t="n"/>
      <c r="AL249" s="22" t="n"/>
      <c r="AM249" s="6" t="n"/>
      <c r="AN249" s="6" t="n"/>
      <c r="AO249" s="6" t="n"/>
    </row>
    <row r="250">
      <c r="C250" s="8" t="n"/>
      <c r="G250" s="14" t="n"/>
      <c r="H250" s="14" t="n"/>
      <c r="I250" s="14" t="n"/>
      <c r="J250" s="14" t="n"/>
      <c r="K250" s="14" t="n"/>
      <c r="L250" s="14" t="n"/>
      <c r="M250" s="14" t="n"/>
      <c r="N250" s="14" t="n"/>
      <c r="O250" s="14" t="n"/>
      <c r="P250" s="14" t="n"/>
      <c r="Q250" s="14" t="n"/>
      <c r="R250" s="14" t="n"/>
      <c r="S250" s="14" t="n"/>
      <c r="T250" s="14" t="n"/>
      <c r="U250" s="14" t="n"/>
      <c r="V250" s="14" t="n"/>
      <c r="W250" s="21" t="n"/>
      <c r="X250" s="21" t="n"/>
      <c r="Y250" s="21" t="n"/>
      <c r="Z250" s="21" t="n"/>
      <c r="AA250" s="21" t="n"/>
      <c r="AB250" s="21" t="n"/>
      <c r="AC250" s="21" t="n"/>
      <c r="AD250" s="21" t="n"/>
      <c r="AF250" s="14" t="n"/>
      <c r="AG250" s="14" t="n"/>
      <c r="AH250" s="14" t="n"/>
      <c r="AI250" s="14" t="n"/>
      <c r="AJ250" s="14" t="n"/>
      <c r="AK250" s="21" t="n"/>
      <c r="AL250" s="21" t="n"/>
      <c r="AM250" s="21" t="n"/>
      <c r="AN250" s="21" t="n"/>
      <c r="AO250" s="21" t="n"/>
    </row>
    <row r="251">
      <c r="D251" s="17" t="n"/>
      <c r="H251" s="22" t="n"/>
      <c r="I251" s="22" t="n"/>
      <c r="J251" s="22" t="n"/>
      <c r="K251" s="22" t="n"/>
      <c r="L251" s="22" t="n"/>
      <c r="M251" s="22" t="n"/>
      <c r="N251" s="22" t="n"/>
      <c r="O251" s="22" t="n"/>
      <c r="P251" s="22" t="n"/>
      <c r="Q251" s="22" t="n"/>
      <c r="R251" s="22" t="n"/>
      <c r="S251" s="22" t="n"/>
      <c r="T251" s="22" t="n"/>
      <c r="U251" s="22" t="n"/>
      <c r="V251" s="22" t="n"/>
      <c r="W251" s="6" t="n"/>
      <c r="X251" s="6" t="n"/>
      <c r="Y251" s="6" t="n"/>
      <c r="Z251" s="6" t="n"/>
      <c r="AA251" s="6" t="n"/>
      <c r="AB251" s="6" t="n"/>
      <c r="AC251" s="6" t="n"/>
      <c r="AD251" s="6" t="n"/>
      <c r="AG251" s="22" t="n"/>
      <c r="AH251" s="22" t="n"/>
      <c r="AI251" s="22" t="n"/>
      <c r="AJ251" s="22" t="n"/>
      <c r="AK251" s="22" t="n"/>
      <c r="AL251" s="22" t="n"/>
      <c r="AM251" s="6" t="n"/>
      <c r="AN251" s="6" t="n"/>
      <c r="AO251" s="6" t="n"/>
    </row>
    <row r="252">
      <c r="B252" s="13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  <c r="AA252" s="16" t="n"/>
      <c r="AB252" s="16" t="n"/>
      <c r="AC252" s="16" t="n"/>
      <c r="AD252" s="16" t="n"/>
      <c r="AF252" s="16" t="n"/>
      <c r="AG252" s="16" t="n"/>
      <c r="AH252" s="16" t="n"/>
      <c r="AI252" s="16" t="n"/>
      <c r="AJ252" s="16" t="n"/>
      <c r="AK252" s="16" t="n"/>
      <c r="AL252" s="16" t="n"/>
      <c r="AM252" s="16" t="n"/>
      <c r="AN252" s="16" t="n"/>
      <c r="AO252" s="16" t="n"/>
    </row>
    <row r="254">
      <c r="C254" s="8" t="n"/>
      <c r="G254" s="22" t="n"/>
      <c r="H254" s="22" t="n"/>
      <c r="I254" s="22" t="n"/>
      <c r="J254" s="22" t="n"/>
      <c r="K254" s="22" t="n"/>
      <c r="L254" s="22" t="n"/>
      <c r="M254" s="22" t="n"/>
      <c r="N254" s="22" t="n"/>
      <c r="O254" s="22" t="n"/>
      <c r="P254" s="22" t="n"/>
      <c r="Q254" s="22" t="n"/>
      <c r="R254" s="22" t="n"/>
      <c r="S254" s="22" t="n"/>
      <c r="T254" s="22" t="n"/>
      <c r="U254" s="22" t="n"/>
      <c r="V254" s="22" t="n"/>
      <c r="W254" s="6" t="n"/>
      <c r="X254" s="6" t="n"/>
      <c r="Y254" s="6" t="n"/>
      <c r="Z254" s="6" t="n"/>
      <c r="AA254" s="6" t="n"/>
      <c r="AB254" s="6" t="n"/>
      <c r="AC254" s="6" t="n"/>
      <c r="AD254" s="6" t="n"/>
      <c r="AF254" s="22" t="n"/>
      <c r="AG254" s="22" t="n"/>
      <c r="AH254" s="22" t="n"/>
      <c r="AI254" s="22" t="n"/>
      <c r="AJ254" s="22" t="n"/>
      <c r="AK254" s="6" t="n"/>
      <c r="AL254" s="6" t="n"/>
      <c r="AM254" s="6" t="n"/>
      <c r="AN254" s="6" t="n"/>
      <c r="AO254" s="6" t="n"/>
    </row>
    <row r="255">
      <c r="C255" s="8" t="n"/>
      <c r="G255" s="22" t="n"/>
      <c r="H255" s="22" t="n"/>
      <c r="I255" s="22" t="n"/>
      <c r="J255" s="22" t="n"/>
      <c r="K255" s="22" t="n"/>
      <c r="L255" s="22" t="n"/>
      <c r="M255" s="22" t="n"/>
      <c r="N255" s="22" t="n"/>
      <c r="O255" s="22" t="n"/>
      <c r="P255" s="22" t="n"/>
      <c r="Q255" s="22" t="n"/>
      <c r="R255" s="22" t="n"/>
      <c r="S255" s="22" t="n"/>
      <c r="T255" s="22" t="n"/>
      <c r="U255" s="22" t="n"/>
      <c r="V255" s="22" t="n"/>
      <c r="W255" s="6" t="n"/>
      <c r="X255" s="6" t="n"/>
      <c r="Y255" s="6" t="n"/>
      <c r="Z255" s="6" t="n"/>
      <c r="AA255" s="6" t="n"/>
      <c r="AB255" s="6" t="n"/>
      <c r="AC255" s="6" t="n"/>
      <c r="AD255" s="6" t="n"/>
      <c r="AF255" s="22" t="n"/>
      <c r="AG255" s="22" t="n"/>
      <c r="AH255" s="22" t="n"/>
      <c r="AI255" s="22" t="n"/>
      <c r="AJ255" s="22" t="n"/>
      <c r="AK255" s="6" t="n"/>
      <c r="AL255" s="6" t="n"/>
      <c r="AM255" s="6" t="n"/>
      <c r="AN255" s="6" t="n"/>
      <c r="AO255" s="6" t="n"/>
    </row>
    <row r="256">
      <c r="C256" s="8" t="n"/>
      <c r="G256" s="22" t="n"/>
      <c r="H256" s="22" t="n"/>
      <c r="I256" s="22" t="n"/>
      <c r="J256" s="22" t="n"/>
      <c r="K256" s="22" t="n"/>
      <c r="L256" s="22" t="n"/>
      <c r="M256" s="22" t="n"/>
      <c r="N256" s="22" t="n"/>
      <c r="O256" s="22" t="n"/>
      <c r="P256" s="22" t="n"/>
      <c r="Q256" s="22" t="n"/>
      <c r="R256" s="22" t="n"/>
      <c r="S256" s="22" t="n"/>
      <c r="T256" s="22" t="n"/>
      <c r="U256" s="22" t="n"/>
      <c r="V256" s="22" t="n"/>
      <c r="W256" s="6" t="n"/>
      <c r="X256" s="6" t="n"/>
      <c r="Y256" s="6" t="n"/>
      <c r="Z256" s="6" t="n"/>
      <c r="AA256" s="6" t="n"/>
      <c r="AB256" s="6" t="n"/>
      <c r="AC256" s="6" t="n"/>
      <c r="AD256" s="6" t="n"/>
      <c r="AF256" s="22" t="n"/>
      <c r="AG256" s="22" t="n"/>
      <c r="AH256" s="22" t="n"/>
      <c r="AI256" s="22" t="n"/>
      <c r="AJ256" s="22" t="n"/>
      <c r="AK256" s="6" t="n"/>
      <c r="AL256" s="6" t="n"/>
      <c r="AM256" s="6" t="n"/>
      <c r="AN256" s="6" t="n"/>
      <c r="AO256" s="6" t="n"/>
    </row>
    <row r="257">
      <c r="C257" s="8" t="n"/>
      <c r="G257" s="22" t="n"/>
      <c r="H257" s="22" t="n"/>
      <c r="I257" s="22" t="n"/>
      <c r="J257" s="22" t="n"/>
      <c r="K257" s="22" t="n"/>
      <c r="L257" s="22" t="n"/>
      <c r="M257" s="22" t="n"/>
      <c r="N257" s="22" t="n"/>
      <c r="O257" s="22" t="n"/>
      <c r="P257" s="22" t="n"/>
      <c r="Q257" s="22" t="n"/>
      <c r="R257" s="22" t="n"/>
      <c r="S257" s="22" t="n"/>
      <c r="T257" s="22" t="n"/>
      <c r="U257" s="22" t="n"/>
      <c r="V257" s="22" t="n"/>
      <c r="W257" s="6" t="n"/>
      <c r="X257" s="6" t="n"/>
      <c r="Y257" s="6" t="n"/>
      <c r="Z257" s="6" t="n"/>
      <c r="AA257" s="6" t="n"/>
      <c r="AB257" s="6" t="n"/>
      <c r="AC257" s="6" t="n"/>
      <c r="AD257" s="6" t="n"/>
      <c r="AF257" s="22" t="n"/>
      <c r="AG257" s="22" t="n"/>
      <c r="AH257" s="22" t="n"/>
      <c r="AI257" s="22" t="n"/>
      <c r="AJ257" s="22" t="n"/>
      <c r="AK257" s="6" t="n"/>
      <c r="AL257" s="6" t="n"/>
      <c r="AM257" s="6" t="n"/>
      <c r="AN257" s="6" t="n"/>
      <c r="AO257" s="6" t="n"/>
    </row>
    <row r="258">
      <c r="C258" s="8" t="n"/>
      <c r="G258" s="22" t="n"/>
      <c r="H258" s="22" t="n"/>
      <c r="I258" s="22" t="n"/>
      <c r="J258" s="22" t="n"/>
      <c r="K258" s="22" t="n"/>
      <c r="L258" s="22" t="n"/>
      <c r="M258" s="22" t="n"/>
      <c r="N258" s="22" t="n"/>
      <c r="O258" s="22" t="n"/>
      <c r="P258" s="22" t="n"/>
      <c r="Q258" s="22" t="n"/>
      <c r="R258" s="22" t="n"/>
      <c r="S258" s="22" t="n"/>
      <c r="T258" s="22" t="n"/>
      <c r="U258" s="22" t="n"/>
      <c r="V258" s="22" t="n"/>
      <c r="W258" s="6" t="n"/>
      <c r="X258" s="6" t="n"/>
      <c r="Y258" s="6" t="n"/>
      <c r="Z258" s="6" t="n"/>
      <c r="AA258" s="6" t="n"/>
      <c r="AB258" s="6" t="n"/>
      <c r="AC258" s="6" t="n"/>
      <c r="AD258" s="6" t="n"/>
      <c r="AF258" s="22" t="n"/>
      <c r="AG258" s="22" t="n"/>
      <c r="AH258" s="22" t="n"/>
      <c r="AI258" s="22" t="n"/>
      <c r="AJ258" s="22" t="n"/>
      <c r="AK258" s="6" t="n"/>
      <c r="AL258" s="6" t="n"/>
      <c r="AM258" s="6" t="n"/>
      <c r="AN258" s="6" t="n"/>
      <c r="AO258" s="6" t="n"/>
    </row>
    <row r="259">
      <c r="C259" s="8" t="n"/>
      <c r="G259" s="22" t="n"/>
      <c r="H259" s="22" t="n"/>
      <c r="I259" s="22" t="n"/>
      <c r="J259" s="22" t="n"/>
      <c r="K259" s="22" t="n"/>
      <c r="L259" s="22" t="n"/>
      <c r="M259" s="22" t="n"/>
      <c r="N259" s="22" t="n"/>
      <c r="O259" s="22" t="n"/>
      <c r="P259" s="22" t="n"/>
      <c r="Q259" s="22" t="n"/>
      <c r="R259" s="22" t="n"/>
      <c r="S259" s="22" t="n"/>
      <c r="T259" s="22" t="n"/>
      <c r="U259" s="22" t="n"/>
      <c r="V259" s="22" t="n"/>
      <c r="W259" s="6" t="n"/>
      <c r="X259" s="6" t="n"/>
      <c r="Y259" s="6" t="n"/>
      <c r="Z259" s="6" t="n"/>
      <c r="AA259" s="6" t="n"/>
      <c r="AB259" s="6" t="n"/>
      <c r="AC259" s="6" t="n"/>
      <c r="AD259" s="6" t="n"/>
      <c r="AF259" s="22" t="n"/>
      <c r="AG259" s="22" t="n"/>
      <c r="AH259" s="22" t="n"/>
      <c r="AI259" s="22" t="n"/>
      <c r="AJ259" s="22" t="n"/>
      <c r="AK259" s="6" t="n"/>
      <c r="AL259" s="6" t="n"/>
      <c r="AM259" s="6" t="n"/>
      <c r="AN259" s="6" t="n"/>
      <c r="AO259" s="6" t="n"/>
    </row>
    <row r="261">
      <c r="C261" s="17" t="n"/>
    </row>
    <row r="262">
      <c r="D262" s="8" t="n"/>
      <c r="G262" s="21" t="n"/>
      <c r="H262" s="21" t="n"/>
      <c r="I262" s="21" t="n"/>
      <c r="J262" s="21" t="n"/>
      <c r="K262" s="21" t="n"/>
      <c r="L262" s="21" t="n"/>
      <c r="M262" s="21" t="n"/>
      <c r="N262" s="21" t="n"/>
      <c r="O262" s="21" t="n"/>
      <c r="P262" s="21" t="n"/>
      <c r="Q262" s="21" t="n"/>
      <c r="R262" s="21" t="n"/>
      <c r="S262" s="21" t="n"/>
      <c r="T262" s="21" t="n"/>
      <c r="U262" s="21" t="n"/>
      <c r="V262" s="21" t="n"/>
      <c r="W262" s="14" t="n"/>
      <c r="X262" s="14" t="n"/>
      <c r="Y262" s="14" t="n"/>
      <c r="Z262" s="14" t="n"/>
      <c r="AA262" s="14" t="n"/>
      <c r="AB262" s="14" t="n"/>
      <c r="AC262" s="14" t="n"/>
      <c r="AD262" s="14" t="n"/>
      <c r="AF262" s="21" t="n"/>
      <c r="AG262" s="21" t="n"/>
      <c r="AH262" s="21" t="n"/>
      <c r="AI262" s="21" t="n"/>
      <c r="AJ262" s="21" t="n"/>
      <c r="AK262" s="14" t="n"/>
      <c r="AL262" s="14" t="n"/>
      <c r="AM262" s="14" t="n"/>
      <c r="AN262" s="14" t="n"/>
      <c r="AO262" s="14" t="n"/>
    </row>
    <row r="263">
      <c r="D263" s="8" t="n"/>
      <c r="G263" s="21" t="n"/>
      <c r="H263" s="21" t="n"/>
      <c r="I263" s="21" t="n"/>
      <c r="J263" s="21" t="n"/>
      <c r="K263" s="21" t="n"/>
      <c r="L263" s="21" t="n"/>
      <c r="M263" s="21" t="n"/>
      <c r="N263" s="21" t="n"/>
      <c r="O263" s="21" t="n"/>
      <c r="P263" s="21" t="n"/>
      <c r="Q263" s="21" t="n"/>
      <c r="R263" s="21" t="n"/>
      <c r="S263" s="21" t="n"/>
      <c r="T263" s="21" t="n"/>
      <c r="U263" s="21" t="n"/>
      <c r="V263" s="21" t="n"/>
      <c r="W263" s="14" t="n"/>
      <c r="X263" s="14" t="n"/>
      <c r="Y263" s="14" t="n"/>
      <c r="Z263" s="14" t="n"/>
      <c r="AA263" s="14" t="n"/>
      <c r="AB263" s="14" t="n"/>
      <c r="AC263" s="14" t="n"/>
      <c r="AD263" s="14" t="n"/>
      <c r="AF263" s="21" t="n"/>
      <c r="AG263" s="21" t="n"/>
      <c r="AH263" s="21" t="n"/>
      <c r="AI263" s="21" t="n"/>
      <c r="AJ263" s="21" t="n"/>
      <c r="AK263" s="14" t="n"/>
      <c r="AL263" s="14" t="n"/>
      <c r="AM263" s="14" t="n"/>
      <c r="AN263" s="14" t="n"/>
      <c r="AO263" s="14" t="n"/>
    </row>
    <row r="264">
      <c r="D264" s="8" t="n"/>
      <c r="G264" s="21" t="n"/>
      <c r="H264" s="21" t="n"/>
      <c r="I264" s="21" t="n"/>
      <c r="J264" s="21" t="n"/>
      <c r="K264" s="21" t="n"/>
      <c r="L264" s="21" t="n"/>
      <c r="M264" s="21" t="n"/>
      <c r="N264" s="21" t="n"/>
      <c r="O264" s="21" t="n"/>
      <c r="P264" s="21" t="n"/>
      <c r="Q264" s="21" t="n"/>
      <c r="R264" s="21" t="n"/>
      <c r="S264" s="21" t="n"/>
      <c r="T264" s="21" t="n"/>
      <c r="U264" s="21" t="n"/>
      <c r="V264" s="21" t="n"/>
      <c r="W264" s="14" t="n"/>
      <c r="X264" s="14" t="n"/>
      <c r="Y264" s="14" t="n"/>
      <c r="Z264" s="14" t="n"/>
      <c r="AA264" s="14" t="n"/>
      <c r="AB264" s="14" t="n"/>
      <c r="AC264" s="14" t="n"/>
      <c r="AD264" s="14" t="n"/>
      <c r="AF264" s="21" t="n"/>
      <c r="AG264" s="21" t="n"/>
      <c r="AH264" s="21" t="n"/>
      <c r="AI264" s="21" t="n"/>
      <c r="AJ264" s="21" t="n"/>
      <c r="AK264" s="14" t="n"/>
      <c r="AL264" s="14" t="n"/>
      <c r="AM264" s="14" t="n"/>
      <c r="AN264" s="14" t="n"/>
      <c r="AO264" s="14" t="n"/>
    </row>
    <row r="265">
      <c r="D265" s="8" t="n"/>
      <c r="G265" s="21" t="n"/>
      <c r="H265" s="21" t="n"/>
      <c r="I265" s="21" t="n"/>
      <c r="J265" s="21" t="n"/>
      <c r="K265" s="21" t="n"/>
      <c r="L265" s="21" t="n"/>
      <c r="M265" s="21" t="n"/>
      <c r="N265" s="21" t="n"/>
      <c r="O265" s="21" t="n"/>
      <c r="P265" s="21" t="n"/>
      <c r="Q265" s="21" t="n"/>
      <c r="R265" s="21" t="n"/>
      <c r="S265" s="21" t="n"/>
      <c r="T265" s="21" t="n"/>
      <c r="U265" s="21" t="n"/>
      <c r="V265" s="21" t="n"/>
      <c r="W265" s="14" t="n"/>
      <c r="X265" s="14" t="n"/>
      <c r="Y265" s="14" t="n"/>
      <c r="Z265" s="14" t="n"/>
      <c r="AA265" s="14" t="n"/>
      <c r="AB265" s="14" t="n"/>
      <c r="AC265" s="14" t="n"/>
      <c r="AD265" s="14" t="n"/>
      <c r="AF265" s="21" t="n"/>
      <c r="AG265" s="21" t="n"/>
      <c r="AH265" s="21" t="n"/>
      <c r="AI265" s="21" t="n"/>
      <c r="AJ265" s="21" t="n"/>
      <c r="AK265" s="14" t="n"/>
      <c r="AL265" s="14" t="n"/>
      <c r="AM265" s="14" t="n"/>
      <c r="AN265" s="14" t="n"/>
      <c r="AO265" s="14" t="n"/>
    </row>
    <row r="266">
      <c r="D266" s="8" t="n"/>
      <c r="G266" s="21" t="n"/>
      <c r="H266" s="21" t="n"/>
      <c r="I266" s="21" t="n"/>
      <c r="J266" s="21" t="n"/>
      <c r="K266" s="21" t="n"/>
      <c r="L266" s="21" t="n"/>
      <c r="M266" s="21" t="n"/>
      <c r="N266" s="21" t="n"/>
      <c r="O266" s="21" t="n"/>
      <c r="P266" s="21" t="n"/>
      <c r="Q266" s="21" t="n"/>
      <c r="R266" s="21" t="n"/>
      <c r="S266" s="21" t="n"/>
      <c r="T266" s="21" t="n"/>
      <c r="U266" s="21" t="n"/>
      <c r="V266" s="21" t="n"/>
      <c r="W266" s="14" t="n"/>
      <c r="X266" s="14" t="n"/>
      <c r="Y266" s="14" t="n"/>
      <c r="Z266" s="14" t="n"/>
      <c r="AA266" s="14" t="n"/>
      <c r="AB266" s="14" t="n"/>
      <c r="AC266" s="14" t="n"/>
      <c r="AD266" s="14" t="n"/>
      <c r="AF266" s="21" t="n"/>
      <c r="AG266" s="21" t="n"/>
      <c r="AH266" s="21" t="n"/>
      <c r="AI266" s="21" t="n"/>
      <c r="AJ266" s="21" t="n"/>
      <c r="AK266" s="14" t="n"/>
      <c r="AL266" s="14" t="n"/>
      <c r="AM266" s="14" t="n"/>
      <c r="AN266" s="14" t="n"/>
      <c r="AO266" s="14" t="n"/>
    </row>
    <row r="267">
      <c r="D267" s="8" t="n"/>
      <c r="G267" s="21" t="n"/>
      <c r="H267" s="21" t="n"/>
      <c r="I267" s="21" t="n"/>
      <c r="J267" s="21" t="n"/>
      <c r="K267" s="21" t="n"/>
      <c r="L267" s="21" t="n"/>
      <c r="M267" s="21" t="n"/>
      <c r="N267" s="21" t="n"/>
      <c r="O267" s="21" t="n"/>
      <c r="P267" s="21" t="n"/>
      <c r="Q267" s="21" t="n"/>
      <c r="R267" s="21" t="n"/>
      <c r="S267" s="21" t="n"/>
      <c r="T267" s="21" t="n"/>
      <c r="U267" s="21" t="n"/>
      <c r="V267" s="21" t="n"/>
      <c r="W267" s="14" t="n"/>
      <c r="X267" s="14" t="n"/>
      <c r="Y267" s="14" t="n"/>
      <c r="Z267" s="14" t="n"/>
      <c r="AA267" s="14" t="n"/>
      <c r="AB267" s="14" t="n"/>
      <c r="AC267" s="14" t="n"/>
      <c r="AD267" s="14" t="n"/>
      <c r="AF267" s="21" t="n"/>
      <c r="AG267" s="21" t="n"/>
      <c r="AH267" s="21" t="n"/>
      <c r="AI267" s="21" t="n"/>
      <c r="AJ267" s="21" t="n"/>
      <c r="AK267" s="14" t="n"/>
      <c r="AL267" s="14" t="n"/>
      <c r="AM267" s="14" t="n"/>
      <c r="AN267" s="14" t="n"/>
      <c r="AO267" s="14" t="n"/>
    </row>
    <row r="268">
      <c r="D268" s="8" t="n"/>
      <c r="G268" s="21" t="n"/>
      <c r="H268" s="21" t="n"/>
      <c r="I268" s="21" t="n"/>
      <c r="J268" s="21" t="n"/>
      <c r="K268" s="21" t="n"/>
      <c r="L268" s="21" t="n"/>
      <c r="M268" s="21" t="n"/>
      <c r="N268" s="21" t="n"/>
      <c r="O268" s="21" t="n"/>
      <c r="P268" s="21" t="n"/>
      <c r="Q268" s="21" t="n"/>
      <c r="R268" s="21" t="n"/>
      <c r="S268" s="21" t="n"/>
      <c r="T268" s="21" t="n"/>
      <c r="U268" s="21" t="n"/>
      <c r="V268" s="21" t="n"/>
      <c r="W268" s="14" t="n"/>
      <c r="X268" s="14" t="n"/>
      <c r="Y268" s="14" t="n"/>
      <c r="Z268" s="14" t="n"/>
      <c r="AA268" s="14" t="n"/>
      <c r="AB268" s="14" t="n"/>
      <c r="AC268" s="14" t="n"/>
      <c r="AD268" s="14" t="n"/>
      <c r="AF268" s="21" t="n"/>
      <c r="AG268" s="21" t="n"/>
      <c r="AH268" s="21" t="n"/>
      <c r="AI268" s="21" t="n"/>
      <c r="AJ268" s="21" t="n"/>
      <c r="AK268" s="14" t="n"/>
      <c r="AL268" s="14" t="n"/>
      <c r="AM268" s="14" t="n"/>
      <c r="AN268" s="14" t="n"/>
      <c r="AO268" s="14" t="n"/>
    </row>
    <row r="269">
      <c r="D269" s="8" t="n"/>
      <c r="G269" s="21" t="n"/>
      <c r="H269" s="21" t="n"/>
      <c r="I269" s="21" t="n"/>
      <c r="J269" s="21" t="n"/>
      <c r="K269" s="21" t="n"/>
      <c r="L269" s="21" t="n"/>
      <c r="M269" s="21" t="n"/>
      <c r="N269" s="21" t="n"/>
      <c r="O269" s="21" t="n"/>
      <c r="P269" s="21" t="n"/>
      <c r="Q269" s="21" t="n"/>
      <c r="R269" s="21" t="n"/>
      <c r="S269" s="21" t="n"/>
      <c r="T269" s="21" t="n"/>
      <c r="U269" s="21" t="n"/>
      <c r="V269" s="21" t="n"/>
      <c r="W269" s="14" t="n"/>
      <c r="X269" s="14" t="n"/>
      <c r="Y269" s="14" t="n"/>
      <c r="Z269" s="14" t="n"/>
      <c r="AA269" s="14" t="n"/>
      <c r="AB269" s="14" t="n"/>
      <c r="AC269" s="14" t="n"/>
      <c r="AD269" s="14" t="n"/>
      <c r="AF269" s="21" t="n"/>
      <c r="AG269" s="21" t="n"/>
      <c r="AH269" s="21" t="n"/>
      <c r="AI269" s="21" t="n"/>
      <c r="AJ269" s="21" t="n"/>
      <c r="AK269" s="14" t="n"/>
      <c r="AL269" s="14" t="n"/>
      <c r="AM269" s="14" t="n"/>
      <c r="AN269" s="14" t="n"/>
      <c r="AO269" s="14" t="n"/>
    </row>
    <row r="270">
      <c r="D270" s="8" t="n"/>
      <c r="G270" s="21" t="n"/>
      <c r="H270" s="21" t="n"/>
      <c r="I270" s="21" t="n"/>
      <c r="J270" s="21" t="n"/>
      <c r="K270" s="21" t="n"/>
      <c r="L270" s="21" t="n"/>
      <c r="M270" s="21" t="n"/>
      <c r="N270" s="21" t="n"/>
      <c r="O270" s="21" t="n"/>
      <c r="P270" s="21" t="n"/>
      <c r="Q270" s="21" t="n"/>
      <c r="R270" s="21" t="n"/>
      <c r="S270" s="21" t="n"/>
      <c r="T270" s="21" t="n"/>
      <c r="U270" s="21" t="n"/>
      <c r="V270" s="21" t="n"/>
      <c r="W270" s="14" t="n"/>
      <c r="X270" s="14" t="n"/>
      <c r="Y270" s="14" t="n"/>
      <c r="Z270" s="14" t="n"/>
      <c r="AA270" s="14" t="n"/>
      <c r="AB270" s="14" t="n"/>
      <c r="AC270" s="14" t="n"/>
      <c r="AD270" s="14" t="n"/>
      <c r="AF270" s="21" t="n"/>
      <c r="AG270" s="21" t="n"/>
      <c r="AH270" s="21" t="n"/>
      <c r="AI270" s="21" t="n"/>
      <c r="AJ270" s="21" t="n"/>
      <c r="AK270" s="14" t="n"/>
      <c r="AL270" s="14" t="n"/>
      <c r="AM270" s="14" t="n"/>
      <c r="AN270" s="14" t="n"/>
      <c r="AO270" s="14" t="n"/>
    </row>
    <row r="271">
      <c r="D271" s="8" t="n"/>
      <c r="G271" s="21" t="n"/>
      <c r="H271" s="21" t="n"/>
      <c r="I271" s="21" t="n"/>
      <c r="J271" s="21" t="n"/>
      <c r="K271" s="21" t="n"/>
      <c r="L271" s="21" t="n"/>
      <c r="M271" s="21" t="n"/>
      <c r="N271" s="21" t="n"/>
      <c r="O271" s="21" t="n"/>
      <c r="P271" s="21" t="n"/>
      <c r="Q271" s="21" t="n"/>
      <c r="R271" s="21" t="n"/>
      <c r="S271" s="21" t="n"/>
      <c r="T271" s="21" t="n"/>
      <c r="U271" s="21" t="n"/>
      <c r="V271" s="21" t="n"/>
      <c r="W271" s="14" t="n"/>
      <c r="X271" s="14" t="n"/>
      <c r="Y271" s="14" t="n"/>
      <c r="Z271" s="14" t="n"/>
      <c r="AA271" s="14" t="n"/>
      <c r="AB271" s="14" t="n"/>
      <c r="AC271" s="14" t="n"/>
      <c r="AD271" s="14" t="n"/>
      <c r="AF271" s="21" t="n"/>
      <c r="AG271" s="21" t="n"/>
      <c r="AH271" s="21" t="n"/>
      <c r="AI271" s="21" t="n"/>
      <c r="AJ271" s="21" t="n"/>
      <c r="AK271" s="14" t="n"/>
      <c r="AL271" s="14" t="n"/>
      <c r="AM271" s="14" t="n"/>
      <c r="AN271" s="14" t="n"/>
      <c r="AO271" s="14" t="n"/>
    </row>
    <row r="272">
      <c r="D272" s="8" t="n"/>
      <c r="G272" s="21" t="n"/>
      <c r="H272" s="21" t="n"/>
      <c r="I272" s="21" t="n"/>
      <c r="J272" s="21" t="n"/>
      <c r="K272" s="21" t="n"/>
      <c r="L272" s="21" t="n"/>
      <c r="M272" s="21" t="n"/>
      <c r="N272" s="21" t="n"/>
      <c r="O272" s="21" t="n"/>
      <c r="P272" s="21" t="n"/>
      <c r="Q272" s="21" t="n"/>
      <c r="R272" s="21" t="n"/>
      <c r="S272" s="21" t="n"/>
      <c r="T272" s="21" t="n"/>
      <c r="U272" s="21" t="n"/>
      <c r="V272" s="21" t="n"/>
      <c r="W272" s="14" t="n"/>
      <c r="X272" s="14" t="n"/>
      <c r="Y272" s="14" t="n"/>
      <c r="Z272" s="14" t="n"/>
      <c r="AA272" s="14" t="n"/>
      <c r="AB272" s="14" t="n"/>
      <c r="AC272" s="14" t="n"/>
      <c r="AD272" s="14" t="n"/>
      <c r="AF272" s="21" t="n"/>
      <c r="AG272" s="21" t="n"/>
      <c r="AH272" s="21" t="n"/>
      <c r="AI272" s="21" t="n"/>
      <c r="AJ272" s="21" t="n"/>
      <c r="AK272" s="14" t="n"/>
      <c r="AL272" s="14" t="n"/>
      <c r="AM272" s="14" t="n"/>
      <c r="AN272" s="14" t="n"/>
      <c r="AO272" s="14" t="n"/>
    </row>
    <row r="273">
      <c r="D273" s="8" t="n"/>
      <c r="G273" s="21" t="n"/>
      <c r="H273" s="21" t="n"/>
      <c r="I273" s="21" t="n"/>
      <c r="J273" s="21" t="n"/>
      <c r="K273" s="21" t="n"/>
      <c r="L273" s="21" t="n"/>
      <c r="M273" s="21" t="n"/>
      <c r="N273" s="21" t="n"/>
      <c r="O273" s="21" t="n"/>
      <c r="P273" s="21" t="n"/>
      <c r="Q273" s="21" t="n"/>
      <c r="R273" s="21" t="n"/>
      <c r="S273" s="21" t="n"/>
      <c r="T273" s="21" t="n"/>
      <c r="U273" s="21" t="n"/>
      <c r="V273" s="21" t="n"/>
      <c r="W273" s="14" t="n"/>
      <c r="X273" s="14" t="n"/>
      <c r="Y273" s="14" t="n"/>
      <c r="Z273" s="14" t="n"/>
      <c r="AA273" s="14" t="n"/>
      <c r="AB273" s="14" t="n"/>
      <c r="AC273" s="14" t="n"/>
      <c r="AD273" s="14" t="n"/>
      <c r="AF273" s="21" t="n"/>
      <c r="AG273" s="21" t="n"/>
      <c r="AH273" s="21" t="n"/>
      <c r="AI273" s="21" t="n"/>
      <c r="AJ273" s="21" t="n"/>
      <c r="AK273" s="14" t="n"/>
      <c r="AL273" s="14" t="n"/>
      <c r="AM273" s="14" t="n"/>
      <c r="AN273" s="14" t="n"/>
      <c r="AO273" s="14" t="n"/>
    </row>
    <row r="274">
      <c r="D274" s="8" t="n"/>
      <c r="G274" s="29" t="n"/>
      <c r="H274" s="29" t="n"/>
      <c r="I274" s="29" t="n"/>
      <c r="J274" s="29" t="n"/>
      <c r="K274" s="29" t="n"/>
      <c r="L274" s="29" t="n"/>
      <c r="M274" s="29" t="n"/>
      <c r="N274" s="29" t="n"/>
      <c r="O274" s="29" t="n"/>
      <c r="P274" s="29" t="n"/>
      <c r="Q274" s="29" t="n"/>
      <c r="R274" s="29" t="n"/>
      <c r="S274" s="29" t="n"/>
      <c r="T274" s="29" t="n"/>
      <c r="U274" s="29" t="n"/>
      <c r="V274" s="29" t="n"/>
      <c r="W274" s="19" t="n"/>
      <c r="X274" s="19" t="n"/>
      <c r="Y274" s="19" t="n"/>
      <c r="Z274" s="19" t="n"/>
      <c r="AA274" s="19" t="n"/>
      <c r="AB274" s="19" t="n"/>
      <c r="AC274" s="19" t="n"/>
      <c r="AD274" s="19" t="n"/>
      <c r="AF274" s="29" t="n"/>
      <c r="AG274" s="29" t="n"/>
      <c r="AH274" s="29" t="n"/>
      <c r="AI274" s="29" t="n"/>
      <c r="AJ274" s="29" t="n"/>
      <c r="AK274" s="19" t="n"/>
      <c r="AL274" s="19" t="n"/>
      <c r="AM274" s="19" t="n"/>
      <c r="AN274" s="19" t="n"/>
      <c r="AO274" s="19" t="n"/>
    </row>
    <row r="275">
      <c r="D275" s="8" t="n"/>
      <c r="G275" s="29" t="n"/>
      <c r="H275" s="29" t="n"/>
      <c r="I275" s="29" t="n"/>
      <c r="J275" s="29" t="n"/>
      <c r="K275" s="29" t="n"/>
      <c r="L275" s="29" t="n"/>
      <c r="M275" s="29" t="n"/>
      <c r="N275" s="29" t="n"/>
      <c r="O275" s="29" t="n"/>
      <c r="P275" s="29" t="n"/>
      <c r="Q275" s="29" t="n"/>
      <c r="R275" s="29" t="n"/>
      <c r="S275" s="29" t="n"/>
      <c r="T275" s="29" t="n"/>
      <c r="U275" s="29" t="n"/>
      <c r="V275" s="29" t="n"/>
      <c r="W275" s="19" t="n"/>
      <c r="X275" s="19" t="n"/>
      <c r="Y275" s="19" t="n"/>
      <c r="Z275" s="19" t="n"/>
      <c r="AA275" s="19" t="n"/>
      <c r="AB275" s="19" t="n"/>
      <c r="AC275" s="19" t="n"/>
      <c r="AD275" s="19" t="n"/>
      <c r="AF275" s="29" t="n"/>
      <c r="AG275" s="29" t="n"/>
      <c r="AH275" s="29" t="n"/>
      <c r="AI275" s="29" t="n"/>
      <c r="AJ275" s="29" t="n"/>
      <c r="AK275" s="19" t="n"/>
      <c r="AL275" s="19" t="n"/>
      <c r="AM275" s="19" t="n"/>
      <c r="AN275" s="19" t="n"/>
      <c r="AO275" s="19" t="n"/>
    </row>
    <row r="278">
      <c r="B278" s="31" t="n"/>
      <c r="C278" s="31" t="n"/>
      <c r="D278" s="31" t="n"/>
      <c r="E278" s="31" t="n"/>
      <c r="F278" s="31" t="n"/>
      <c r="G278" s="31" t="n"/>
      <c r="H278" s="31" t="n"/>
      <c r="I278" s="31" t="n"/>
      <c r="J278" s="31" t="n"/>
      <c r="K278" s="31" t="n"/>
      <c r="L278" s="31" t="n"/>
      <c r="M278" s="31" t="n"/>
      <c r="N278" s="31" t="n"/>
      <c r="O278" s="31" t="n"/>
      <c r="P278" s="31" t="n"/>
      <c r="Q278" s="31" t="n"/>
      <c r="R278" s="31" t="n"/>
      <c r="S278" s="31" t="n"/>
      <c r="T278" s="31" t="n"/>
      <c r="U278" s="31" t="n"/>
      <c r="V278" s="31" t="n"/>
      <c r="W278" s="31" t="n"/>
      <c r="X278" s="31" t="n"/>
      <c r="Y278" s="31" t="n"/>
      <c r="Z278" s="31" t="n"/>
      <c r="AA278" s="31" t="n"/>
      <c r="AB278" s="31" t="n"/>
      <c r="AC278" s="31" t="n"/>
      <c r="AD278" s="31" t="n"/>
      <c r="AF278" s="31" t="n"/>
      <c r="AG278" s="31" t="n"/>
      <c r="AH278" s="31" t="n"/>
      <c r="AI278" s="31" t="n"/>
      <c r="AJ278" s="31" t="n"/>
      <c r="AK278" s="31" t="n"/>
      <c r="AL278" s="31" t="n"/>
      <c r="AM278" s="31" t="n"/>
      <c r="AN278" s="31" t="n"/>
      <c r="AO278" s="31" t="n"/>
    </row>
    <row r="280">
      <c r="C280" s="8" t="n"/>
      <c r="G280" s="22" t="n"/>
      <c r="H280" s="22" t="n"/>
      <c r="I280" s="22" t="n"/>
      <c r="J280" s="22" t="n"/>
      <c r="K280" s="22" t="n"/>
      <c r="L280" s="22" t="n"/>
      <c r="M280" s="22" t="n"/>
      <c r="N280" s="22" t="n"/>
      <c r="O280" s="22" t="n"/>
      <c r="P280" s="22" t="n"/>
      <c r="Q280" s="22" t="n"/>
      <c r="R280" s="22" t="n"/>
      <c r="S280" s="22" t="n"/>
      <c r="T280" s="22" t="n"/>
      <c r="U280" s="22" t="n"/>
      <c r="V280" s="22" t="n"/>
      <c r="W280" s="6" t="n"/>
      <c r="X280" s="6" t="n"/>
      <c r="Y280" s="6" t="n"/>
      <c r="Z280" s="6" t="n"/>
      <c r="AA280" s="6" t="n"/>
      <c r="AB280" s="6" t="n"/>
      <c r="AC280" s="6" t="n"/>
      <c r="AD280" s="6" t="n"/>
      <c r="AF280" s="22" t="n"/>
      <c r="AG280" s="22" t="n"/>
      <c r="AH280" s="22" t="n"/>
      <c r="AI280" s="22" t="n"/>
      <c r="AJ280" s="22" t="n"/>
      <c r="AK280" s="6" t="n"/>
      <c r="AL280" s="6" t="n"/>
      <c r="AM280" s="6" t="n"/>
      <c r="AN280" s="6" t="n"/>
      <c r="AO280" s="6" t="n"/>
    </row>
    <row r="281">
      <c r="C281" s="8" t="n"/>
      <c r="G281" s="22" t="n"/>
      <c r="H281" s="22" t="n"/>
      <c r="I281" s="22" t="n"/>
      <c r="J281" s="22" t="n"/>
      <c r="K281" s="22" t="n"/>
      <c r="L281" s="22" t="n"/>
      <c r="M281" s="22" t="n"/>
      <c r="N281" s="22" t="n"/>
      <c r="O281" s="22" t="n"/>
      <c r="P281" s="22" t="n"/>
      <c r="Q281" s="22" t="n"/>
      <c r="R281" s="22" t="n"/>
      <c r="S281" s="22" t="n"/>
      <c r="T281" s="22" t="n"/>
      <c r="U281" s="22" t="n"/>
      <c r="V281" s="22" t="n"/>
      <c r="W281" s="6" t="n"/>
      <c r="X281" s="6" t="n"/>
      <c r="Y281" s="6" t="n"/>
      <c r="Z281" s="6" t="n"/>
      <c r="AA281" s="6" t="n"/>
      <c r="AB281" s="6" t="n"/>
      <c r="AC281" s="6" t="n"/>
      <c r="AD281" s="6" t="n"/>
      <c r="AF281" s="22" t="n"/>
      <c r="AG281" s="22" t="n"/>
      <c r="AH281" s="22" t="n"/>
      <c r="AI281" s="22" t="n"/>
      <c r="AJ281" s="22" t="n"/>
      <c r="AK281" s="6" t="n"/>
      <c r="AL281" s="6" t="n"/>
      <c r="AM281" s="6" t="n"/>
      <c r="AN281" s="6" t="n"/>
      <c r="AO281" s="6" t="n"/>
    </row>
    <row r="282">
      <c r="C282" s="8" t="n"/>
      <c r="G282" s="22" t="n"/>
      <c r="H282" s="22" t="n"/>
      <c r="I282" s="22" t="n"/>
      <c r="J282" s="22" t="n"/>
      <c r="K282" s="22" t="n"/>
      <c r="L282" s="22" t="n"/>
      <c r="M282" s="22" t="n"/>
      <c r="N282" s="22" t="n"/>
      <c r="O282" s="22" t="n"/>
      <c r="P282" s="22" t="n"/>
      <c r="Q282" s="22" t="n"/>
      <c r="R282" s="22" t="n"/>
      <c r="S282" s="22" t="n"/>
      <c r="T282" s="22" t="n"/>
      <c r="U282" s="22" t="n"/>
      <c r="V282" s="22" t="n"/>
      <c r="W282" s="6" t="n"/>
      <c r="X282" s="6" t="n"/>
      <c r="Y282" s="6" t="n"/>
      <c r="Z282" s="6" t="n"/>
      <c r="AA282" s="6" t="n"/>
      <c r="AB282" s="6" t="n"/>
      <c r="AC282" s="6" t="n"/>
      <c r="AD282" s="6" t="n"/>
      <c r="AF282" s="22" t="n"/>
      <c r="AG282" s="22" t="n"/>
      <c r="AH282" s="22" t="n"/>
      <c r="AI282" s="22" t="n"/>
      <c r="AJ282" s="22" t="n"/>
      <c r="AK282" s="6" t="n"/>
      <c r="AL282" s="6" t="n"/>
      <c r="AM282" s="6" t="n"/>
      <c r="AN282" s="6" t="n"/>
      <c r="AO282" s="6" t="n"/>
    </row>
    <row r="283">
      <c r="C283" s="8" t="n"/>
      <c r="G283" s="22" t="n"/>
      <c r="H283" s="22" t="n"/>
      <c r="I283" s="22" t="n"/>
      <c r="J283" s="22" t="n"/>
      <c r="K283" s="22" t="n"/>
      <c r="L283" s="22" t="n"/>
      <c r="M283" s="22" t="n"/>
      <c r="N283" s="22" t="n"/>
      <c r="O283" s="22" t="n"/>
      <c r="P283" s="22" t="n"/>
      <c r="Q283" s="22" t="n"/>
      <c r="R283" s="22" t="n"/>
      <c r="S283" s="22" t="n"/>
      <c r="T283" s="22" t="n"/>
      <c r="U283" s="22" t="n"/>
      <c r="V283" s="22" t="n"/>
      <c r="W283" s="6" t="n"/>
      <c r="X283" s="6" t="n"/>
      <c r="Y283" s="6" t="n"/>
      <c r="Z283" s="6" t="n"/>
      <c r="AA283" s="6" t="n"/>
      <c r="AB283" s="6" t="n"/>
      <c r="AC283" s="6" t="n"/>
      <c r="AD283" s="6" t="n"/>
      <c r="AF283" s="22" t="n"/>
      <c r="AG283" s="22" t="n"/>
      <c r="AH283" s="22" t="n"/>
      <c r="AI283" s="22" t="n"/>
      <c r="AJ283" s="22" t="n"/>
      <c r="AK283" s="6" t="n"/>
      <c r="AL283" s="6" t="n"/>
      <c r="AM283" s="6" t="n"/>
      <c r="AN283" s="6" t="n"/>
      <c r="AO283" s="6" t="n"/>
    </row>
    <row r="284">
      <c r="C284" s="8" t="n"/>
      <c r="G284" s="22" t="n"/>
      <c r="H284" s="22" t="n"/>
      <c r="I284" s="22" t="n"/>
      <c r="J284" s="22" t="n"/>
      <c r="K284" s="22" t="n"/>
      <c r="L284" s="22" t="n"/>
      <c r="M284" s="22" t="n"/>
      <c r="N284" s="22" t="n"/>
      <c r="O284" s="22" t="n"/>
      <c r="P284" s="22" t="n"/>
      <c r="Q284" s="22" t="n"/>
      <c r="R284" s="22" t="n"/>
      <c r="S284" s="22" t="n"/>
      <c r="T284" s="22" t="n"/>
      <c r="U284" s="22" t="n"/>
      <c r="V284" s="22" t="n"/>
      <c r="W284" s="6" t="n"/>
      <c r="X284" s="6" t="n"/>
      <c r="Y284" s="6" t="n"/>
      <c r="Z284" s="6" t="n"/>
      <c r="AA284" s="6" t="n"/>
      <c r="AB284" s="6" t="n"/>
      <c r="AC284" s="6" t="n"/>
      <c r="AD284" s="6" t="n"/>
      <c r="AF284" s="22" t="n"/>
      <c r="AG284" s="22" t="n"/>
      <c r="AH284" s="22" t="n"/>
      <c r="AI284" s="22" t="n"/>
      <c r="AJ284" s="22" t="n"/>
      <c r="AK284" s="6" t="n"/>
      <c r="AL284" s="6" t="n"/>
      <c r="AM284" s="6" t="n"/>
      <c r="AN284" s="6" t="n"/>
      <c r="AO284" s="6" t="n"/>
    </row>
    <row r="285">
      <c r="C285" s="8" t="n"/>
      <c r="G285" s="22" t="n"/>
      <c r="H285" s="22" t="n"/>
      <c r="I285" s="22" t="n"/>
      <c r="J285" s="22" t="n"/>
      <c r="K285" s="22" t="n"/>
      <c r="L285" s="22" t="n"/>
      <c r="M285" s="22" t="n"/>
      <c r="N285" s="22" t="n"/>
      <c r="O285" s="22" t="n"/>
      <c r="P285" s="22" t="n"/>
      <c r="Q285" s="22" t="n"/>
      <c r="R285" s="22" t="n"/>
      <c r="S285" s="22" t="n"/>
      <c r="T285" s="22" t="n"/>
      <c r="U285" s="22" t="n"/>
      <c r="V285" s="22" t="n"/>
      <c r="W285" s="6" t="n"/>
      <c r="X285" s="6" t="n"/>
      <c r="Y285" s="6" t="n"/>
      <c r="Z285" s="6" t="n"/>
      <c r="AA285" s="6" t="n"/>
      <c r="AB285" s="6" t="n"/>
      <c r="AC285" s="6" t="n"/>
      <c r="AD285" s="6" t="n"/>
      <c r="AF285" s="22" t="n"/>
      <c r="AG285" s="22" t="n"/>
      <c r="AH285" s="22" t="n"/>
      <c r="AI285" s="22" t="n"/>
      <c r="AJ285" s="22" t="n"/>
      <c r="AK285" s="6" t="n"/>
      <c r="AL285" s="6" t="n"/>
      <c r="AM285" s="6" t="n"/>
      <c r="AN285" s="6" t="n"/>
      <c r="AO285" s="6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B1:AJ26"/>
  <sheetViews>
    <sheetView showGridLines="0" workbookViewId="0">
      <selection activeCell="A1" sqref="A1"/>
    </sheetView>
  </sheetViews>
  <sheetFormatPr baseColWidth="8" defaultRowHeight="15"/>
  <cols>
    <col width="30" customWidth="1" min="2" max="2"/>
  </cols>
  <sheetData>
    <row r="1">
      <c r="B1" s="27" t="inlineStr">
        <is>
          <t>AMD As-Reported Subtotals (for reconciliation)</t>
        </is>
      </c>
    </row>
    <row r="2">
      <c r="B2" s="8" t="inlineStr">
        <is>
          <t>Source: filed 10-K / 10-Q / 8-K — see amd_model_data.py docstring</t>
        </is>
      </c>
    </row>
    <row r="5">
      <c r="G5" s="10" t="inlineStr">
        <is>
          <t>Q2'22</t>
        </is>
      </c>
      <c r="H5" s="10" t="inlineStr">
        <is>
          <t>Q3'22</t>
        </is>
      </c>
      <c r="I5" s="10" t="inlineStr">
        <is>
          <t>Q4'22</t>
        </is>
      </c>
      <c r="J5" s="10" t="inlineStr">
        <is>
          <t>Q1'23</t>
        </is>
      </c>
      <c r="K5" s="10" t="inlineStr">
        <is>
          <t>Q2'23</t>
        </is>
      </c>
      <c r="L5" s="10" t="inlineStr">
        <is>
          <t>Q3'23</t>
        </is>
      </c>
      <c r="M5" s="10" t="inlineStr">
        <is>
          <t>Q4'23</t>
        </is>
      </c>
      <c r="N5" s="10" t="inlineStr">
        <is>
          <t>Q1'24</t>
        </is>
      </c>
      <c r="O5" s="10" t="inlineStr">
        <is>
          <t>Q2'24</t>
        </is>
      </c>
      <c r="P5" s="10" t="inlineStr">
        <is>
          <t>Q3'24</t>
        </is>
      </c>
      <c r="Q5" s="10" t="inlineStr">
        <is>
          <t>Q4'24</t>
        </is>
      </c>
      <c r="R5" s="10" t="inlineStr">
        <is>
          <t>Q1'25</t>
        </is>
      </c>
      <c r="S5" s="10" t="inlineStr">
        <is>
          <t>Q2'25</t>
        </is>
      </c>
      <c r="T5" s="10" t="inlineStr">
        <is>
          <t>Q3'25</t>
        </is>
      </c>
      <c r="U5" s="10" t="inlineStr">
        <is>
          <t>Q4'25</t>
        </is>
      </c>
      <c r="V5" s="10" t="inlineStr">
        <is>
          <t>Q1'26</t>
        </is>
      </c>
      <c r="AF5" s="10" t="inlineStr">
        <is>
          <t>FY2021</t>
        </is>
      </c>
      <c r="AG5" s="10" t="inlineStr">
        <is>
          <t>FY2022</t>
        </is>
      </c>
      <c r="AH5" s="10" t="inlineStr">
        <is>
          <t>FY2023</t>
        </is>
      </c>
      <c r="AI5" s="10" t="inlineStr">
        <is>
          <t>FY2024</t>
        </is>
      </c>
      <c r="AJ5" s="10" t="inlineStr">
        <is>
          <t>FY2025</t>
        </is>
      </c>
    </row>
    <row r="8">
      <c r="B8" s="15" t="inlineStr">
        <is>
          <t>rev_total</t>
        </is>
      </c>
      <c r="G8" s="19" t="n">
        <v>6550</v>
      </c>
      <c r="H8" s="19" t="n">
        <v>5565</v>
      </c>
      <c r="I8" s="19" t="n">
        <v>5599</v>
      </c>
      <c r="J8" s="19" t="n">
        <v>5353</v>
      </c>
      <c r="K8" s="19" t="n">
        <v>5359</v>
      </c>
      <c r="L8" s="19" t="n">
        <v>5800</v>
      </c>
      <c r="M8" s="19" t="n">
        <v>6168</v>
      </c>
      <c r="N8" s="19" t="n">
        <v>5473</v>
      </c>
      <c r="O8" s="19" t="n">
        <v>5835</v>
      </c>
      <c r="P8" s="19" t="n">
        <v>6819</v>
      </c>
      <c r="Q8" s="19" t="n">
        <v>7658</v>
      </c>
      <c r="R8" s="19" t="n">
        <v>7438</v>
      </c>
      <c r="S8" s="19" t="n">
        <v>7685</v>
      </c>
      <c r="T8" s="19" t="n">
        <v>9246</v>
      </c>
      <c r="U8" s="19" t="n">
        <v>10270</v>
      </c>
      <c r="V8" s="19" t="n">
        <v>10253</v>
      </c>
      <c r="AF8" s="19" t="n">
        <v>16434</v>
      </c>
      <c r="AG8" s="19" t="n">
        <v>23601</v>
      </c>
      <c r="AH8" s="19" t="n">
        <v>22680</v>
      </c>
      <c r="AI8" s="19" t="n">
        <v>25785</v>
      </c>
      <c r="AJ8" s="19" t="n">
        <v>34639</v>
      </c>
    </row>
    <row r="9">
      <c r="B9" s="15" t="inlineStr">
        <is>
          <t>total_cogs</t>
        </is>
      </c>
      <c r="G9" s="19" t="n">
        <v>3522</v>
      </c>
      <c r="H9" s="19" t="n">
        <v>3211</v>
      </c>
      <c r="I9" s="19" t="n">
        <v>3196</v>
      </c>
      <c r="J9" s="19" t="n">
        <v>2994</v>
      </c>
      <c r="K9" s="19" t="n">
        <v>2916</v>
      </c>
      <c r="L9" s="19" t="n">
        <v>3053</v>
      </c>
      <c r="M9" s="19" t="n">
        <v>3257</v>
      </c>
      <c r="N9" s="19" t="n">
        <v>2913</v>
      </c>
      <c r="O9" s="19" t="n">
        <v>2971</v>
      </c>
      <c r="P9" s="19" t="n">
        <v>3400</v>
      </c>
      <c r="Q9" s="19" t="n">
        <v>3776</v>
      </c>
      <c r="R9" s="19" t="n">
        <v>3702</v>
      </c>
      <c r="S9" s="19" t="n">
        <v>4626</v>
      </c>
      <c r="T9" s="19" t="n">
        <v>4466</v>
      </c>
      <c r="U9" s="19" t="n">
        <v>4693</v>
      </c>
      <c r="V9" s="19" t="n">
        <v>4837</v>
      </c>
      <c r="AF9" s="19" t="n">
        <v>8505</v>
      </c>
      <c r="AG9" s="19" t="n">
        <v>12998</v>
      </c>
      <c r="AH9" s="19" t="n">
        <v>12220</v>
      </c>
      <c r="AI9" s="19" t="n">
        <v>13060</v>
      </c>
      <c r="AJ9" s="19" t="n">
        <v>17487</v>
      </c>
    </row>
    <row r="10">
      <c r="B10" s="15" t="inlineStr">
        <is>
          <t>gross_profit</t>
        </is>
      </c>
      <c r="G10" s="19" t="n">
        <v>3028</v>
      </c>
      <c r="H10" s="19" t="n">
        <v>2354</v>
      </c>
      <c r="I10" s="19" t="n">
        <v>2403</v>
      </c>
      <c r="J10" s="19" t="n">
        <v>2359</v>
      </c>
      <c r="K10" s="19" t="n">
        <v>2443</v>
      </c>
      <c r="L10" s="19" t="n">
        <v>2747</v>
      </c>
      <c r="M10" s="19" t="n">
        <v>2911</v>
      </c>
      <c r="N10" s="19" t="n">
        <v>2560</v>
      </c>
      <c r="O10" s="19" t="n">
        <v>2864</v>
      </c>
      <c r="P10" s="19" t="n">
        <v>3419</v>
      </c>
      <c r="Q10" s="19" t="n">
        <v>3882</v>
      </c>
      <c r="R10" s="19" t="n">
        <v>3736</v>
      </c>
      <c r="S10" s="19" t="n">
        <v>3059</v>
      </c>
      <c r="T10" s="19" t="n">
        <v>4780</v>
      </c>
      <c r="U10" s="19" t="n">
        <v>5577</v>
      </c>
      <c r="V10" s="19" t="n">
        <v>5416</v>
      </c>
      <c r="AF10" s="19" t="n">
        <v>7929</v>
      </c>
      <c r="AG10" s="19" t="n">
        <v>10603</v>
      </c>
      <c r="AH10" s="19" t="n">
        <v>10460</v>
      </c>
      <c r="AI10" s="19" t="n">
        <v>12725</v>
      </c>
      <c r="AJ10" s="19" t="n">
        <v>17152</v>
      </c>
    </row>
    <row r="11">
      <c r="B11" s="15" t="inlineStr">
        <is>
          <t>total_opex</t>
        </is>
      </c>
      <c r="G11" s="19" t="n">
        <v>2502</v>
      </c>
      <c r="H11" s="19" t="n">
        <v>2418</v>
      </c>
      <c r="I11" s="19" t="n">
        <v>2552</v>
      </c>
      <c r="J11" s="19" t="n">
        <v>2504</v>
      </c>
      <c r="K11" s="19" t="n">
        <v>2463</v>
      </c>
      <c r="L11" s="19" t="n">
        <v>2523</v>
      </c>
      <c r="M11" s="19" t="n">
        <v>2569</v>
      </c>
      <c r="N11" s="19" t="n">
        <v>2524</v>
      </c>
      <c r="O11" s="19" t="n">
        <v>2595</v>
      </c>
      <c r="P11" s="19" t="n">
        <v>2695</v>
      </c>
      <c r="Q11" s="19" t="n">
        <v>3011</v>
      </c>
      <c r="R11" s="19" t="n">
        <v>2930</v>
      </c>
      <c r="S11" s="19" t="n">
        <v>3193</v>
      </c>
      <c r="T11" s="19" t="n">
        <v>3510</v>
      </c>
      <c r="U11" s="19" t="n">
        <v>3825</v>
      </c>
      <c r="V11" s="19" t="n">
        <v>3940</v>
      </c>
      <c r="AF11" s="19" t="n">
        <v>4281</v>
      </c>
      <c r="AG11" s="19" t="n">
        <v>9339</v>
      </c>
      <c r="AH11" s="19" t="n">
        <v>10059</v>
      </c>
      <c r="AI11" s="19" t="n">
        <v>10825</v>
      </c>
      <c r="AJ11" s="19" t="n">
        <v>13458</v>
      </c>
    </row>
    <row r="12">
      <c r="B12" s="15" t="inlineStr">
        <is>
          <t>oper_income</t>
        </is>
      </c>
      <c r="G12" s="19" t="n">
        <v>526</v>
      </c>
      <c r="H12" s="19" t="n">
        <v>-64</v>
      </c>
      <c r="I12" s="19" t="n">
        <v>-149</v>
      </c>
      <c r="J12" s="19" t="n">
        <v>-145</v>
      </c>
      <c r="K12" s="19" t="n">
        <v>-20</v>
      </c>
      <c r="L12" s="19" t="n">
        <v>224</v>
      </c>
      <c r="M12" s="19" t="n">
        <v>342</v>
      </c>
      <c r="N12" s="19" t="n">
        <v>36</v>
      </c>
      <c r="O12" s="19" t="n">
        <v>269</v>
      </c>
      <c r="P12" s="19" t="n">
        <v>724</v>
      </c>
      <c r="Q12" s="19" t="n">
        <v>871</v>
      </c>
      <c r="R12" s="19" t="n">
        <v>806</v>
      </c>
      <c r="S12" s="19" t="n">
        <v>-134</v>
      </c>
      <c r="T12" s="19" t="n">
        <v>1270</v>
      </c>
      <c r="U12" s="19" t="n">
        <v>1752</v>
      </c>
      <c r="V12" s="19" t="n">
        <v>1476</v>
      </c>
      <c r="AF12" s="19" t="n">
        <v>3648</v>
      </c>
      <c r="AG12" s="19" t="n">
        <v>1264</v>
      </c>
      <c r="AH12" s="19" t="n">
        <v>401</v>
      </c>
      <c r="AI12" s="19" t="n">
        <v>1900</v>
      </c>
      <c r="AJ12" s="19" t="n">
        <v>3694</v>
      </c>
    </row>
    <row r="13">
      <c r="B13" s="15" t="inlineStr">
        <is>
          <t>pretax_cont</t>
        </is>
      </c>
      <c r="G13" s="19" t="n">
        <v>497</v>
      </c>
      <c r="H13" s="19" t="n">
        <v>-73</v>
      </c>
      <c r="I13" s="19" t="n">
        <v>-151</v>
      </c>
      <c r="J13" s="19" t="n">
        <v>-127</v>
      </c>
      <c r="K13" s="19" t="n">
        <v>-2</v>
      </c>
      <c r="L13" s="19" t="n">
        <v>257</v>
      </c>
      <c r="M13" s="19" t="n">
        <v>364</v>
      </c>
      <c r="N13" s="19" t="n">
        <v>64</v>
      </c>
      <c r="O13" s="19" t="n">
        <v>299</v>
      </c>
      <c r="P13" s="19" t="n">
        <v>737</v>
      </c>
      <c r="Q13" s="19" t="n">
        <v>889</v>
      </c>
      <c r="R13" s="19" t="n">
        <v>825</v>
      </c>
      <c r="S13" s="19" t="n">
        <v>-74</v>
      </c>
      <c r="T13" s="19" t="n">
        <v>1315</v>
      </c>
      <c r="U13" s="19" t="n">
        <v>2074</v>
      </c>
      <c r="V13" s="19" t="n">
        <v>1604</v>
      </c>
      <c r="AF13" s="19" t="n">
        <v>3669</v>
      </c>
      <c r="AG13" s="19" t="n">
        <v>1184</v>
      </c>
      <c r="AH13" s="19" t="n">
        <v>492</v>
      </c>
      <c r="AI13" s="19" t="n">
        <v>1989</v>
      </c>
      <c r="AJ13" s="19" t="n">
        <v>4140</v>
      </c>
    </row>
    <row r="14">
      <c r="B14" s="15" t="inlineStr">
        <is>
          <t>ni_continuing</t>
        </is>
      </c>
      <c r="G14" s="19" t="n">
        <v>447</v>
      </c>
      <c r="H14" s="19" t="n">
        <v>66</v>
      </c>
      <c r="I14" s="19" t="n">
        <v>-164</v>
      </c>
      <c r="J14" s="19" t="n">
        <v>-139</v>
      </c>
      <c r="K14" s="19" t="n">
        <v>27</v>
      </c>
      <c r="L14" s="19" t="n">
        <v>299</v>
      </c>
      <c r="M14" s="19" t="n">
        <v>667</v>
      </c>
      <c r="N14" s="19" t="n">
        <v>123</v>
      </c>
      <c r="O14" s="19" t="n">
        <v>265</v>
      </c>
      <c r="P14" s="19" t="n">
        <v>771</v>
      </c>
      <c r="Q14" s="19" t="n">
        <v>482</v>
      </c>
      <c r="R14" s="19" t="n">
        <v>709</v>
      </c>
      <c r="S14" s="19" t="n">
        <v>768</v>
      </c>
      <c r="T14" s="19" t="n">
        <v>1172</v>
      </c>
      <c r="U14" s="19" t="n">
        <v>1620</v>
      </c>
      <c r="V14" s="19" t="n">
        <v>1372</v>
      </c>
      <c r="AF14" s="19" t="n">
        <v>3162</v>
      </c>
      <c r="AG14" s="19" t="n">
        <v>1320</v>
      </c>
      <c r="AH14" s="19" t="n">
        <v>854</v>
      </c>
      <c r="AI14" s="19" t="n">
        <v>1641</v>
      </c>
      <c r="AJ14" s="19" t="n">
        <v>4269</v>
      </c>
    </row>
    <row r="15">
      <c r="B15" s="15" t="inlineStr">
        <is>
          <t>net_income</t>
        </is>
      </c>
      <c r="G15" s="19" t="n">
        <v>447</v>
      </c>
      <c r="H15" s="19" t="n">
        <v>66</v>
      </c>
      <c r="I15" s="19" t="n">
        <v>-164</v>
      </c>
      <c r="J15" s="19" t="n">
        <v>-139</v>
      </c>
      <c r="K15" s="19" t="n">
        <v>27</v>
      </c>
      <c r="L15" s="19" t="n">
        <v>299</v>
      </c>
      <c r="M15" s="19" t="n">
        <v>667</v>
      </c>
      <c r="N15" s="19" t="n">
        <v>123</v>
      </c>
      <c r="O15" s="19" t="n">
        <v>265</v>
      </c>
      <c r="P15" s="19" t="n">
        <v>771</v>
      </c>
      <c r="Q15" s="19" t="n">
        <v>482</v>
      </c>
      <c r="R15" s="19" t="n">
        <v>709</v>
      </c>
      <c r="S15" s="19" t="n">
        <v>872</v>
      </c>
      <c r="T15" s="19" t="n">
        <v>1243</v>
      </c>
      <c r="U15" s="19" t="n">
        <v>1511</v>
      </c>
      <c r="V15" s="19" t="n">
        <v>1383</v>
      </c>
      <c r="AF15" s="19" t="n">
        <v>3162</v>
      </c>
      <c r="AG15" s="19" t="n">
        <v>1320</v>
      </c>
      <c r="AH15" s="19" t="n">
        <v>854</v>
      </c>
      <c r="AI15" s="19" t="n">
        <v>1641</v>
      </c>
      <c r="AJ15" s="19" t="n">
        <v>4335</v>
      </c>
    </row>
    <row r="16">
      <c r="B16" s="15" t="inlineStr">
        <is>
          <t>tca</t>
        </is>
      </c>
      <c r="G16" s="19" t="n">
        <v>13462</v>
      </c>
      <c r="H16" s="19" t="n">
        <v>14420</v>
      </c>
      <c r="I16" s="19" t="n">
        <v>15019</v>
      </c>
      <c r="J16" s="19" t="n">
        <v>15658</v>
      </c>
      <c r="K16" s="19" t="n">
        <v>16505</v>
      </c>
      <c r="L16" s="19" t="n">
        <v>16688</v>
      </c>
      <c r="M16" s="19" t="n">
        <v>16768</v>
      </c>
      <c r="N16" s="19" t="n">
        <v>17084</v>
      </c>
      <c r="O16" s="19" t="n">
        <v>17465</v>
      </c>
      <c r="P16" s="19" t="n">
        <v>18735</v>
      </c>
      <c r="Q16" s="19" t="n">
        <v>19049</v>
      </c>
      <c r="R16" s="19" t="n">
        <v>21595</v>
      </c>
      <c r="S16" s="19" t="n">
        <v>24519</v>
      </c>
      <c r="T16" s="19" t="n">
        <v>27000</v>
      </c>
      <c r="U16" s="19" t="n">
        <v>26947</v>
      </c>
      <c r="V16" s="19" t="n">
        <v>28628</v>
      </c>
      <c r="AF16" s="19" t="n">
        <v>8583</v>
      </c>
      <c r="AG16" s="19" t="n">
        <v>15019</v>
      </c>
      <c r="AH16" s="19" t="n">
        <v>16768</v>
      </c>
      <c r="AI16" s="19" t="n">
        <v>19049</v>
      </c>
      <c r="AJ16" s="19" t="n">
        <v>26947</v>
      </c>
    </row>
    <row r="17">
      <c r="B17" s="15" t="inlineStr">
        <is>
          <t>ta</t>
        </is>
      </c>
      <c r="G17" s="19" t="n">
        <v>67502</v>
      </c>
      <c r="H17" s="19" t="n">
        <v>67811</v>
      </c>
      <c r="I17" s="19" t="n">
        <v>67580</v>
      </c>
      <c r="J17" s="19" t="n">
        <v>67634</v>
      </c>
      <c r="K17" s="19" t="n">
        <v>67967</v>
      </c>
      <c r="L17" s="19" t="n">
        <v>67626</v>
      </c>
      <c r="M17" s="19" t="n">
        <v>67885</v>
      </c>
      <c r="N17" s="19" t="n">
        <v>67895</v>
      </c>
      <c r="O17" s="19" t="n">
        <v>67886</v>
      </c>
      <c r="P17" s="19" t="n">
        <v>69636</v>
      </c>
      <c r="Q17" s="19" t="n">
        <v>69226</v>
      </c>
      <c r="R17" s="19" t="n">
        <v>71550</v>
      </c>
      <c r="S17" s="19" t="n">
        <v>74820</v>
      </c>
      <c r="T17" s="19" t="n">
        <v>76891</v>
      </c>
      <c r="U17" s="19" t="n">
        <v>76926</v>
      </c>
      <c r="V17" s="19" t="n">
        <v>79642</v>
      </c>
      <c r="AF17" s="19" t="n">
        <v>12419</v>
      </c>
      <c r="AG17" s="19" t="n">
        <v>67580</v>
      </c>
      <c r="AH17" s="19" t="n">
        <v>67885</v>
      </c>
      <c r="AI17" s="19" t="n">
        <v>69226</v>
      </c>
      <c r="AJ17" s="19" t="n">
        <v>76926</v>
      </c>
    </row>
    <row r="18">
      <c r="B18" s="15" t="inlineStr">
        <is>
          <t>tcl</t>
        </is>
      </c>
      <c r="G18" s="19" t="n">
        <v>5523</v>
      </c>
      <c r="H18" s="19" t="n">
        <v>6691</v>
      </c>
      <c r="I18" s="19" t="n">
        <v>6369</v>
      </c>
      <c r="J18" s="19" t="n">
        <v>6577</v>
      </c>
      <c r="K18" s="19" t="n">
        <v>7572</v>
      </c>
      <c r="L18" s="19" t="n">
        <v>7627</v>
      </c>
      <c r="M18" s="19" t="n">
        <v>6689</v>
      </c>
      <c r="N18" s="19" t="n">
        <v>6474</v>
      </c>
      <c r="O18" s="19" t="n">
        <v>6195</v>
      </c>
      <c r="P18" s="19" t="n">
        <v>7500</v>
      </c>
      <c r="Q18" s="19" t="n">
        <v>7281</v>
      </c>
      <c r="R18" s="19" t="n">
        <v>7703</v>
      </c>
      <c r="S18" s="19" t="n">
        <v>9843</v>
      </c>
      <c r="T18" s="19" t="n">
        <v>11700</v>
      </c>
      <c r="U18" s="19" t="n">
        <v>9455</v>
      </c>
      <c r="V18" s="19" t="n">
        <v>10506</v>
      </c>
      <c r="AF18" s="19" t="n">
        <v>4240</v>
      </c>
      <c r="AG18" s="19" t="n">
        <v>6369</v>
      </c>
      <c r="AH18" s="19" t="n">
        <v>6689</v>
      </c>
      <c r="AI18" s="19" t="n">
        <v>7281</v>
      </c>
      <c r="AJ18" s="19" t="n">
        <v>9455</v>
      </c>
    </row>
    <row r="19">
      <c r="B19" s="15" t="inlineStr">
        <is>
          <t>total_liab</t>
        </is>
      </c>
      <c r="G19" s="19" t="n">
        <v>12333</v>
      </c>
      <c r="H19" s="19" t="n">
        <v>13269</v>
      </c>
      <c r="I19" s="19" t="n">
        <v>12830</v>
      </c>
      <c r="J19" s="19" t="n">
        <v>12940</v>
      </c>
      <c r="K19" s="19" t="n">
        <v>12831</v>
      </c>
      <c r="L19" s="19" t="n">
        <v>12656</v>
      </c>
      <c r="M19" s="19" t="n">
        <v>11993</v>
      </c>
      <c r="N19" s="19" t="n">
        <v>11697</v>
      </c>
      <c r="O19" s="19" t="n">
        <v>11348</v>
      </c>
      <c r="P19" s="19" t="n">
        <v>12651</v>
      </c>
      <c r="Q19" s="19" t="n">
        <v>11658</v>
      </c>
      <c r="R19" s="19" t="n">
        <v>13669</v>
      </c>
      <c r="S19" s="19" t="n">
        <v>15155</v>
      </c>
      <c r="T19" s="19" t="n">
        <v>16101</v>
      </c>
      <c r="U19" s="19" t="n">
        <v>13927</v>
      </c>
      <c r="V19" s="19" t="n">
        <v>15180</v>
      </c>
      <c r="AF19" s="19" t="n">
        <v>4922</v>
      </c>
      <c r="AG19" s="19" t="n">
        <v>12830</v>
      </c>
      <c r="AH19" s="19" t="n">
        <v>11993</v>
      </c>
      <c r="AI19" s="19" t="n">
        <v>11658</v>
      </c>
      <c r="AJ19" s="19" t="n">
        <v>13927</v>
      </c>
    </row>
    <row r="20">
      <c r="B20" s="15" t="inlineStr">
        <is>
          <t>tse</t>
        </is>
      </c>
      <c r="G20" s="19" t="n">
        <v>55169</v>
      </c>
      <c r="H20" s="19" t="n">
        <v>54542</v>
      </c>
      <c r="I20" s="19" t="n">
        <v>54750</v>
      </c>
      <c r="J20" s="19" t="n">
        <v>54694</v>
      </c>
      <c r="K20" s="19" t="n">
        <v>55136</v>
      </c>
      <c r="L20" s="19" t="n">
        <v>54970</v>
      </c>
      <c r="M20" s="19" t="n">
        <v>55892</v>
      </c>
      <c r="N20" s="19" t="n">
        <v>56198</v>
      </c>
      <c r="O20" s="19" t="n">
        <v>56538</v>
      </c>
      <c r="P20" s="19" t="n">
        <v>56985</v>
      </c>
      <c r="Q20" s="19" t="n">
        <v>57568</v>
      </c>
      <c r="R20" s="19" t="n">
        <v>57881</v>
      </c>
      <c r="S20" s="19" t="n">
        <v>59665</v>
      </c>
      <c r="T20" s="19" t="n">
        <v>60790</v>
      </c>
      <c r="U20" s="19" t="n">
        <v>62999</v>
      </c>
      <c r="V20" s="19" t="n">
        <v>64462</v>
      </c>
      <c r="AF20" s="19" t="n">
        <v>7497</v>
      </c>
      <c r="AG20" s="19" t="n">
        <v>54750</v>
      </c>
      <c r="AH20" s="19" t="n">
        <v>55892</v>
      </c>
      <c r="AI20" s="19" t="n">
        <v>57568</v>
      </c>
      <c r="AJ20" s="19" t="n">
        <v>62999</v>
      </c>
    </row>
    <row r="21">
      <c r="B21" s="15" t="inlineStr">
        <is>
          <t>tle</t>
        </is>
      </c>
      <c r="G21" s="19" t="n">
        <v>67502</v>
      </c>
      <c r="H21" s="19" t="n">
        <v>67811</v>
      </c>
      <c r="I21" s="19" t="n">
        <v>67580</v>
      </c>
      <c r="J21" s="19" t="n">
        <v>67634</v>
      </c>
      <c r="K21" s="19" t="n">
        <v>67967</v>
      </c>
      <c r="L21" s="19" t="n">
        <v>67626</v>
      </c>
      <c r="M21" s="19" t="n">
        <v>67885</v>
      </c>
      <c r="N21" s="19" t="n">
        <v>67895</v>
      </c>
      <c r="O21" s="19" t="n">
        <v>67886</v>
      </c>
      <c r="P21" s="19" t="n">
        <v>69636</v>
      </c>
      <c r="Q21" s="19" t="n">
        <v>69226</v>
      </c>
      <c r="R21" s="19" t="n">
        <v>71550</v>
      </c>
      <c r="S21" s="19" t="n">
        <v>74820</v>
      </c>
      <c r="T21" s="19" t="n">
        <v>76891</v>
      </c>
      <c r="U21" s="19" t="n">
        <v>76926</v>
      </c>
      <c r="V21" s="19" t="n">
        <v>79642</v>
      </c>
      <c r="AF21" s="19" t="n">
        <v>12419</v>
      </c>
      <c r="AG21" s="19" t="n">
        <v>67580</v>
      </c>
      <c r="AH21" s="19" t="n">
        <v>67885</v>
      </c>
      <c r="AI21" s="19" t="n">
        <v>69226</v>
      </c>
      <c r="AJ21" s="19" t="n">
        <v>76926</v>
      </c>
    </row>
    <row r="22">
      <c r="B22" s="15" t="inlineStr">
        <is>
          <t>cfo</t>
        </is>
      </c>
      <c r="G22" s="19" t="n">
        <v>1038</v>
      </c>
      <c r="H22" s="19" t="n">
        <v>965</v>
      </c>
      <c r="I22" s="19" t="n">
        <v>567</v>
      </c>
      <c r="J22" s="19" t="n">
        <v>486</v>
      </c>
      <c r="K22" s="19" t="n">
        <v>379</v>
      </c>
      <c r="L22" s="19" t="n">
        <v>421</v>
      </c>
      <c r="M22" s="19" t="n">
        <v>381</v>
      </c>
      <c r="N22" s="19" t="n">
        <v>521</v>
      </c>
      <c r="O22" s="19" t="n">
        <v>593</v>
      </c>
      <c r="P22" s="19" t="n">
        <v>628</v>
      </c>
      <c r="Q22" s="19" t="n">
        <v>1299</v>
      </c>
      <c r="R22" s="19" t="n">
        <v>939</v>
      </c>
      <c r="S22" s="19" t="n">
        <v>2011</v>
      </c>
      <c r="T22" s="19" t="n">
        <v>2159</v>
      </c>
      <c r="U22" s="19" t="n">
        <v>2600</v>
      </c>
      <c r="V22" s="19" t="n">
        <v>2955</v>
      </c>
      <c r="AF22" s="19" t="n">
        <v>3521</v>
      </c>
      <c r="AG22" s="19" t="n">
        <v>3565</v>
      </c>
      <c r="AH22" s="19" t="n">
        <v>1667</v>
      </c>
      <c r="AI22" s="19" t="n">
        <v>3041</v>
      </c>
      <c r="AJ22" s="19" t="n">
        <v>7709</v>
      </c>
    </row>
    <row r="23">
      <c r="B23" s="15" t="inlineStr">
        <is>
          <t>cfi</t>
        </is>
      </c>
      <c r="G23" s="19" t="n">
        <v>-928</v>
      </c>
      <c r="H23" s="19" t="n">
        <v>-1298</v>
      </c>
      <c r="I23" s="19" t="n">
        <v>1067</v>
      </c>
      <c r="J23" s="19" t="n">
        <v>-1237</v>
      </c>
      <c r="K23" s="19" t="n">
        <v>-438</v>
      </c>
      <c r="L23" s="19" t="n">
        <v>102</v>
      </c>
      <c r="M23" s="19" t="n">
        <v>150</v>
      </c>
      <c r="N23" s="19" t="n">
        <v>-135</v>
      </c>
      <c r="O23" s="19" t="n">
        <v>386</v>
      </c>
      <c r="P23" s="19" t="n">
        <v>-138</v>
      </c>
      <c r="Q23" s="19" t="n">
        <v>-1214</v>
      </c>
      <c r="R23" s="19" t="n">
        <v>-357</v>
      </c>
      <c r="S23" s="19" t="n">
        <v>-2298</v>
      </c>
      <c r="T23" s="19" t="n">
        <v>-1337</v>
      </c>
      <c r="U23" s="19" t="n">
        <v>-1541</v>
      </c>
      <c r="V23" s="19" t="n">
        <v>-2565</v>
      </c>
      <c r="AF23" s="19" t="n">
        <v>-686</v>
      </c>
      <c r="AG23" s="19" t="n">
        <v>1999</v>
      </c>
      <c r="AH23" s="19" t="n">
        <v>-1423</v>
      </c>
      <c r="AI23" s="19" t="n">
        <v>-1101</v>
      </c>
      <c r="AJ23" s="19" t="n">
        <v>-5533</v>
      </c>
    </row>
    <row r="24">
      <c r="B24" s="15" t="inlineStr">
        <is>
          <t>cff</t>
        </is>
      </c>
      <c r="G24" s="19" t="n">
        <v>114</v>
      </c>
      <c r="H24" s="19" t="n">
        <v>-1233</v>
      </c>
      <c r="I24" s="19" t="n">
        <v>-197</v>
      </c>
      <c r="J24" s="19" t="n">
        <v>-259</v>
      </c>
      <c r="K24" s="19" t="n">
        <v>75</v>
      </c>
      <c r="L24" s="19" t="n">
        <v>-803</v>
      </c>
      <c r="M24" s="19" t="n">
        <v>-159</v>
      </c>
      <c r="N24" s="19" t="n">
        <v>-129</v>
      </c>
      <c r="O24" s="19" t="n">
        <v>-1056</v>
      </c>
      <c r="P24" s="19" t="n">
        <v>-706</v>
      </c>
      <c r="Q24" s="19" t="n">
        <v>-171</v>
      </c>
      <c r="R24" s="19" t="n">
        <v>1666</v>
      </c>
      <c r="S24" s="19" t="n">
        <v>-1319</v>
      </c>
      <c r="T24" s="19" t="n">
        <v>-450</v>
      </c>
      <c r="U24" s="19" t="n">
        <v>-328</v>
      </c>
      <c r="V24" s="19" t="n">
        <v>-350</v>
      </c>
      <c r="AF24" s="19" t="n">
        <v>-1895</v>
      </c>
      <c r="AG24" s="19" t="n">
        <v>-3264</v>
      </c>
      <c r="AH24" s="19" t="n">
        <v>-1146</v>
      </c>
      <c r="AI24" s="19" t="n">
        <v>-2062</v>
      </c>
      <c r="AJ24" s="19" t="n">
        <v>-431</v>
      </c>
    </row>
    <row r="25">
      <c r="B25" s="15" t="inlineStr">
        <is>
          <t>net_change_cash</t>
        </is>
      </c>
      <c r="G25" s="19" t="n">
        <v>224</v>
      </c>
      <c r="H25" s="19" t="n">
        <v>-1566</v>
      </c>
      <c r="I25" s="19" t="n">
        <v>1437</v>
      </c>
      <c r="J25" s="19" t="n">
        <v>-1010</v>
      </c>
      <c r="K25" s="19" t="n">
        <v>16</v>
      </c>
      <c r="L25" s="19" t="n">
        <v>-280</v>
      </c>
      <c r="M25" s="19" t="n">
        <v>372</v>
      </c>
      <c r="N25" s="19" t="n">
        <v>257</v>
      </c>
      <c r="O25" s="19" t="n">
        <v>-77</v>
      </c>
      <c r="P25" s="19" t="n">
        <v>-216</v>
      </c>
      <c r="Q25" s="19" t="n">
        <v>-86</v>
      </c>
      <c r="R25" s="19" t="n">
        <v>2248</v>
      </c>
      <c r="S25" s="19" t="n">
        <v>-1606</v>
      </c>
      <c r="T25" s="19" t="n">
        <v>372</v>
      </c>
      <c r="U25" s="19" t="n">
        <v>731</v>
      </c>
      <c r="V25" s="19" t="n">
        <v>40</v>
      </c>
      <c r="AF25" s="19" t="n">
        <v>940</v>
      </c>
      <c r="AG25" s="19" t="n">
        <v>2300</v>
      </c>
      <c r="AH25" s="19" t="n">
        <v>-902</v>
      </c>
      <c r="AI25" s="19" t="n">
        <v>-122</v>
      </c>
      <c r="AJ25" s="19" t="n">
        <v>1745</v>
      </c>
    </row>
    <row r="26">
      <c r="B26" s="15" t="inlineStr">
        <is>
          <t>cash_end</t>
        </is>
      </c>
      <c r="G26" s="19" t="n">
        <v>4964</v>
      </c>
      <c r="H26" s="19" t="n">
        <v>3398</v>
      </c>
      <c r="I26" s="19" t="n">
        <v>4835</v>
      </c>
      <c r="J26" s="19" t="n">
        <v>3825</v>
      </c>
      <c r="K26" s="19" t="n">
        <v>3841</v>
      </c>
      <c r="L26" s="19" t="n">
        <v>3561</v>
      </c>
      <c r="M26" s="19" t="n">
        <v>3933</v>
      </c>
      <c r="N26" s="19" t="n">
        <v>4190</v>
      </c>
      <c r="O26" s="19" t="n">
        <v>4113</v>
      </c>
      <c r="P26" s="19" t="n">
        <v>3897</v>
      </c>
      <c r="Q26" s="19" t="n">
        <v>3811</v>
      </c>
      <c r="R26" s="19" t="n">
        <v>6059</v>
      </c>
      <c r="S26" s="19" t="n">
        <v>4453</v>
      </c>
      <c r="T26" s="19" t="n">
        <v>4825</v>
      </c>
      <c r="U26" s="19" t="n">
        <v>5556</v>
      </c>
      <c r="V26" s="19" t="n">
        <v>5596</v>
      </c>
      <c r="AF26" s="19" t="n">
        <v>2535</v>
      </c>
      <c r="AG26" s="19" t="n">
        <v>4835</v>
      </c>
      <c r="AH26" s="19" t="n">
        <v>3933</v>
      </c>
      <c r="AI26" s="19" t="n">
        <v>3811</v>
      </c>
      <c r="AJ26" s="19" t="n">
        <v>5556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366FF"/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cols>
    <col width="28" customWidth="1" min="2" max="2"/>
    <col width="35" customWidth="1" min="6" max="6"/>
  </cols>
  <sheetData>
    <row r="3">
      <c r="A3" s="1" t="inlineStr">
        <is>
          <t>X</t>
        </is>
      </c>
      <c r="B3" t="inlineStr">
        <is>
          <t>Company Name</t>
        </is>
      </c>
      <c r="F3" s="2" t="inlineStr">
        <is>
          <t>Advanced Micro Devices, Inc.</t>
        </is>
      </c>
    </row>
    <row r="5">
      <c r="B5" t="inlineStr">
        <is>
          <t>Sub-header</t>
        </is>
      </c>
      <c r="F5" s="3" t="inlineStr">
        <is>
          <t>Dollars in millions, except per share</t>
        </is>
      </c>
    </row>
    <row r="7">
      <c r="B7" t="inlineStr">
        <is>
          <t>Last Fiscal Year End</t>
        </is>
      </c>
      <c r="F7" s="3" t="inlineStr">
        <is>
          <t>December 27, 2025</t>
        </is>
      </c>
    </row>
    <row r="8">
      <c r="B8" t="inlineStr">
        <is>
          <t>Fiscal Year End Convention</t>
        </is>
      </c>
      <c r="F8" s="4" t="inlineStr">
        <is>
          <t>Last Saturday of December</t>
        </is>
      </c>
    </row>
    <row r="9">
      <c r="B9" t="inlineStr">
        <is>
          <t>Today</t>
        </is>
      </c>
      <c r="F9" s="3" t="inlineStr">
        <is>
          <t>2026-05-17</t>
        </is>
      </c>
    </row>
    <row r="10">
      <c r="F10" s="5" t="n"/>
    </row>
    <row r="12">
      <c r="B12" t="inlineStr">
        <is>
          <t>Min Cash %</t>
        </is>
      </c>
      <c r="F12" s="6" t="n">
        <v>0.2</v>
      </c>
    </row>
    <row r="14">
      <c r="A14" s="1" t="inlineStr">
        <is>
          <t>X</t>
        </is>
      </c>
      <c r="B14" t="inlineStr">
        <is>
          <t>By Aardvark Labs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2026-05-17T18:25:46Z</dcterms:created>
  <dcterms:modified xmlns:dcterms="http://purl.org/dc/terms/" xmlns:xsi="http://www.w3.org/2001/XMLSchema-instance" xsi:type="dcterms:W3CDTF">2026-05-25T18:04:42Z</dcterms:modified>
</cp:coreProperties>
</file>